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Anil Kumar11\Mech.Doc\IMPORTANT DOC\DPR\DPR 2026\"/>
    </mc:Choice>
  </mc:AlternateContent>
  <bookViews>
    <workbookView xWindow="0" yWindow="0" windowWidth="21600" windowHeight="9735" tabRatio="602"/>
  </bookViews>
  <sheets>
    <sheet name="MAY 2026" sheetId="1" r:id="rId1"/>
    <sheet name="DELAY" sheetId="2" r:id="rId2"/>
  </sheets>
  <calcPr calcId="152511"/>
</workbook>
</file>

<file path=xl/calcChain.xml><?xml version="1.0" encoding="utf-8"?>
<calcChain xmlns="http://schemas.openxmlformats.org/spreadsheetml/2006/main">
  <c r="F1405" i="1" l="1"/>
  <c r="AM1395" i="1" l="1"/>
  <c r="AL1395" i="1"/>
  <c r="AN1392" i="1"/>
  <c r="AM1389" i="1"/>
  <c r="R1410" i="1" l="1"/>
  <c r="Q1410" i="1"/>
  <c r="R1364" i="1" l="1"/>
  <c r="F1318" i="1" l="1"/>
  <c r="AN1257" i="1"/>
  <c r="AM1257" i="1"/>
  <c r="AL1257" i="1"/>
  <c r="AM1254" i="1"/>
  <c r="AN1251" i="1"/>
  <c r="AM1251" i="1"/>
  <c r="AL1251" i="1"/>
  <c r="AN1211" i="1" l="1"/>
  <c r="AM1211" i="1"/>
  <c r="AN1208" i="1"/>
  <c r="AL1208" i="1"/>
  <c r="AN1205" i="1"/>
  <c r="AM1205" i="1"/>
  <c r="AL1205" i="1"/>
  <c r="AN1165" i="1" l="1"/>
  <c r="AM1165" i="1"/>
  <c r="AL1165" i="1"/>
  <c r="AN1159" i="1"/>
  <c r="AM1159" i="1"/>
  <c r="AL1159" i="1"/>
  <c r="AL1116" i="1" l="1"/>
  <c r="AN1113" i="1"/>
  <c r="AM1113" i="1"/>
  <c r="AL1113" i="1"/>
  <c r="AL1027" i="1" l="1"/>
  <c r="AN1024" i="1"/>
  <c r="AN1021" i="1"/>
  <c r="AL1021" i="1"/>
  <c r="BY796" i="1" l="1"/>
  <c r="BY797" i="1"/>
  <c r="AN975" i="1"/>
  <c r="AL975" i="1"/>
  <c r="F991" i="1"/>
  <c r="AL929" i="1" l="1"/>
  <c r="AN889" i="1"/>
  <c r="AM889" i="1"/>
  <c r="AL883" i="1"/>
  <c r="F899" i="1"/>
  <c r="F893" i="1"/>
  <c r="Q904" i="1"/>
  <c r="F847" i="1"/>
  <c r="AK840" i="1" l="1"/>
  <c r="R858" i="1"/>
  <c r="AM797" i="1" l="1"/>
  <c r="AN791" i="1"/>
  <c r="AL791" i="1"/>
  <c r="R812" i="1"/>
  <c r="AL745" i="1" l="1"/>
  <c r="AN705" i="1" l="1"/>
  <c r="AL705" i="1"/>
  <c r="AL699" i="1"/>
  <c r="AM659" i="1" l="1"/>
  <c r="AL659" i="1"/>
  <c r="AL613" i="1" l="1"/>
  <c r="BY559" i="1" l="1"/>
  <c r="AL561" i="1" l="1"/>
  <c r="AL521" i="1" l="1"/>
  <c r="AN518" i="1"/>
  <c r="AN515" i="1"/>
  <c r="AM515" i="1"/>
  <c r="Q536" i="1"/>
  <c r="AL475" i="1" l="1"/>
  <c r="AN472" i="1"/>
  <c r="AM472" i="1"/>
  <c r="AL472" i="1"/>
  <c r="AN469" i="1"/>
  <c r="AM469" i="1"/>
  <c r="AM429" i="1" l="1"/>
  <c r="AM426" i="1"/>
  <c r="AL426" i="1"/>
  <c r="AK63" i="1" l="1"/>
  <c r="F23" i="1" l="1"/>
  <c r="F22" i="1"/>
  <c r="F21" i="1"/>
  <c r="AW1127" i="1" l="1"/>
  <c r="AX1127" i="1"/>
  <c r="AZ1127" i="1" s="1"/>
  <c r="AY1127" i="1"/>
  <c r="Q1364" i="1" l="1"/>
  <c r="R1318" i="1"/>
  <c r="Q1318" i="1"/>
  <c r="R1272" i="1" l="1"/>
  <c r="R1226" i="1" l="1"/>
  <c r="Q1226" i="1"/>
  <c r="R1180" i="1" l="1"/>
  <c r="Q1180" i="1"/>
  <c r="R1134" i="1" l="1"/>
  <c r="Q1134" i="1" l="1"/>
  <c r="K1068" i="1"/>
  <c r="R1088" i="1"/>
  <c r="R1042" i="1" l="1"/>
  <c r="Q1042" i="1"/>
  <c r="R996" i="1"/>
  <c r="Q996" i="1"/>
  <c r="R950" i="1"/>
  <c r="Q950" i="1" l="1"/>
  <c r="R904" i="1"/>
  <c r="Q858" i="1" l="1"/>
  <c r="Q812" i="1" l="1"/>
  <c r="R766" i="1" l="1"/>
  <c r="Q766" i="1" l="1"/>
  <c r="R720" i="1"/>
  <c r="Q720" i="1"/>
  <c r="I674" i="1"/>
  <c r="I675" i="1"/>
  <c r="I676" i="1"/>
  <c r="R674" i="1"/>
  <c r="Q674" i="1" l="1"/>
  <c r="R628" i="1"/>
  <c r="Q628" i="1"/>
  <c r="R582" i="1"/>
  <c r="Q582" i="1"/>
  <c r="R536" i="1" l="1"/>
  <c r="R490" i="1"/>
  <c r="Q490" i="1"/>
  <c r="R444" i="1"/>
  <c r="Q444" i="1"/>
  <c r="R398" i="1" l="1"/>
  <c r="Q398" i="1"/>
  <c r="R352" i="1" l="1"/>
  <c r="Q352" i="1"/>
  <c r="R306" i="1" l="1"/>
  <c r="Q306" i="1"/>
  <c r="R260" i="1" l="1"/>
  <c r="F203" i="1"/>
  <c r="Q260" i="1" l="1"/>
  <c r="R214" i="1"/>
  <c r="Q214" i="1" l="1"/>
  <c r="G11" i="1"/>
  <c r="R168" i="1" l="1"/>
  <c r="Q168" i="1" l="1"/>
  <c r="R122" i="1"/>
  <c r="Q122" i="1"/>
  <c r="G30" i="1" l="1"/>
  <c r="G77" i="1" s="1"/>
  <c r="R76" i="1"/>
  <c r="S76" i="1"/>
  <c r="Q76" i="1"/>
  <c r="R29" i="1"/>
  <c r="Q29" i="1" l="1"/>
  <c r="F1412" i="1"/>
  <c r="G1412" i="1" s="1"/>
  <c r="F1366" i="1"/>
  <c r="G1366" i="1" s="1"/>
  <c r="F1320" i="1"/>
  <c r="G1320" i="1" s="1"/>
  <c r="F1274" i="1"/>
  <c r="G1274" i="1" s="1"/>
  <c r="F1228" i="1"/>
  <c r="G1228" i="1" s="1"/>
  <c r="F1182" i="1"/>
  <c r="G1182" i="1" s="1"/>
  <c r="F1136" i="1"/>
  <c r="G1136" i="1" s="1"/>
  <c r="F1090" i="1"/>
  <c r="G1090" i="1" s="1"/>
  <c r="G1044" i="1"/>
  <c r="G998" i="1"/>
  <c r="F952" i="1"/>
  <c r="G952" i="1" s="1"/>
  <c r="F906" i="1"/>
  <c r="G906" i="1" s="1"/>
  <c r="F860" i="1"/>
  <c r="G860" i="1" s="1"/>
  <c r="F814" i="1"/>
  <c r="G814" i="1" s="1"/>
  <c r="F768" i="1"/>
  <c r="G768" i="1" s="1"/>
  <c r="F722" i="1"/>
  <c r="G722" i="1" s="1"/>
  <c r="F676" i="1"/>
  <c r="G676" i="1" s="1"/>
  <c r="F630" i="1"/>
  <c r="G630" i="1" s="1"/>
  <c r="F584" i="1"/>
  <c r="G584" i="1" s="1"/>
  <c r="F538" i="1"/>
  <c r="G538" i="1" s="1"/>
  <c r="F492" i="1"/>
  <c r="G492" i="1" s="1"/>
  <c r="F446" i="1"/>
  <c r="G446" i="1" s="1"/>
  <c r="F400" i="1"/>
  <c r="G400" i="1" s="1"/>
  <c r="F308" i="1"/>
  <c r="G308" i="1" s="1"/>
  <c r="F262" i="1"/>
  <c r="G262" i="1" s="1"/>
  <c r="F216" i="1"/>
  <c r="G216" i="1" s="1"/>
  <c r="F170" i="1"/>
  <c r="G170" i="1" s="1"/>
  <c r="F124" i="1"/>
  <c r="G124" i="1" s="1"/>
  <c r="F78" i="1"/>
  <c r="G78" i="1" s="1"/>
  <c r="F31" i="1"/>
  <c r="G31" i="1" s="1"/>
  <c r="F6" i="1"/>
  <c r="X6" i="1"/>
  <c r="AC6" i="1"/>
  <c r="I6" i="1" s="1"/>
  <c r="J6" i="1" s="1"/>
  <c r="AG6" i="1"/>
  <c r="K6" i="1" s="1"/>
  <c r="L6" i="1" s="1"/>
  <c r="AK6" i="1"/>
  <c r="M6" i="1" s="1"/>
  <c r="AO6" i="1"/>
  <c r="AQ6" i="1"/>
  <c r="AU6" i="1"/>
  <c r="AZ6" i="1"/>
  <c r="BA6" i="1" s="1"/>
  <c r="BE6" i="1"/>
  <c r="BF6" i="1" s="1"/>
  <c r="BY6" i="1"/>
  <c r="CL6" i="1"/>
  <c r="CM6" i="1"/>
  <c r="CN6" i="1"/>
  <c r="F7" i="1"/>
  <c r="G7" i="1" s="1"/>
  <c r="X7" i="1"/>
  <c r="AC7" i="1"/>
  <c r="I7" i="1" s="1"/>
  <c r="J7" i="1" s="1"/>
  <c r="AG7" i="1"/>
  <c r="K7" i="1" s="1"/>
  <c r="L7" i="1" s="1"/>
  <c r="AK7" i="1"/>
  <c r="M7" i="1" s="1"/>
  <c r="AO7" i="1"/>
  <c r="AQ7" i="1"/>
  <c r="AU7" i="1"/>
  <c r="AZ7" i="1"/>
  <c r="BA7" i="1" s="1"/>
  <c r="BE7" i="1"/>
  <c r="BF7" i="1" s="1"/>
  <c r="F8" i="1"/>
  <c r="Q8" i="1"/>
  <c r="R8" i="1"/>
  <c r="S8" i="1"/>
  <c r="X8" i="1"/>
  <c r="AC8" i="1"/>
  <c r="I8" i="1" s="1"/>
  <c r="J8" i="1" s="1"/>
  <c r="AG8" i="1"/>
  <c r="K8" i="1" s="1"/>
  <c r="L8" i="1" s="1"/>
  <c r="AK8" i="1"/>
  <c r="M8" i="1" s="1"/>
  <c r="AO8" i="1"/>
  <c r="AO55" i="1" s="1"/>
  <c r="AO101" i="1" s="1"/>
  <c r="AO147" i="1" s="1"/>
  <c r="AO193" i="1" s="1"/>
  <c r="AO239" i="1" s="1"/>
  <c r="AO285" i="1" s="1"/>
  <c r="AO331" i="1" s="1"/>
  <c r="AO377" i="1" s="1"/>
  <c r="AO423" i="1" s="1"/>
  <c r="AO469" i="1" s="1"/>
  <c r="AO515" i="1" s="1"/>
  <c r="AO561" i="1" s="1"/>
  <c r="AO607" i="1" s="1"/>
  <c r="AO653" i="1" s="1"/>
  <c r="AO699" i="1" s="1"/>
  <c r="AO745" i="1" s="1"/>
  <c r="AO791" i="1" s="1"/>
  <c r="AO837" i="1" s="1"/>
  <c r="AO883" i="1" s="1"/>
  <c r="AO929" i="1" s="1"/>
  <c r="AO975" i="1" s="1"/>
  <c r="AO1021" i="1" s="1"/>
  <c r="AO1067" i="1" s="1"/>
  <c r="AO1113" i="1" s="1"/>
  <c r="AO1159" i="1" s="1"/>
  <c r="AO1205" i="1" s="1"/>
  <c r="AO1251" i="1" s="1"/>
  <c r="AO1297" i="1" s="1"/>
  <c r="AO1343" i="1" s="1"/>
  <c r="AO1389" i="1" s="1"/>
  <c r="AQ8" i="1"/>
  <c r="AU8" i="1"/>
  <c r="AZ8" i="1"/>
  <c r="BA8" i="1"/>
  <c r="BE8" i="1"/>
  <c r="BF8" i="1"/>
  <c r="BG8" i="1"/>
  <c r="BY8" i="1"/>
  <c r="CF8" i="1" s="1"/>
  <c r="BZ8" i="1"/>
  <c r="CG8" i="1"/>
  <c r="CL8" i="1"/>
  <c r="CM8" i="1"/>
  <c r="CN8" i="1"/>
  <c r="CR8" i="1"/>
  <c r="CS8" i="1"/>
  <c r="CT8" i="1"/>
  <c r="F9" i="1"/>
  <c r="AC9" i="1"/>
  <c r="I9" i="1" s="1"/>
  <c r="J9" i="1" s="1"/>
  <c r="AG9" i="1"/>
  <c r="K9" i="1" s="1"/>
  <c r="L9" i="1" s="1"/>
  <c r="AK9" i="1"/>
  <c r="M9" i="1" s="1"/>
  <c r="N9" i="1" s="1"/>
  <c r="AO9" i="1"/>
  <c r="AQ9" i="1"/>
  <c r="AQ56" i="1" s="1"/>
  <c r="AU9" i="1"/>
  <c r="F10" i="1"/>
  <c r="G10" i="1" s="1"/>
  <c r="Q10" i="1"/>
  <c r="R10" i="1"/>
  <c r="S10" i="1"/>
  <c r="AC10" i="1"/>
  <c r="I10" i="1" s="1"/>
  <c r="J10" i="1" s="1"/>
  <c r="AG10" i="1"/>
  <c r="K10" i="1" s="1"/>
  <c r="L10" i="1" s="1"/>
  <c r="AK10" i="1"/>
  <c r="M10" i="1" s="1"/>
  <c r="N10" i="1" s="1"/>
  <c r="AO10" i="1"/>
  <c r="AQ10" i="1"/>
  <c r="AU10" i="1"/>
  <c r="BY10" i="1"/>
  <c r="CF10" i="1" s="1"/>
  <c r="BZ10" i="1"/>
  <c r="CG10" i="1"/>
  <c r="CL10" i="1"/>
  <c r="CM10" i="1"/>
  <c r="CN10" i="1"/>
  <c r="CR10" i="1"/>
  <c r="CS10" i="1"/>
  <c r="CT10" i="1"/>
  <c r="F11" i="1"/>
  <c r="Q11" i="1"/>
  <c r="R11" i="1"/>
  <c r="S11" i="1"/>
  <c r="AC11" i="1"/>
  <c r="I11" i="1" s="1"/>
  <c r="J11" i="1" s="1"/>
  <c r="AG11" i="1"/>
  <c r="K11" i="1" s="1"/>
  <c r="L11" i="1" s="1"/>
  <c r="AK11" i="1"/>
  <c r="M11" i="1" s="1"/>
  <c r="AO11" i="1"/>
  <c r="AO58" i="1" s="1"/>
  <c r="AO104" i="1" s="1"/>
  <c r="AO150" i="1" s="1"/>
  <c r="AO196" i="1" s="1"/>
  <c r="AO242" i="1" s="1"/>
  <c r="AO288" i="1" s="1"/>
  <c r="AO334" i="1" s="1"/>
  <c r="AO380" i="1" s="1"/>
  <c r="AO426" i="1" s="1"/>
  <c r="AO472" i="1" s="1"/>
  <c r="AO518" i="1" s="1"/>
  <c r="AO564" i="1" s="1"/>
  <c r="AO610" i="1" s="1"/>
  <c r="AO656" i="1" s="1"/>
  <c r="AO702" i="1" s="1"/>
  <c r="AO748" i="1" s="1"/>
  <c r="AO794" i="1" s="1"/>
  <c r="AO840" i="1" s="1"/>
  <c r="AO886" i="1" s="1"/>
  <c r="AO932" i="1" s="1"/>
  <c r="AO978" i="1" s="1"/>
  <c r="AO1024" i="1" s="1"/>
  <c r="AO1070" i="1" s="1"/>
  <c r="AO1116" i="1" s="1"/>
  <c r="AO1162" i="1" s="1"/>
  <c r="AO1208" i="1" s="1"/>
  <c r="AO1254" i="1" s="1"/>
  <c r="AO1300" i="1" s="1"/>
  <c r="AO1346" i="1" s="1"/>
  <c r="AO1392" i="1" s="1"/>
  <c r="AQ11" i="1"/>
  <c r="AU11" i="1"/>
  <c r="AZ11" i="1"/>
  <c r="BA11" i="1"/>
  <c r="BE11" i="1"/>
  <c r="BF11" i="1"/>
  <c r="BF57" i="1" s="1"/>
  <c r="BG11" i="1"/>
  <c r="F12" i="1"/>
  <c r="AC12" i="1"/>
  <c r="I12" i="1" s="1"/>
  <c r="J12" i="1" s="1"/>
  <c r="AG12" i="1"/>
  <c r="K12" i="1" s="1"/>
  <c r="L12" i="1" s="1"/>
  <c r="AK12" i="1"/>
  <c r="M12" i="1" s="1"/>
  <c r="N12" i="1" s="1"/>
  <c r="AO12" i="1"/>
  <c r="AQ12" i="1"/>
  <c r="AU12" i="1"/>
  <c r="BY12" i="1"/>
  <c r="CF12" i="1" s="1"/>
  <c r="BZ12" i="1"/>
  <c r="CG12" i="1"/>
  <c r="CL12" i="1"/>
  <c r="CM12" i="1"/>
  <c r="CN12" i="1"/>
  <c r="CR12" i="1"/>
  <c r="CS12" i="1"/>
  <c r="CT12" i="1"/>
  <c r="F13" i="1"/>
  <c r="G13" i="1" s="1"/>
  <c r="Q13" i="1"/>
  <c r="R13" i="1"/>
  <c r="S13" i="1"/>
  <c r="T13" i="1"/>
  <c r="AC13" i="1"/>
  <c r="I13" i="1" s="1"/>
  <c r="J13" i="1" s="1"/>
  <c r="AG13" i="1"/>
  <c r="K13" i="1" s="1"/>
  <c r="L13" i="1" s="1"/>
  <c r="AK13" i="1"/>
  <c r="M13" i="1" s="1"/>
  <c r="N13" i="1" s="1"/>
  <c r="AO13" i="1"/>
  <c r="AQ13" i="1"/>
  <c r="AU13" i="1"/>
  <c r="F14" i="1"/>
  <c r="Q14" i="1"/>
  <c r="R14" i="1"/>
  <c r="S14" i="1"/>
  <c r="AC14" i="1"/>
  <c r="I14" i="1" s="1"/>
  <c r="J14" i="1" s="1"/>
  <c r="AG14" i="1"/>
  <c r="K14" i="1" s="1"/>
  <c r="L14" i="1" s="1"/>
  <c r="AK14" i="1"/>
  <c r="M14" i="1" s="1"/>
  <c r="AO14" i="1"/>
  <c r="AQ14" i="1"/>
  <c r="AU14" i="1"/>
  <c r="AZ14" i="1"/>
  <c r="BA14" i="1"/>
  <c r="BE14" i="1"/>
  <c r="BF14" i="1"/>
  <c r="BG14" i="1"/>
  <c r="BY14" i="1"/>
  <c r="CF14" i="1" s="1"/>
  <c r="BZ14" i="1"/>
  <c r="CG14" i="1"/>
  <c r="CL14" i="1"/>
  <c r="CM14" i="1"/>
  <c r="CN14" i="1"/>
  <c r="CR14" i="1"/>
  <c r="CS14" i="1"/>
  <c r="CT14" i="1"/>
  <c r="F15" i="1"/>
  <c r="AC15" i="1"/>
  <c r="I15" i="1" s="1"/>
  <c r="J15" i="1" s="1"/>
  <c r="AG15" i="1"/>
  <c r="K15" i="1" s="1"/>
  <c r="L15" i="1" s="1"/>
  <c r="AK15" i="1"/>
  <c r="M15" i="1" s="1"/>
  <c r="N15" i="1" s="1"/>
  <c r="AO15" i="1"/>
  <c r="AQ15" i="1"/>
  <c r="AU15" i="1"/>
  <c r="F16" i="1"/>
  <c r="AC16" i="1"/>
  <c r="I16" i="1" s="1"/>
  <c r="J16" i="1" s="1"/>
  <c r="AG16" i="1"/>
  <c r="K16" i="1" s="1"/>
  <c r="L16" i="1" s="1"/>
  <c r="AK16" i="1"/>
  <c r="M16" i="1" s="1"/>
  <c r="AQ16" i="1"/>
  <c r="AU16" i="1"/>
  <c r="AZ16" i="1"/>
  <c r="BA16" i="1"/>
  <c r="BE16" i="1"/>
  <c r="BF16" i="1"/>
  <c r="BX16" i="1"/>
  <c r="CE16" i="1" s="1"/>
  <c r="BY16" i="1"/>
  <c r="CF16" i="1" s="1"/>
  <c r="BZ16" i="1"/>
  <c r="CA16" i="1"/>
  <c r="CG16" i="1"/>
  <c r="CH16" i="1"/>
  <c r="CL16" i="1"/>
  <c r="CM16" i="1"/>
  <c r="CN16" i="1"/>
  <c r="CR16" i="1"/>
  <c r="CS16" i="1"/>
  <c r="CT16" i="1"/>
  <c r="F17" i="1"/>
  <c r="G17" i="1" s="1"/>
  <c r="AC17" i="1"/>
  <c r="I17" i="1" s="1"/>
  <c r="J17" i="1" s="1"/>
  <c r="AG17" i="1"/>
  <c r="K17" i="1" s="1"/>
  <c r="L17" i="1" s="1"/>
  <c r="AK17" i="1"/>
  <c r="M17" i="1" s="1"/>
  <c r="AO17" i="1"/>
  <c r="AQ17" i="1"/>
  <c r="AU17" i="1"/>
  <c r="AZ17" i="1"/>
  <c r="BA17" i="1"/>
  <c r="BB17" i="1"/>
  <c r="BC17" i="1"/>
  <c r="BD17" i="1"/>
  <c r="BX17" i="1"/>
  <c r="CE17" i="1" s="1"/>
  <c r="BY17" i="1"/>
  <c r="CF17" i="1" s="1"/>
  <c r="BZ17" i="1"/>
  <c r="CA17" i="1"/>
  <c r="CG17" i="1"/>
  <c r="CH17" i="1"/>
  <c r="CL17" i="1"/>
  <c r="CM17" i="1"/>
  <c r="CN17" i="1"/>
  <c r="CR17" i="1"/>
  <c r="CS17" i="1"/>
  <c r="CT17" i="1"/>
  <c r="F18" i="1"/>
  <c r="AC18" i="1"/>
  <c r="I18" i="1" s="1"/>
  <c r="J18" i="1" s="1"/>
  <c r="AG18" i="1"/>
  <c r="K18" i="1" s="1"/>
  <c r="L18" i="1" s="1"/>
  <c r="AK18" i="1"/>
  <c r="M18" i="1" s="1"/>
  <c r="AO18" i="1"/>
  <c r="AQ18" i="1"/>
  <c r="AU18" i="1"/>
  <c r="AZ18" i="1"/>
  <c r="BA18" i="1" s="1"/>
  <c r="BE18" i="1"/>
  <c r="BF18" i="1" s="1"/>
  <c r="F19" i="1"/>
  <c r="L42" i="1" s="1"/>
  <c r="AC19" i="1"/>
  <c r="I19" i="1" s="1"/>
  <c r="J19" i="1" s="1"/>
  <c r="AG19" i="1"/>
  <c r="K19" i="1" s="1"/>
  <c r="L19" i="1" s="1"/>
  <c r="AK19" i="1"/>
  <c r="M19" i="1" s="1"/>
  <c r="AO19" i="1"/>
  <c r="AQ19" i="1"/>
  <c r="AU19" i="1"/>
  <c r="AZ19" i="1"/>
  <c r="BA19" i="1" s="1"/>
  <c r="BE19" i="1"/>
  <c r="BF19" i="1" s="1"/>
  <c r="BX19" i="1"/>
  <c r="CE19" i="1" s="1"/>
  <c r="BY19" i="1"/>
  <c r="CF19" i="1" s="1"/>
  <c r="BZ19" i="1"/>
  <c r="CA19" i="1"/>
  <c r="CG19" i="1"/>
  <c r="CH19" i="1"/>
  <c r="CL19" i="1"/>
  <c r="CM19" i="1"/>
  <c r="CN19" i="1"/>
  <c r="CR19" i="1"/>
  <c r="CS19" i="1"/>
  <c r="CT19" i="1"/>
  <c r="F20" i="1"/>
  <c r="AC20" i="1"/>
  <c r="I20" i="1" s="1"/>
  <c r="J20" i="1" s="1"/>
  <c r="AG20" i="1"/>
  <c r="K20" i="1" s="1"/>
  <c r="L20" i="1" s="1"/>
  <c r="AK20" i="1"/>
  <c r="M20" i="1" s="1"/>
  <c r="AO20" i="1"/>
  <c r="AQ20" i="1"/>
  <c r="AU20" i="1"/>
  <c r="AZ20" i="1"/>
  <c r="BA20" i="1" s="1"/>
  <c r="BE20" i="1"/>
  <c r="BF20" i="1" s="1"/>
  <c r="G21" i="1"/>
  <c r="AC21" i="1"/>
  <c r="I21" i="1" s="1"/>
  <c r="J21" i="1" s="1"/>
  <c r="AG21" i="1"/>
  <c r="K21" i="1" s="1"/>
  <c r="L21" i="1" s="1"/>
  <c r="AK21" i="1"/>
  <c r="M21" i="1" s="1"/>
  <c r="AO21" i="1"/>
  <c r="AQ21" i="1"/>
  <c r="AU21" i="1"/>
  <c r="AZ21" i="1"/>
  <c r="BA21" i="1"/>
  <c r="BE21" i="1"/>
  <c r="BF21" i="1"/>
  <c r="BX21" i="1"/>
  <c r="CE21" i="1" s="1"/>
  <c r="BY21" i="1"/>
  <c r="CF21" i="1" s="1"/>
  <c r="BZ21" i="1"/>
  <c r="CA21" i="1"/>
  <c r="CG21" i="1"/>
  <c r="CH21" i="1"/>
  <c r="CL21" i="1"/>
  <c r="CM21" i="1"/>
  <c r="CN21" i="1"/>
  <c r="CR21" i="1"/>
  <c r="CS21" i="1"/>
  <c r="CT21" i="1"/>
  <c r="G22" i="1"/>
  <c r="I22" i="1"/>
  <c r="J22" i="1" s="1"/>
  <c r="AC22" i="1"/>
  <c r="AG22" i="1"/>
  <c r="K22" i="1" s="1"/>
  <c r="L22" i="1" s="1"/>
  <c r="AK22" i="1"/>
  <c r="M22" i="1" s="1"/>
  <c r="AO22" i="1"/>
  <c r="AQ22" i="1"/>
  <c r="AU22" i="1"/>
  <c r="AW22" i="1"/>
  <c r="AX22" i="1"/>
  <c r="AY22" i="1"/>
  <c r="BE22" i="1"/>
  <c r="BF22" i="1" s="1"/>
  <c r="G23" i="1"/>
  <c r="AC23" i="1"/>
  <c r="I23" i="1" s="1"/>
  <c r="J23" i="1" s="1"/>
  <c r="AG23" i="1"/>
  <c r="K23" i="1" s="1"/>
  <c r="L23" i="1" s="1"/>
  <c r="AK23" i="1"/>
  <c r="M23" i="1" s="1"/>
  <c r="AO23" i="1"/>
  <c r="AQ23" i="1"/>
  <c r="AU23" i="1"/>
  <c r="AZ23" i="1"/>
  <c r="BA23" i="1"/>
  <c r="BE23" i="1"/>
  <c r="BF23" i="1"/>
  <c r="BX23" i="1"/>
  <c r="CE23" i="1" s="1"/>
  <c r="BY23" i="1"/>
  <c r="BZ23" i="1"/>
  <c r="CA23" i="1"/>
  <c r="CG23" i="1"/>
  <c r="CH23" i="1"/>
  <c r="CL23" i="1"/>
  <c r="CM23" i="1"/>
  <c r="CN23" i="1"/>
  <c r="CR23" i="1"/>
  <c r="CS23" i="1"/>
  <c r="CT23" i="1"/>
  <c r="F24" i="1"/>
  <c r="G24" i="1" s="1"/>
  <c r="I24" i="1"/>
  <c r="J24" i="1" s="1"/>
  <c r="K24" i="1"/>
  <c r="L24" i="1" s="1"/>
  <c r="Q24" i="1"/>
  <c r="R24" i="1"/>
  <c r="S24" i="1"/>
  <c r="AC24" i="1"/>
  <c r="AG24" i="1"/>
  <c r="AK24" i="1"/>
  <c r="M24" i="1" s="1"/>
  <c r="AO24" i="1"/>
  <c r="AQ24" i="1"/>
  <c r="AU24" i="1"/>
  <c r="AZ24" i="1"/>
  <c r="BA24" i="1"/>
  <c r="BE24" i="1"/>
  <c r="BF24" i="1"/>
  <c r="BX24" i="1"/>
  <c r="CE24" i="1" s="1"/>
  <c r="BY24" i="1"/>
  <c r="CF24" i="1" s="1"/>
  <c r="BZ24" i="1"/>
  <c r="CA24" i="1"/>
  <c r="CG24" i="1"/>
  <c r="CH24" i="1"/>
  <c r="CR24" i="1"/>
  <c r="CS24" i="1"/>
  <c r="CT24" i="1"/>
  <c r="F25" i="1"/>
  <c r="G25" i="1" s="1"/>
  <c r="I25" i="1"/>
  <c r="J25" i="1" s="1"/>
  <c r="K25" i="1"/>
  <c r="L25" i="1" s="1"/>
  <c r="Q25" i="1"/>
  <c r="R25" i="1"/>
  <c r="S25" i="1"/>
  <c r="AC25" i="1"/>
  <c r="AG25" i="1"/>
  <c r="AK25" i="1"/>
  <c r="M25" i="1" s="1"/>
  <c r="AO25" i="1"/>
  <c r="AQ25" i="1"/>
  <c r="AU25" i="1"/>
  <c r="AZ25" i="1"/>
  <c r="BA25" i="1"/>
  <c r="BE25" i="1"/>
  <c r="BF25" i="1"/>
  <c r="BZ25" i="1"/>
  <c r="CG25" i="1" s="1"/>
  <c r="CL25" i="1"/>
  <c r="CM25" i="1"/>
  <c r="CN25" i="1"/>
  <c r="CR25" i="1"/>
  <c r="CS25" i="1"/>
  <c r="CT25" i="1"/>
  <c r="F26" i="1"/>
  <c r="G26" i="1" s="1"/>
  <c r="Q26" i="1"/>
  <c r="R26" i="1"/>
  <c r="S26" i="1"/>
  <c r="AC26" i="1"/>
  <c r="I26" i="1" s="1"/>
  <c r="J26" i="1" s="1"/>
  <c r="AG26" i="1"/>
  <c r="K26" i="1" s="1"/>
  <c r="L26" i="1" s="1"/>
  <c r="AK26" i="1"/>
  <c r="M26" i="1" s="1"/>
  <c r="AO26" i="1"/>
  <c r="AQ26" i="1"/>
  <c r="AU26" i="1"/>
  <c r="AZ26" i="1"/>
  <c r="BA26" i="1" s="1"/>
  <c r="BE26" i="1"/>
  <c r="BF26" i="1" s="1"/>
  <c r="F27" i="1"/>
  <c r="G27" i="1" s="1"/>
  <c r="Q27" i="1"/>
  <c r="R27" i="1"/>
  <c r="S27" i="1"/>
  <c r="AC27" i="1"/>
  <c r="I27" i="1" s="1"/>
  <c r="J27" i="1" s="1"/>
  <c r="AG27" i="1"/>
  <c r="K27" i="1" s="1"/>
  <c r="L27" i="1" s="1"/>
  <c r="AK27" i="1"/>
  <c r="M27" i="1" s="1"/>
  <c r="AO27" i="1"/>
  <c r="AQ27" i="1"/>
  <c r="AU27" i="1"/>
  <c r="AZ27" i="1"/>
  <c r="BA27" i="1" s="1"/>
  <c r="BE27" i="1"/>
  <c r="BF27" i="1" s="1"/>
  <c r="BZ27" i="1"/>
  <c r="CG27" i="1" s="1"/>
  <c r="CR27" i="1"/>
  <c r="CS27" i="1"/>
  <c r="CT27" i="1"/>
  <c r="F28" i="1"/>
  <c r="G28" i="1" s="1"/>
  <c r="Q28" i="1"/>
  <c r="R28" i="1"/>
  <c r="S28" i="1"/>
  <c r="AC28" i="1"/>
  <c r="I28" i="1" s="1"/>
  <c r="J28" i="1" s="1"/>
  <c r="AG28" i="1"/>
  <c r="K28" i="1" s="1"/>
  <c r="L28" i="1" s="1"/>
  <c r="AK28" i="1"/>
  <c r="M28" i="1" s="1"/>
  <c r="AO28" i="1"/>
  <c r="AQ28" i="1"/>
  <c r="AU28" i="1"/>
  <c r="AZ28" i="1"/>
  <c r="BA28" i="1" s="1"/>
  <c r="BE28" i="1"/>
  <c r="BF28" i="1" s="1"/>
  <c r="F29" i="1"/>
  <c r="G29" i="1" s="1"/>
  <c r="BZ29" i="1"/>
  <c r="CG29" i="1" s="1"/>
  <c r="CR29" i="1"/>
  <c r="CS29" i="1"/>
  <c r="CT29" i="1"/>
  <c r="H30" i="1"/>
  <c r="BZ31" i="1"/>
  <c r="CG31" i="1" s="1"/>
  <c r="CR31" i="1"/>
  <c r="CS31" i="1"/>
  <c r="CT31" i="1"/>
  <c r="Q32" i="1"/>
  <c r="S32" i="1" s="1"/>
  <c r="R32" i="1"/>
  <c r="T32" i="1" s="1"/>
  <c r="Q33" i="1"/>
  <c r="S33" i="1" s="1"/>
  <c r="R33" i="1"/>
  <c r="T33" i="1" s="1"/>
  <c r="BZ33" i="1"/>
  <c r="CG33" i="1" s="1"/>
  <c r="CR33" i="1"/>
  <c r="CS33" i="1"/>
  <c r="CT33" i="1"/>
  <c r="Q34" i="1"/>
  <c r="S34" i="1" s="1"/>
  <c r="R34" i="1"/>
  <c r="T34" i="1" s="1"/>
  <c r="BJ35" i="1"/>
  <c r="BJ36" i="1" s="1"/>
  <c r="BK35" i="1"/>
  <c r="BK36" i="1" s="1"/>
  <c r="BN35" i="1"/>
  <c r="BN36" i="1" s="1"/>
  <c r="BO35" i="1"/>
  <c r="BO36" i="1" s="1"/>
  <c r="BR35" i="1"/>
  <c r="BR36" i="1" s="1"/>
  <c r="BS35" i="1"/>
  <c r="BS36" i="1" s="1"/>
  <c r="CC35" i="1"/>
  <c r="V36" i="1"/>
  <c r="V37" i="1" s="1"/>
  <c r="Q37" i="1"/>
  <c r="R37" i="1"/>
  <c r="S37" i="1"/>
  <c r="T37" i="1"/>
  <c r="U37" i="1"/>
  <c r="G39" i="1"/>
  <c r="F53" i="1"/>
  <c r="H80" i="1" s="1"/>
  <c r="X53" i="1"/>
  <c r="AC53" i="1"/>
  <c r="I53" i="1" s="1"/>
  <c r="AG53" i="1"/>
  <c r="K53" i="1" s="1"/>
  <c r="AK53" i="1"/>
  <c r="M53" i="1" s="1"/>
  <c r="AO53" i="1"/>
  <c r="AQ53" i="1"/>
  <c r="AU53" i="1"/>
  <c r="AZ53" i="1"/>
  <c r="BA53" i="1" s="1"/>
  <c r="BE53" i="1"/>
  <c r="BF53" i="1" s="1"/>
  <c r="BF99" i="1" s="1"/>
  <c r="BY53" i="1"/>
  <c r="CF53" i="1" s="1"/>
  <c r="CL53" i="1"/>
  <c r="CM53" i="1"/>
  <c r="CN53" i="1"/>
  <c r="F54" i="1"/>
  <c r="X54" i="1"/>
  <c r="AC54" i="1"/>
  <c r="I54" i="1" s="1"/>
  <c r="AG54" i="1"/>
  <c r="K54" i="1" s="1"/>
  <c r="AK54" i="1"/>
  <c r="M54" i="1" s="1"/>
  <c r="AO54" i="1"/>
  <c r="AQ54" i="1"/>
  <c r="AU54" i="1"/>
  <c r="AZ54" i="1"/>
  <c r="BA54" i="1" s="1"/>
  <c r="BE54" i="1"/>
  <c r="BF54" i="1" s="1"/>
  <c r="F55" i="1"/>
  <c r="Q55" i="1"/>
  <c r="R55" i="1"/>
  <c r="S55" i="1"/>
  <c r="X55" i="1"/>
  <c r="AC55" i="1"/>
  <c r="I55" i="1" s="1"/>
  <c r="AG55" i="1"/>
  <c r="K55" i="1" s="1"/>
  <c r="AK55" i="1"/>
  <c r="M55" i="1" s="1"/>
  <c r="AQ55" i="1"/>
  <c r="AU55" i="1"/>
  <c r="AU101" i="1" s="1"/>
  <c r="AZ55" i="1"/>
  <c r="BA55" i="1"/>
  <c r="BE55" i="1"/>
  <c r="BF55" i="1"/>
  <c r="BG55" i="1"/>
  <c r="BY55" i="1"/>
  <c r="CF55" i="1" s="1"/>
  <c r="BZ55" i="1"/>
  <c r="CG55" i="1" s="1"/>
  <c r="CL55" i="1"/>
  <c r="CM55" i="1"/>
  <c r="CN55" i="1"/>
  <c r="CR55" i="1"/>
  <c r="CS55" i="1"/>
  <c r="CT55" i="1"/>
  <c r="F56" i="1"/>
  <c r="X56" i="1"/>
  <c r="X57" i="1" s="1"/>
  <c r="X58" i="1" s="1"/>
  <c r="X59" i="1" s="1"/>
  <c r="X60" i="1" s="1"/>
  <c r="X61" i="1" s="1"/>
  <c r="X62" i="1" s="1"/>
  <c r="AC56" i="1"/>
  <c r="I56" i="1" s="1"/>
  <c r="J56" i="1" s="1"/>
  <c r="AG56" i="1"/>
  <c r="K56" i="1" s="1"/>
  <c r="L56" i="1" s="1"/>
  <c r="AK56" i="1"/>
  <c r="M56" i="1" s="1"/>
  <c r="AO56" i="1"/>
  <c r="AU56" i="1"/>
  <c r="BA56" i="1"/>
  <c r="BF56" i="1"/>
  <c r="F57" i="1"/>
  <c r="T57" i="1" s="1"/>
  <c r="K57" i="1"/>
  <c r="L57" i="1" s="1"/>
  <c r="Q57" i="1"/>
  <c r="R57" i="1"/>
  <c r="S57" i="1"/>
  <c r="AC57" i="1"/>
  <c r="I57" i="1" s="1"/>
  <c r="J57" i="1" s="1"/>
  <c r="AG57" i="1"/>
  <c r="AK57" i="1"/>
  <c r="M57" i="1" s="1"/>
  <c r="AO57" i="1"/>
  <c r="AQ57" i="1"/>
  <c r="AU57" i="1"/>
  <c r="BA57" i="1"/>
  <c r="BY57" i="1"/>
  <c r="CF57" i="1" s="1"/>
  <c r="BZ57" i="1"/>
  <c r="CG57" i="1" s="1"/>
  <c r="CL57" i="1"/>
  <c r="CM57" i="1"/>
  <c r="CN57" i="1"/>
  <c r="CR57" i="1"/>
  <c r="CS57" i="1"/>
  <c r="CT57" i="1"/>
  <c r="F58" i="1"/>
  <c r="K58" i="1"/>
  <c r="Q58" i="1"/>
  <c r="R58" i="1"/>
  <c r="S58" i="1"/>
  <c r="AC58" i="1"/>
  <c r="I58" i="1" s="1"/>
  <c r="AG58" i="1"/>
  <c r="AK58" i="1"/>
  <c r="M58" i="1" s="1"/>
  <c r="AQ58" i="1"/>
  <c r="AU58" i="1"/>
  <c r="AZ58" i="1"/>
  <c r="BA58" i="1"/>
  <c r="BE58" i="1"/>
  <c r="BF58" i="1"/>
  <c r="BG58" i="1"/>
  <c r="F59" i="1"/>
  <c r="J59" i="1"/>
  <c r="AC59" i="1"/>
  <c r="I59" i="1" s="1"/>
  <c r="AG59" i="1"/>
  <c r="K59" i="1" s="1"/>
  <c r="L59" i="1" s="1"/>
  <c r="AK59" i="1"/>
  <c r="M59" i="1" s="1"/>
  <c r="AO59" i="1"/>
  <c r="AQ59" i="1"/>
  <c r="AU59" i="1"/>
  <c r="BA59" i="1"/>
  <c r="BF59" i="1"/>
  <c r="BY59" i="1"/>
  <c r="CF59" i="1" s="1"/>
  <c r="BZ59" i="1"/>
  <c r="CG59" i="1"/>
  <c r="CL59" i="1"/>
  <c r="CM59" i="1"/>
  <c r="CN59" i="1"/>
  <c r="CR59" i="1"/>
  <c r="CS59" i="1"/>
  <c r="CT59" i="1"/>
  <c r="F60" i="1"/>
  <c r="I60" i="1"/>
  <c r="J60" i="1" s="1"/>
  <c r="Q60" i="1"/>
  <c r="R60" i="1"/>
  <c r="S60" i="1"/>
  <c r="AC60" i="1"/>
  <c r="AG60" i="1"/>
  <c r="K60" i="1" s="1"/>
  <c r="AK60" i="1"/>
  <c r="M60" i="1" s="1"/>
  <c r="AO60" i="1"/>
  <c r="AQ60" i="1"/>
  <c r="AU60" i="1"/>
  <c r="BA60" i="1"/>
  <c r="BF60" i="1"/>
  <c r="F61" i="1"/>
  <c r="Q61" i="1"/>
  <c r="R61" i="1"/>
  <c r="S61" i="1"/>
  <c r="AC61" i="1"/>
  <c r="I61" i="1" s="1"/>
  <c r="AG61" i="1"/>
  <c r="K61" i="1" s="1"/>
  <c r="AK61" i="1"/>
  <c r="M61" i="1" s="1"/>
  <c r="AO61" i="1"/>
  <c r="AO107" i="1" s="1"/>
  <c r="AO153" i="1" s="1"/>
  <c r="AO199" i="1" s="1"/>
  <c r="AO245" i="1" s="1"/>
  <c r="AO291" i="1" s="1"/>
  <c r="AO337" i="1" s="1"/>
  <c r="AO383" i="1" s="1"/>
  <c r="AO429" i="1" s="1"/>
  <c r="AO475" i="1" s="1"/>
  <c r="AO521" i="1" s="1"/>
  <c r="AO567" i="1" s="1"/>
  <c r="AO613" i="1" s="1"/>
  <c r="AO659" i="1" s="1"/>
  <c r="AO705" i="1" s="1"/>
  <c r="AO751" i="1" s="1"/>
  <c r="AO797" i="1" s="1"/>
  <c r="AO843" i="1" s="1"/>
  <c r="AO889" i="1" s="1"/>
  <c r="AO935" i="1" s="1"/>
  <c r="AO981" i="1" s="1"/>
  <c r="AO1027" i="1" s="1"/>
  <c r="AO1073" i="1" s="1"/>
  <c r="AO1119" i="1" s="1"/>
  <c r="AO1165" i="1" s="1"/>
  <c r="AO1211" i="1" s="1"/>
  <c r="AO1257" i="1" s="1"/>
  <c r="AO1303" i="1" s="1"/>
  <c r="AO1349" i="1" s="1"/>
  <c r="AO1395" i="1" s="1"/>
  <c r="AQ61" i="1"/>
  <c r="AU61" i="1"/>
  <c r="AZ61" i="1"/>
  <c r="BA61" i="1"/>
  <c r="BE61" i="1"/>
  <c r="BF61" i="1"/>
  <c r="BG61" i="1"/>
  <c r="BY61" i="1"/>
  <c r="CF61" i="1" s="1"/>
  <c r="BZ61" i="1"/>
  <c r="CG61" i="1" s="1"/>
  <c r="CL61" i="1"/>
  <c r="CM61" i="1"/>
  <c r="CN61" i="1"/>
  <c r="CR61" i="1"/>
  <c r="CS61" i="1"/>
  <c r="CT61" i="1"/>
  <c r="F62" i="1"/>
  <c r="J62" i="1"/>
  <c r="AC62" i="1"/>
  <c r="I62" i="1" s="1"/>
  <c r="AG62" i="1"/>
  <c r="K62" i="1" s="1"/>
  <c r="L62" i="1" s="1"/>
  <c r="AK62" i="1"/>
  <c r="M62" i="1" s="1"/>
  <c r="AO62" i="1"/>
  <c r="AO108" i="1" s="1"/>
  <c r="AO154" i="1" s="1"/>
  <c r="AO200" i="1" s="1"/>
  <c r="AO246" i="1" s="1"/>
  <c r="AO292" i="1" s="1"/>
  <c r="AO338" i="1" s="1"/>
  <c r="AO384" i="1" s="1"/>
  <c r="AO430" i="1" s="1"/>
  <c r="AO476" i="1" s="1"/>
  <c r="AO522" i="1" s="1"/>
  <c r="AO568" i="1" s="1"/>
  <c r="AO614" i="1" s="1"/>
  <c r="AO660" i="1" s="1"/>
  <c r="AO706" i="1" s="1"/>
  <c r="AO752" i="1" s="1"/>
  <c r="AO798" i="1" s="1"/>
  <c r="AO844" i="1" s="1"/>
  <c r="AO890" i="1" s="1"/>
  <c r="AO936" i="1" s="1"/>
  <c r="AO982" i="1" s="1"/>
  <c r="AO1028" i="1" s="1"/>
  <c r="AO1074" i="1" s="1"/>
  <c r="AO1120" i="1" s="1"/>
  <c r="AO1166" i="1" s="1"/>
  <c r="AO1212" i="1" s="1"/>
  <c r="AO1258" i="1" s="1"/>
  <c r="AO1304" i="1" s="1"/>
  <c r="AO1350" i="1" s="1"/>
  <c r="AO1396" i="1" s="1"/>
  <c r="AQ62" i="1"/>
  <c r="AU62" i="1"/>
  <c r="BA62" i="1"/>
  <c r="BF62" i="1"/>
  <c r="F63" i="1"/>
  <c r="I63" i="1"/>
  <c r="AC63" i="1"/>
  <c r="AG63" i="1"/>
  <c r="K63" i="1" s="1"/>
  <c r="L63" i="1" s="1"/>
  <c r="M63" i="1"/>
  <c r="AO63" i="1"/>
  <c r="AQ63" i="1"/>
  <c r="AU63" i="1"/>
  <c r="AZ63" i="1"/>
  <c r="BA63" i="1"/>
  <c r="BE63" i="1"/>
  <c r="BX63" i="1"/>
  <c r="BY63" i="1"/>
  <c r="CF63" i="1" s="1"/>
  <c r="BZ63" i="1"/>
  <c r="CA63" i="1"/>
  <c r="CH63" i="1" s="1"/>
  <c r="CG63" i="1"/>
  <c r="CL63" i="1"/>
  <c r="CM63" i="1"/>
  <c r="CN63" i="1"/>
  <c r="CR63" i="1"/>
  <c r="CS63" i="1"/>
  <c r="CT63" i="1"/>
  <c r="F64" i="1"/>
  <c r="AC64" i="1"/>
  <c r="I64" i="1" s="1"/>
  <c r="AG64" i="1"/>
  <c r="K64" i="1" s="1"/>
  <c r="L64" i="1" s="1"/>
  <c r="AK64" i="1"/>
  <c r="M64" i="1" s="1"/>
  <c r="AO64" i="1"/>
  <c r="AQ64" i="1"/>
  <c r="AU64" i="1"/>
  <c r="AZ64" i="1"/>
  <c r="BA64" i="1"/>
  <c r="BB64" i="1"/>
  <c r="BC64" i="1"/>
  <c r="BD64" i="1"/>
  <c r="BX64" i="1"/>
  <c r="BY64" i="1"/>
  <c r="CF64" i="1" s="1"/>
  <c r="BZ64" i="1"/>
  <c r="CA64" i="1"/>
  <c r="CH64" i="1" s="1"/>
  <c r="CG64" i="1"/>
  <c r="CL64" i="1"/>
  <c r="CM64" i="1"/>
  <c r="CN64" i="1"/>
  <c r="CR64" i="1"/>
  <c r="CS64" i="1"/>
  <c r="CT64" i="1"/>
  <c r="F65" i="1"/>
  <c r="J65" i="1"/>
  <c r="AC65" i="1"/>
  <c r="I65" i="1" s="1"/>
  <c r="AG65" i="1"/>
  <c r="K65" i="1" s="1"/>
  <c r="AK65" i="1"/>
  <c r="M65" i="1" s="1"/>
  <c r="AO65" i="1"/>
  <c r="AQ65" i="1"/>
  <c r="AU65" i="1"/>
  <c r="AZ65" i="1"/>
  <c r="BA65" i="1" s="1"/>
  <c r="BE65" i="1"/>
  <c r="BF65" i="1" s="1"/>
  <c r="F66" i="1"/>
  <c r="L89" i="1" s="1"/>
  <c r="J66" i="1"/>
  <c r="AC66" i="1"/>
  <c r="I66" i="1" s="1"/>
  <c r="AG66" i="1"/>
  <c r="K66" i="1" s="1"/>
  <c r="AK66" i="1"/>
  <c r="M66" i="1" s="1"/>
  <c r="AO66" i="1"/>
  <c r="AQ66" i="1"/>
  <c r="AU66" i="1"/>
  <c r="AZ66" i="1"/>
  <c r="BA66" i="1" s="1"/>
  <c r="BE66" i="1"/>
  <c r="BF66" i="1" s="1"/>
  <c r="BX66" i="1"/>
  <c r="BY66" i="1"/>
  <c r="CF66" i="1" s="1"/>
  <c r="BZ66" i="1"/>
  <c r="CA66" i="1"/>
  <c r="CH66" i="1" s="1"/>
  <c r="CG66" i="1"/>
  <c r="CL66" i="1"/>
  <c r="CM66" i="1"/>
  <c r="CN66" i="1"/>
  <c r="CR66" i="1"/>
  <c r="CS66" i="1"/>
  <c r="CT66" i="1"/>
  <c r="F67" i="1"/>
  <c r="AC67" i="1"/>
  <c r="I67" i="1" s="1"/>
  <c r="AG67" i="1"/>
  <c r="K67" i="1" s="1"/>
  <c r="L67" i="1" s="1"/>
  <c r="AK67" i="1"/>
  <c r="M67" i="1" s="1"/>
  <c r="AO67" i="1"/>
  <c r="AQ67" i="1"/>
  <c r="AU67" i="1"/>
  <c r="AZ67" i="1"/>
  <c r="BA67" i="1"/>
  <c r="BE67" i="1"/>
  <c r="BF67" i="1"/>
  <c r="F68" i="1"/>
  <c r="N89" i="1" s="1"/>
  <c r="I68" i="1"/>
  <c r="K68" i="1"/>
  <c r="AC68" i="1"/>
  <c r="AG68" i="1"/>
  <c r="AK68" i="1"/>
  <c r="M68" i="1" s="1"/>
  <c r="AO68" i="1"/>
  <c r="AQ68" i="1"/>
  <c r="AU68" i="1"/>
  <c r="AZ68" i="1"/>
  <c r="BA68" i="1" s="1"/>
  <c r="BE68" i="1"/>
  <c r="BF68" i="1" s="1"/>
  <c r="BX68" i="1"/>
  <c r="BY68" i="1"/>
  <c r="CF68" i="1" s="1"/>
  <c r="BZ68" i="1"/>
  <c r="CA68" i="1"/>
  <c r="CG68" i="1"/>
  <c r="CH68" i="1"/>
  <c r="CL68" i="1"/>
  <c r="CM68" i="1"/>
  <c r="CN68" i="1"/>
  <c r="CR68" i="1"/>
  <c r="CS68" i="1"/>
  <c r="CT68" i="1"/>
  <c r="F69" i="1"/>
  <c r="L69" i="1"/>
  <c r="AC69" i="1"/>
  <c r="I69" i="1" s="1"/>
  <c r="J69" i="1" s="1"/>
  <c r="AG69" i="1"/>
  <c r="K69" i="1" s="1"/>
  <c r="AK69" i="1"/>
  <c r="M69" i="1" s="1"/>
  <c r="AO69" i="1"/>
  <c r="AQ69" i="1"/>
  <c r="AU69" i="1"/>
  <c r="AW69" i="1"/>
  <c r="AX69" i="1"/>
  <c r="AY69" i="1"/>
  <c r="BE69" i="1"/>
  <c r="BF69" i="1" s="1"/>
  <c r="F70" i="1"/>
  <c r="L70" i="1"/>
  <c r="AC70" i="1"/>
  <c r="I70" i="1" s="1"/>
  <c r="J70" i="1" s="1"/>
  <c r="AG70" i="1"/>
  <c r="K70" i="1" s="1"/>
  <c r="AK70" i="1"/>
  <c r="M70" i="1" s="1"/>
  <c r="AO70" i="1"/>
  <c r="AQ70" i="1"/>
  <c r="AU70" i="1"/>
  <c r="AZ70" i="1"/>
  <c r="BA70" i="1"/>
  <c r="BE70" i="1"/>
  <c r="BF70" i="1"/>
  <c r="BX70" i="1"/>
  <c r="BY70" i="1"/>
  <c r="CF70" i="1" s="1"/>
  <c r="BZ70" i="1"/>
  <c r="CA70" i="1"/>
  <c r="CG70" i="1"/>
  <c r="CH70" i="1"/>
  <c r="CL70" i="1"/>
  <c r="CM70" i="1"/>
  <c r="CN70" i="1"/>
  <c r="CR70" i="1"/>
  <c r="CS70" i="1"/>
  <c r="CT70" i="1"/>
  <c r="F71" i="1"/>
  <c r="T71" i="1" s="1"/>
  <c r="I71" i="1"/>
  <c r="Q71" i="1"/>
  <c r="R71" i="1"/>
  <c r="S71" i="1"/>
  <c r="AC71" i="1"/>
  <c r="AG71" i="1"/>
  <c r="K71" i="1" s="1"/>
  <c r="L71" i="1" s="1"/>
  <c r="AK71" i="1"/>
  <c r="M71" i="1" s="1"/>
  <c r="AO71" i="1"/>
  <c r="AQ71" i="1"/>
  <c r="AU71" i="1"/>
  <c r="AZ71" i="1"/>
  <c r="BA71" i="1"/>
  <c r="BE71" i="1"/>
  <c r="BF71" i="1"/>
  <c r="BX71" i="1"/>
  <c r="BY71" i="1"/>
  <c r="CF71" i="1" s="1"/>
  <c r="BZ71" i="1"/>
  <c r="CA71" i="1"/>
  <c r="CG71" i="1"/>
  <c r="CH71" i="1"/>
  <c r="CR71" i="1"/>
  <c r="CS71" i="1"/>
  <c r="CT71" i="1"/>
  <c r="F72" i="1"/>
  <c r="T72" i="1" s="1"/>
  <c r="I72" i="1"/>
  <c r="Q72" i="1"/>
  <c r="R72" i="1"/>
  <c r="S72" i="1"/>
  <c r="AC72" i="1"/>
  <c r="AG72" i="1"/>
  <c r="K72" i="1" s="1"/>
  <c r="L72" i="1" s="1"/>
  <c r="AK72" i="1"/>
  <c r="M72" i="1" s="1"/>
  <c r="AO72" i="1"/>
  <c r="AQ72" i="1"/>
  <c r="AU72" i="1"/>
  <c r="AZ72" i="1"/>
  <c r="BA72" i="1"/>
  <c r="BE72" i="1"/>
  <c r="BF72" i="1"/>
  <c r="BZ72" i="1"/>
  <c r="CG72" i="1" s="1"/>
  <c r="CL72" i="1"/>
  <c r="CM72" i="1"/>
  <c r="CN72" i="1"/>
  <c r="CR72" i="1"/>
  <c r="CS72" i="1"/>
  <c r="CT72" i="1"/>
  <c r="F73" i="1"/>
  <c r="T73" i="1" s="1"/>
  <c r="I73" i="1"/>
  <c r="Q73" i="1"/>
  <c r="R73" i="1"/>
  <c r="S73" i="1"/>
  <c r="AC73" i="1"/>
  <c r="AG73" i="1"/>
  <c r="K73" i="1" s="1"/>
  <c r="L73" i="1" s="1"/>
  <c r="AK73" i="1"/>
  <c r="M73" i="1" s="1"/>
  <c r="AO73" i="1"/>
  <c r="AQ73" i="1"/>
  <c r="AU73" i="1"/>
  <c r="AZ73" i="1"/>
  <c r="BA73" i="1"/>
  <c r="BE73" i="1"/>
  <c r="BF73" i="1"/>
  <c r="F74" i="1"/>
  <c r="T74" i="1" s="1"/>
  <c r="I74" i="1"/>
  <c r="Q74" i="1"/>
  <c r="R74" i="1"/>
  <c r="S74" i="1"/>
  <c r="AC74" i="1"/>
  <c r="AG74" i="1"/>
  <c r="K74" i="1" s="1"/>
  <c r="L74" i="1" s="1"/>
  <c r="AK74" i="1"/>
  <c r="M74" i="1" s="1"/>
  <c r="AO74" i="1"/>
  <c r="AQ74" i="1"/>
  <c r="AU74" i="1"/>
  <c r="AZ74" i="1"/>
  <c r="BA74" i="1"/>
  <c r="BE74" i="1"/>
  <c r="BF74" i="1"/>
  <c r="BZ74" i="1"/>
  <c r="CG74" i="1" s="1"/>
  <c r="CR74" i="1"/>
  <c r="CS74" i="1"/>
  <c r="CT74" i="1"/>
  <c r="F75" i="1"/>
  <c r="T75" i="1" s="1"/>
  <c r="I75" i="1"/>
  <c r="Q75" i="1"/>
  <c r="R75" i="1"/>
  <c r="S75" i="1"/>
  <c r="AC75" i="1"/>
  <c r="AG75" i="1"/>
  <c r="K75" i="1" s="1"/>
  <c r="L75" i="1" s="1"/>
  <c r="AK75" i="1"/>
  <c r="M75" i="1" s="1"/>
  <c r="AO75" i="1"/>
  <c r="AQ75" i="1"/>
  <c r="AU75" i="1"/>
  <c r="AZ75" i="1"/>
  <c r="BA75" i="1"/>
  <c r="BE75" i="1"/>
  <c r="BF75" i="1"/>
  <c r="F76" i="1"/>
  <c r="H82" i="1" s="1"/>
  <c r="BA76" i="1"/>
  <c r="BZ76" i="1"/>
  <c r="CR76" i="1"/>
  <c r="CS76" i="1"/>
  <c r="CT76" i="1"/>
  <c r="H77" i="1"/>
  <c r="BZ78" i="1"/>
  <c r="CR78" i="1"/>
  <c r="CS78" i="1"/>
  <c r="CT78" i="1"/>
  <c r="Q79" i="1"/>
  <c r="R79" i="1"/>
  <c r="Q80" i="1"/>
  <c r="R80" i="1"/>
  <c r="BZ80" i="1"/>
  <c r="CG80" i="1" s="1"/>
  <c r="CR80" i="1"/>
  <c r="CS80" i="1"/>
  <c r="CT80" i="1"/>
  <c r="Q81" i="1"/>
  <c r="R81" i="1"/>
  <c r="BJ82" i="1"/>
  <c r="BJ83" i="1" s="1"/>
  <c r="BK82" i="1"/>
  <c r="BK83" i="1" s="1"/>
  <c r="BN82" i="1"/>
  <c r="BN83" i="1" s="1"/>
  <c r="BO82" i="1"/>
  <c r="BO83" i="1" s="1"/>
  <c r="BR82" i="1"/>
  <c r="BR83" i="1" s="1"/>
  <c r="BS82" i="1"/>
  <c r="BS83" i="1" s="1"/>
  <c r="CC82" i="1"/>
  <c r="V83" i="1"/>
  <c r="Q84" i="1"/>
  <c r="R84" i="1"/>
  <c r="S84" i="1"/>
  <c r="T84" i="1"/>
  <c r="U84" i="1"/>
  <c r="V84" i="1"/>
  <c r="F99" i="1"/>
  <c r="H126" i="1" s="1"/>
  <c r="X99" i="1"/>
  <c r="AC99" i="1"/>
  <c r="I99" i="1" s="1"/>
  <c r="AG99" i="1"/>
  <c r="K99" i="1" s="1"/>
  <c r="AK99" i="1"/>
  <c r="M99" i="1" s="1"/>
  <c r="AO99" i="1"/>
  <c r="AQ99" i="1"/>
  <c r="AU99" i="1"/>
  <c r="AZ99" i="1"/>
  <c r="BA99" i="1"/>
  <c r="BE99" i="1"/>
  <c r="BY99" i="1"/>
  <c r="CF99" i="1" s="1"/>
  <c r="CL99" i="1"/>
  <c r="CM99" i="1"/>
  <c r="CN99" i="1"/>
  <c r="F100" i="1"/>
  <c r="X100" i="1"/>
  <c r="X101" i="1" s="1"/>
  <c r="AC100" i="1"/>
  <c r="I100" i="1" s="1"/>
  <c r="AG100" i="1"/>
  <c r="K100" i="1" s="1"/>
  <c r="AK100" i="1"/>
  <c r="M100" i="1" s="1"/>
  <c r="AO100" i="1"/>
  <c r="AO146" i="1" s="1"/>
  <c r="AQ100" i="1"/>
  <c r="AU100" i="1"/>
  <c r="AU146" i="1" s="1"/>
  <c r="AZ100" i="1"/>
  <c r="BA100" i="1"/>
  <c r="BE100" i="1"/>
  <c r="BF100" i="1"/>
  <c r="F101" i="1"/>
  <c r="Q101" i="1"/>
  <c r="R101" i="1"/>
  <c r="S101" i="1"/>
  <c r="AC101" i="1"/>
  <c r="I101" i="1" s="1"/>
  <c r="AG101" i="1"/>
  <c r="K101" i="1" s="1"/>
  <c r="AK101" i="1"/>
  <c r="M101" i="1" s="1"/>
  <c r="AQ101" i="1"/>
  <c r="AQ147" i="1" s="1"/>
  <c r="AZ101" i="1"/>
  <c r="BA101" i="1" s="1"/>
  <c r="BE101" i="1"/>
  <c r="BF101" i="1" s="1"/>
  <c r="BG101" i="1"/>
  <c r="BY101" i="1"/>
  <c r="CF101" i="1" s="1"/>
  <c r="BZ101" i="1"/>
  <c r="CG101" i="1"/>
  <c r="CL101" i="1"/>
  <c r="CM101" i="1"/>
  <c r="CN101" i="1"/>
  <c r="CR101" i="1"/>
  <c r="CS101" i="1"/>
  <c r="CT101" i="1"/>
  <c r="F102" i="1"/>
  <c r="X102" i="1"/>
  <c r="X103" i="1" s="1"/>
  <c r="X104" i="1" s="1"/>
  <c r="X105" i="1" s="1"/>
  <c r="X106" i="1" s="1"/>
  <c r="X107" i="1" s="1"/>
  <c r="X108" i="1" s="1"/>
  <c r="AC102" i="1"/>
  <c r="I102" i="1" s="1"/>
  <c r="AG102" i="1"/>
  <c r="K102" i="1" s="1"/>
  <c r="L102" i="1" s="1"/>
  <c r="L148" i="1" s="1"/>
  <c r="AK102" i="1"/>
  <c r="M102" i="1" s="1"/>
  <c r="AO102" i="1"/>
  <c r="AQ102" i="1"/>
  <c r="AU102" i="1"/>
  <c r="BA102" i="1"/>
  <c r="BF102" i="1"/>
  <c r="F103" i="1"/>
  <c r="T103" i="1" s="1"/>
  <c r="K103" i="1"/>
  <c r="Q103" i="1"/>
  <c r="R103" i="1"/>
  <c r="S103" i="1"/>
  <c r="AC103" i="1"/>
  <c r="I103" i="1" s="1"/>
  <c r="AG103" i="1"/>
  <c r="AK103" i="1"/>
  <c r="M103" i="1" s="1"/>
  <c r="AO103" i="1"/>
  <c r="AQ103" i="1"/>
  <c r="AU103" i="1"/>
  <c r="BA103" i="1"/>
  <c r="BF103" i="1"/>
  <c r="BY103" i="1"/>
  <c r="CF103" i="1" s="1"/>
  <c r="BZ103" i="1"/>
  <c r="CG103" i="1"/>
  <c r="CL103" i="1"/>
  <c r="CM103" i="1"/>
  <c r="CN103" i="1"/>
  <c r="CR103" i="1"/>
  <c r="CS103" i="1"/>
  <c r="CT103" i="1"/>
  <c r="F104" i="1"/>
  <c r="Q104" i="1"/>
  <c r="R104" i="1"/>
  <c r="S104" i="1"/>
  <c r="AC104" i="1"/>
  <c r="I104" i="1" s="1"/>
  <c r="AG104" i="1"/>
  <c r="K104" i="1" s="1"/>
  <c r="AK104" i="1"/>
  <c r="M104" i="1" s="1"/>
  <c r="AQ104" i="1"/>
  <c r="AU104" i="1"/>
  <c r="AZ104" i="1"/>
  <c r="BA104" i="1"/>
  <c r="BE104" i="1"/>
  <c r="BF104" i="1"/>
  <c r="BG104" i="1"/>
  <c r="F105" i="1"/>
  <c r="AC105" i="1"/>
  <c r="I105" i="1" s="1"/>
  <c r="J105" i="1" s="1"/>
  <c r="AG105" i="1"/>
  <c r="K105" i="1" s="1"/>
  <c r="L105" i="1" s="1"/>
  <c r="AK105" i="1"/>
  <c r="M105" i="1" s="1"/>
  <c r="AO105" i="1"/>
  <c r="AQ105" i="1"/>
  <c r="AU105" i="1"/>
  <c r="BA105" i="1"/>
  <c r="BF105" i="1"/>
  <c r="BY105" i="1"/>
  <c r="CF105" i="1" s="1"/>
  <c r="BZ105" i="1"/>
  <c r="CG105" i="1" s="1"/>
  <c r="CL105" i="1"/>
  <c r="CM105" i="1"/>
  <c r="CN105" i="1"/>
  <c r="CR105" i="1"/>
  <c r="CS105" i="1"/>
  <c r="CT105" i="1"/>
  <c r="T106" i="1"/>
  <c r="K106" i="1"/>
  <c r="Q106" i="1"/>
  <c r="R106" i="1"/>
  <c r="S106" i="1"/>
  <c r="AC106" i="1"/>
  <c r="I106" i="1" s="1"/>
  <c r="J106" i="1" s="1"/>
  <c r="AG106" i="1"/>
  <c r="AK106" i="1"/>
  <c r="M106" i="1" s="1"/>
  <c r="AO106" i="1"/>
  <c r="AQ106" i="1"/>
  <c r="AU106" i="1"/>
  <c r="BA106" i="1"/>
  <c r="BF106" i="1"/>
  <c r="F107" i="1"/>
  <c r="Q107" i="1"/>
  <c r="R107" i="1"/>
  <c r="S107" i="1"/>
  <c r="AC107" i="1"/>
  <c r="I107" i="1" s="1"/>
  <c r="AG107" i="1"/>
  <c r="K107" i="1" s="1"/>
  <c r="AK107" i="1"/>
  <c r="M107" i="1" s="1"/>
  <c r="AQ107" i="1"/>
  <c r="AU107" i="1"/>
  <c r="AZ107" i="1"/>
  <c r="BA107" i="1"/>
  <c r="BE107" i="1"/>
  <c r="BF107" i="1"/>
  <c r="BG107" i="1"/>
  <c r="BY107" i="1"/>
  <c r="CF107" i="1" s="1"/>
  <c r="BZ107" i="1"/>
  <c r="CG107" i="1" s="1"/>
  <c r="CL107" i="1"/>
  <c r="CM107" i="1"/>
  <c r="CN107" i="1"/>
  <c r="CR107" i="1"/>
  <c r="CS107" i="1"/>
  <c r="CT107" i="1"/>
  <c r="F108" i="1"/>
  <c r="AC108" i="1"/>
  <c r="I108" i="1" s="1"/>
  <c r="J108" i="1" s="1"/>
  <c r="AG108" i="1"/>
  <c r="K108" i="1" s="1"/>
  <c r="AK108" i="1"/>
  <c r="M108" i="1" s="1"/>
  <c r="AQ108" i="1"/>
  <c r="AU108" i="1"/>
  <c r="BA108" i="1"/>
  <c r="BF108" i="1"/>
  <c r="F109" i="1"/>
  <c r="CU107" i="1" s="1"/>
  <c r="AC109" i="1"/>
  <c r="I109" i="1" s="1"/>
  <c r="AG109" i="1"/>
  <c r="K109" i="1" s="1"/>
  <c r="L109" i="1" s="1"/>
  <c r="AK109" i="1"/>
  <c r="M109" i="1" s="1"/>
  <c r="AO109" i="1"/>
  <c r="AQ109" i="1"/>
  <c r="AU109" i="1"/>
  <c r="AZ109" i="1"/>
  <c r="BA109" i="1"/>
  <c r="BE109" i="1"/>
  <c r="BX109" i="1"/>
  <c r="CE109" i="1" s="1"/>
  <c r="BY109" i="1"/>
  <c r="CF109" i="1" s="1"/>
  <c r="BZ109" i="1"/>
  <c r="CG109" i="1" s="1"/>
  <c r="CA109" i="1"/>
  <c r="CH109" i="1"/>
  <c r="CL109" i="1"/>
  <c r="CM109" i="1"/>
  <c r="CN109" i="1"/>
  <c r="CR109" i="1"/>
  <c r="CS109" i="1"/>
  <c r="CT109" i="1"/>
  <c r="F110" i="1"/>
  <c r="AC110" i="1"/>
  <c r="I110" i="1" s="1"/>
  <c r="AG110" i="1"/>
  <c r="K110" i="1" s="1"/>
  <c r="L110" i="1" s="1"/>
  <c r="AK110" i="1"/>
  <c r="M110" i="1" s="1"/>
  <c r="AO110" i="1"/>
  <c r="AQ110" i="1"/>
  <c r="AU110" i="1"/>
  <c r="AZ110" i="1"/>
  <c r="BA110" i="1"/>
  <c r="BB110" i="1"/>
  <c r="BC110" i="1"/>
  <c r="BD110" i="1"/>
  <c r="BX110" i="1"/>
  <c r="CE110" i="1" s="1"/>
  <c r="BY110" i="1"/>
  <c r="CF110" i="1" s="1"/>
  <c r="BZ110" i="1"/>
  <c r="CA110" i="1"/>
  <c r="CG110" i="1"/>
  <c r="CH110" i="1"/>
  <c r="CL110" i="1"/>
  <c r="CM110" i="1"/>
  <c r="CN110" i="1"/>
  <c r="CR110" i="1"/>
  <c r="CS110" i="1"/>
  <c r="CT110" i="1"/>
  <c r="F111" i="1"/>
  <c r="AC111" i="1"/>
  <c r="I111" i="1" s="1"/>
  <c r="J111" i="1" s="1"/>
  <c r="AG111" i="1"/>
  <c r="K111" i="1" s="1"/>
  <c r="AK111" i="1"/>
  <c r="M111" i="1" s="1"/>
  <c r="AO111" i="1"/>
  <c r="AQ111" i="1"/>
  <c r="AU111" i="1"/>
  <c r="AZ111" i="1"/>
  <c r="BA111" i="1" s="1"/>
  <c r="BE111" i="1"/>
  <c r="BF111" i="1" s="1"/>
  <c r="F112" i="1"/>
  <c r="AC112" i="1"/>
  <c r="I112" i="1" s="1"/>
  <c r="J112" i="1" s="1"/>
  <c r="AG112" i="1"/>
  <c r="K112" i="1" s="1"/>
  <c r="AK112" i="1"/>
  <c r="M112" i="1" s="1"/>
  <c r="AO112" i="1"/>
  <c r="AO158" i="1" s="1"/>
  <c r="AO204" i="1" s="1"/>
  <c r="AO250" i="1" s="1"/>
  <c r="AO296" i="1" s="1"/>
  <c r="AO342" i="1" s="1"/>
  <c r="AO388" i="1" s="1"/>
  <c r="AO434" i="1" s="1"/>
  <c r="AO480" i="1" s="1"/>
  <c r="AO526" i="1" s="1"/>
  <c r="AO572" i="1" s="1"/>
  <c r="AO618" i="1" s="1"/>
  <c r="AO664" i="1" s="1"/>
  <c r="AO710" i="1" s="1"/>
  <c r="AO756" i="1" s="1"/>
  <c r="AO802" i="1" s="1"/>
  <c r="AO848" i="1" s="1"/>
  <c r="AO894" i="1" s="1"/>
  <c r="AO940" i="1" s="1"/>
  <c r="AO986" i="1" s="1"/>
  <c r="AO1032" i="1" s="1"/>
  <c r="AO1078" i="1" s="1"/>
  <c r="AO1124" i="1" s="1"/>
  <c r="AO1170" i="1" s="1"/>
  <c r="AO1216" i="1" s="1"/>
  <c r="AO1262" i="1" s="1"/>
  <c r="AO1308" i="1" s="1"/>
  <c r="AO1354" i="1" s="1"/>
  <c r="AO1400" i="1" s="1"/>
  <c r="AQ112" i="1"/>
  <c r="AQ158" i="1" s="1"/>
  <c r="AQ204" i="1" s="1"/>
  <c r="AQ250" i="1" s="1"/>
  <c r="AQ296" i="1" s="1"/>
  <c r="AQ342" i="1" s="1"/>
  <c r="AQ388" i="1" s="1"/>
  <c r="AQ434" i="1" s="1"/>
  <c r="AQ480" i="1" s="1"/>
  <c r="AQ526" i="1" s="1"/>
  <c r="AQ572" i="1" s="1"/>
  <c r="AQ618" i="1" s="1"/>
  <c r="AQ664" i="1" s="1"/>
  <c r="AQ710" i="1" s="1"/>
  <c r="AQ756" i="1" s="1"/>
  <c r="AQ802" i="1" s="1"/>
  <c r="AQ848" i="1" s="1"/>
  <c r="AQ894" i="1" s="1"/>
  <c r="AQ940" i="1" s="1"/>
  <c r="AQ986" i="1" s="1"/>
  <c r="AQ1032" i="1" s="1"/>
  <c r="AQ1078" i="1" s="1"/>
  <c r="AQ1124" i="1" s="1"/>
  <c r="AQ1170" i="1" s="1"/>
  <c r="AQ1216" i="1" s="1"/>
  <c r="AQ1262" i="1" s="1"/>
  <c r="AQ1308" i="1" s="1"/>
  <c r="AQ1354" i="1" s="1"/>
  <c r="AQ1400" i="1" s="1"/>
  <c r="AU112" i="1"/>
  <c r="AZ112" i="1"/>
  <c r="BA112" i="1" s="1"/>
  <c r="BE112" i="1"/>
  <c r="BF112" i="1" s="1"/>
  <c r="BX112" i="1"/>
  <c r="BY112" i="1"/>
  <c r="CF112" i="1" s="1"/>
  <c r="BZ112" i="1"/>
  <c r="CA112" i="1"/>
  <c r="CH112" i="1" s="1"/>
  <c r="CE112" i="1"/>
  <c r="CG112" i="1"/>
  <c r="CL112" i="1"/>
  <c r="CM112" i="1"/>
  <c r="CN112" i="1"/>
  <c r="CR112" i="1"/>
  <c r="CS112" i="1"/>
  <c r="CT112" i="1"/>
  <c r="F113" i="1"/>
  <c r="AC113" i="1"/>
  <c r="I113" i="1" s="1"/>
  <c r="AG113" i="1"/>
  <c r="K113" i="1" s="1"/>
  <c r="L113" i="1" s="1"/>
  <c r="AK113" i="1"/>
  <c r="M113" i="1" s="1"/>
  <c r="AO113" i="1"/>
  <c r="AQ113" i="1"/>
  <c r="AU113" i="1"/>
  <c r="AZ113" i="1"/>
  <c r="BA113" i="1"/>
  <c r="BE113" i="1"/>
  <c r="BF113" i="1"/>
  <c r="F114" i="1"/>
  <c r="AC114" i="1"/>
  <c r="I114" i="1" s="1"/>
  <c r="AG114" i="1"/>
  <c r="K114" i="1" s="1"/>
  <c r="AK114" i="1"/>
  <c r="M114" i="1" s="1"/>
  <c r="AO114" i="1"/>
  <c r="AQ114" i="1"/>
  <c r="AU114" i="1"/>
  <c r="AZ114" i="1"/>
  <c r="BA114" i="1" s="1"/>
  <c r="BE114" i="1"/>
  <c r="BF114" i="1" s="1"/>
  <c r="BX114" i="1"/>
  <c r="BY114" i="1"/>
  <c r="BZ114" i="1"/>
  <c r="CA114" i="1"/>
  <c r="CE114" i="1"/>
  <c r="CF114" i="1"/>
  <c r="CG114" i="1"/>
  <c r="CH114" i="1"/>
  <c r="CL114" i="1"/>
  <c r="CM114" i="1"/>
  <c r="CN114" i="1"/>
  <c r="CR114" i="1"/>
  <c r="CS114" i="1"/>
  <c r="CT114" i="1"/>
  <c r="F115" i="1"/>
  <c r="CU116" i="1" s="1"/>
  <c r="J115" i="1"/>
  <c r="AC115" i="1"/>
  <c r="I115" i="1" s="1"/>
  <c r="AG115" i="1"/>
  <c r="K115" i="1" s="1"/>
  <c r="AK115" i="1"/>
  <c r="M115" i="1" s="1"/>
  <c r="AO115" i="1"/>
  <c r="AQ115" i="1"/>
  <c r="AU115" i="1"/>
  <c r="AW115" i="1"/>
  <c r="AX115" i="1"/>
  <c r="AY115" i="1"/>
  <c r="BE115" i="1"/>
  <c r="BF115" i="1" s="1"/>
  <c r="F116" i="1"/>
  <c r="CU117" i="1" s="1"/>
  <c r="J116" i="1"/>
  <c r="AC116" i="1"/>
  <c r="I116" i="1" s="1"/>
  <c r="AG116" i="1"/>
  <c r="K116" i="1" s="1"/>
  <c r="AK116" i="1"/>
  <c r="M116" i="1" s="1"/>
  <c r="AO116" i="1"/>
  <c r="AQ116" i="1"/>
  <c r="AU116" i="1"/>
  <c r="AZ116" i="1"/>
  <c r="BA116" i="1"/>
  <c r="BE116" i="1"/>
  <c r="BF116" i="1"/>
  <c r="BX116" i="1"/>
  <c r="CE116" i="1" s="1"/>
  <c r="BY116" i="1"/>
  <c r="BZ116" i="1"/>
  <c r="CA116" i="1"/>
  <c r="CG116" i="1"/>
  <c r="CH116" i="1"/>
  <c r="CL116" i="1"/>
  <c r="CM116" i="1"/>
  <c r="CN116" i="1"/>
  <c r="CR116" i="1"/>
  <c r="CS116" i="1"/>
  <c r="CT116" i="1"/>
  <c r="F117" i="1"/>
  <c r="T117" i="1" s="1"/>
  <c r="I117" i="1"/>
  <c r="Q117" i="1"/>
  <c r="R117" i="1"/>
  <c r="S117" i="1"/>
  <c r="AC117" i="1"/>
  <c r="AG117" i="1"/>
  <c r="K117" i="1" s="1"/>
  <c r="L117" i="1" s="1"/>
  <c r="AK117" i="1"/>
  <c r="M117" i="1" s="1"/>
  <c r="AO117" i="1"/>
  <c r="AQ117" i="1"/>
  <c r="AU117" i="1"/>
  <c r="AZ117" i="1"/>
  <c r="BA117" i="1"/>
  <c r="BE117" i="1"/>
  <c r="BF117" i="1"/>
  <c r="BX117" i="1"/>
  <c r="CE117" i="1" s="1"/>
  <c r="BY117" i="1"/>
  <c r="CF117" i="1" s="1"/>
  <c r="BZ117" i="1"/>
  <c r="CG117" i="1" s="1"/>
  <c r="CA117" i="1"/>
  <c r="CH117" i="1"/>
  <c r="CR117" i="1"/>
  <c r="CS117" i="1"/>
  <c r="CT117" i="1"/>
  <c r="F118" i="1"/>
  <c r="T118" i="1" s="1"/>
  <c r="I118" i="1"/>
  <c r="Q118" i="1"/>
  <c r="R118" i="1"/>
  <c r="S118" i="1"/>
  <c r="AC118" i="1"/>
  <c r="AG118" i="1"/>
  <c r="K118" i="1" s="1"/>
  <c r="L118" i="1" s="1"/>
  <c r="AK118" i="1"/>
  <c r="M118" i="1" s="1"/>
  <c r="AO118" i="1"/>
  <c r="AQ118" i="1"/>
  <c r="AU118" i="1"/>
  <c r="AZ118" i="1"/>
  <c r="BA118" i="1"/>
  <c r="BE118" i="1"/>
  <c r="BF118" i="1"/>
  <c r="BZ118" i="1"/>
  <c r="CG118" i="1" s="1"/>
  <c r="CL118" i="1"/>
  <c r="CM118" i="1"/>
  <c r="CN118" i="1"/>
  <c r="CR118" i="1"/>
  <c r="CS118" i="1"/>
  <c r="CT118" i="1"/>
  <c r="F119" i="1"/>
  <c r="T119" i="1" s="1"/>
  <c r="I119" i="1"/>
  <c r="Q119" i="1"/>
  <c r="R119" i="1"/>
  <c r="S119" i="1"/>
  <c r="AC119" i="1"/>
  <c r="AG119" i="1"/>
  <c r="K119" i="1" s="1"/>
  <c r="L119" i="1" s="1"/>
  <c r="AK119" i="1"/>
  <c r="M119" i="1" s="1"/>
  <c r="AO119" i="1"/>
  <c r="AQ119" i="1"/>
  <c r="AU119" i="1"/>
  <c r="AZ119" i="1"/>
  <c r="BA119" i="1"/>
  <c r="BE119" i="1"/>
  <c r="BF119" i="1"/>
  <c r="F120" i="1"/>
  <c r="T120" i="1" s="1"/>
  <c r="Q120" i="1"/>
  <c r="R120" i="1"/>
  <c r="S120" i="1"/>
  <c r="AC120" i="1"/>
  <c r="I120" i="1" s="1"/>
  <c r="AG120" i="1"/>
  <c r="K120" i="1" s="1"/>
  <c r="L120" i="1" s="1"/>
  <c r="AK120" i="1"/>
  <c r="M120" i="1" s="1"/>
  <c r="AO120" i="1"/>
  <c r="AQ120" i="1"/>
  <c r="AU120" i="1"/>
  <c r="AZ120" i="1"/>
  <c r="BA120" i="1"/>
  <c r="BE120" i="1"/>
  <c r="BF120" i="1"/>
  <c r="BZ120" i="1"/>
  <c r="CG120" i="1" s="1"/>
  <c r="CR120" i="1"/>
  <c r="CS120" i="1"/>
  <c r="CT120" i="1"/>
  <c r="F121" i="1"/>
  <c r="T121" i="1" s="1"/>
  <c r="I121" i="1"/>
  <c r="Q121" i="1"/>
  <c r="R121" i="1"/>
  <c r="S121" i="1"/>
  <c r="AC121" i="1"/>
  <c r="AG121" i="1"/>
  <c r="K121" i="1" s="1"/>
  <c r="L121" i="1" s="1"/>
  <c r="AK121" i="1"/>
  <c r="M121" i="1" s="1"/>
  <c r="AO121" i="1"/>
  <c r="AQ121" i="1"/>
  <c r="AU121" i="1"/>
  <c r="AZ121" i="1"/>
  <c r="BA121" i="1"/>
  <c r="BE121" i="1"/>
  <c r="BF121" i="1"/>
  <c r="F122" i="1"/>
  <c r="BA122" i="1"/>
  <c r="BZ122" i="1"/>
  <c r="CR122" i="1"/>
  <c r="CS122" i="1"/>
  <c r="CT122" i="1"/>
  <c r="G123" i="1"/>
  <c r="H123" i="1" s="1"/>
  <c r="BZ124" i="1"/>
  <c r="CR124" i="1"/>
  <c r="CS124" i="1"/>
  <c r="CT124" i="1"/>
  <c r="Q125" i="1"/>
  <c r="R125" i="1"/>
  <c r="Q126" i="1"/>
  <c r="R126" i="1"/>
  <c r="BZ126" i="1"/>
  <c r="CG126" i="1" s="1"/>
  <c r="CR126" i="1"/>
  <c r="CS126" i="1"/>
  <c r="CT126" i="1"/>
  <c r="Q127" i="1"/>
  <c r="R127" i="1"/>
  <c r="BJ128" i="1"/>
  <c r="BK128" i="1"/>
  <c r="BK129" i="1" s="1"/>
  <c r="BN128" i="1"/>
  <c r="BN129" i="1" s="1"/>
  <c r="BO128" i="1"/>
  <c r="BO129" i="1" s="1"/>
  <c r="BR128" i="1"/>
  <c r="BR129" i="1" s="1"/>
  <c r="BS128" i="1"/>
  <c r="BS129" i="1" s="1"/>
  <c r="CC128" i="1"/>
  <c r="V129" i="1"/>
  <c r="BJ129" i="1"/>
  <c r="Q130" i="1"/>
  <c r="R130" i="1"/>
  <c r="S130" i="1"/>
  <c r="T130" i="1"/>
  <c r="U130" i="1"/>
  <c r="V130" i="1"/>
  <c r="DA142" i="1"/>
  <c r="DB142" i="1"/>
  <c r="DA144" i="1"/>
  <c r="DB144" i="1"/>
  <c r="DB145" i="1" s="1"/>
  <c r="F145" i="1"/>
  <c r="I145" i="1"/>
  <c r="X145" i="1"/>
  <c r="X146" i="1" s="1"/>
  <c r="X147" i="1" s="1"/>
  <c r="X148" i="1" s="1"/>
  <c r="X149" i="1" s="1"/>
  <c r="AC145" i="1"/>
  <c r="AG145" i="1"/>
  <c r="K145" i="1" s="1"/>
  <c r="AK145" i="1"/>
  <c r="M145" i="1" s="1"/>
  <c r="AO145" i="1"/>
  <c r="AQ145" i="1"/>
  <c r="AU145" i="1"/>
  <c r="AZ145" i="1"/>
  <c r="BA145" i="1"/>
  <c r="BE145" i="1"/>
  <c r="BF145" i="1"/>
  <c r="BY145" i="1"/>
  <c r="CF145" i="1" s="1"/>
  <c r="CL145" i="1"/>
  <c r="CM145" i="1"/>
  <c r="CN145" i="1"/>
  <c r="CX145" i="1"/>
  <c r="CY145" i="1"/>
  <c r="CZ145" i="1"/>
  <c r="DA145" i="1"/>
  <c r="F146" i="1"/>
  <c r="AC146" i="1"/>
  <c r="I146" i="1" s="1"/>
  <c r="AG146" i="1"/>
  <c r="K146" i="1" s="1"/>
  <c r="AK146" i="1"/>
  <c r="M146" i="1" s="1"/>
  <c r="AQ146" i="1"/>
  <c r="AQ192" i="1" s="1"/>
  <c r="AQ238" i="1" s="1"/>
  <c r="AZ146" i="1"/>
  <c r="BA146" i="1" s="1"/>
  <c r="BE146" i="1"/>
  <c r="BF146" i="1" s="1"/>
  <c r="F147" i="1"/>
  <c r="Q147" i="1"/>
  <c r="R147" i="1"/>
  <c r="S147" i="1"/>
  <c r="AC147" i="1"/>
  <c r="I147" i="1" s="1"/>
  <c r="AG147" i="1"/>
  <c r="K147" i="1" s="1"/>
  <c r="AK147" i="1"/>
  <c r="M147" i="1" s="1"/>
  <c r="AU147" i="1"/>
  <c r="AU193" i="1" s="1"/>
  <c r="AU239" i="1" s="1"/>
  <c r="AZ147" i="1"/>
  <c r="BA147" i="1"/>
  <c r="BE147" i="1"/>
  <c r="BF147" i="1"/>
  <c r="BG147" i="1"/>
  <c r="BY147" i="1"/>
  <c r="CF147" i="1" s="1"/>
  <c r="BZ147" i="1"/>
  <c r="CG147" i="1" s="1"/>
  <c r="CL147" i="1"/>
  <c r="CM147" i="1"/>
  <c r="CN147" i="1"/>
  <c r="CR147" i="1"/>
  <c r="CS147" i="1"/>
  <c r="CT147" i="1"/>
  <c r="F148" i="1"/>
  <c r="AC148" i="1"/>
  <c r="I148" i="1" s="1"/>
  <c r="AG148" i="1"/>
  <c r="K148" i="1" s="1"/>
  <c r="AK148" i="1"/>
  <c r="M148" i="1" s="1"/>
  <c r="AO148" i="1"/>
  <c r="AO194" i="1" s="1"/>
  <c r="AQ148" i="1"/>
  <c r="AU148" i="1"/>
  <c r="AU194" i="1" s="1"/>
  <c r="BA148" i="1"/>
  <c r="BF148" i="1"/>
  <c r="BF194" i="1" s="1"/>
  <c r="F149" i="1"/>
  <c r="T149" i="1" s="1"/>
  <c r="K149" i="1"/>
  <c r="Q149" i="1"/>
  <c r="R149" i="1"/>
  <c r="S149" i="1"/>
  <c r="AC149" i="1"/>
  <c r="I149" i="1" s="1"/>
  <c r="AG149" i="1"/>
  <c r="AK149" i="1"/>
  <c r="M149" i="1" s="1"/>
  <c r="AO149" i="1"/>
  <c r="AO195" i="1" s="1"/>
  <c r="AO241" i="1" s="1"/>
  <c r="AO287" i="1" s="1"/>
  <c r="AO333" i="1" s="1"/>
  <c r="AO379" i="1" s="1"/>
  <c r="AO425" i="1" s="1"/>
  <c r="AO471" i="1" s="1"/>
  <c r="AO517" i="1" s="1"/>
  <c r="AO563" i="1" s="1"/>
  <c r="AO609" i="1" s="1"/>
  <c r="AO655" i="1" s="1"/>
  <c r="AO701" i="1" s="1"/>
  <c r="AO747" i="1" s="1"/>
  <c r="AO793" i="1" s="1"/>
  <c r="AO839" i="1" s="1"/>
  <c r="AO885" i="1" s="1"/>
  <c r="AO931" i="1" s="1"/>
  <c r="AO977" i="1" s="1"/>
  <c r="AO1023" i="1" s="1"/>
  <c r="AO1069" i="1" s="1"/>
  <c r="AO1115" i="1" s="1"/>
  <c r="AO1161" i="1" s="1"/>
  <c r="AO1207" i="1" s="1"/>
  <c r="AO1253" i="1" s="1"/>
  <c r="AO1299" i="1" s="1"/>
  <c r="AO1345" i="1" s="1"/>
  <c r="AO1391" i="1" s="1"/>
  <c r="AQ149" i="1"/>
  <c r="AQ195" i="1" s="1"/>
  <c r="AQ241" i="1" s="1"/>
  <c r="AU149" i="1"/>
  <c r="BA149" i="1"/>
  <c r="BA195" i="1" s="1"/>
  <c r="BA241" i="1" s="1"/>
  <c r="BF149" i="1"/>
  <c r="BY149" i="1"/>
  <c r="CF149" i="1" s="1"/>
  <c r="BZ149" i="1"/>
  <c r="CG149" i="1"/>
  <c r="CL149" i="1"/>
  <c r="CM149" i="1"/>
  <c r="CN149" i="1"/>
  <c r="CR149" i="1"/>
  <c r="CS149" i="1"/>
  <c r="CT149" i="1"/>
  <c r="F150" i="1"/>
  <c r="Q150" i="1"/>
  <c r="R150" i="1"/>
  <c r="S150" i="1"/>
  <c r="X150" i="1"/>
  <c r="X151" i="1" s="1"/>
  <c r="X152" i="1" s="1"/>
  <c r="AC150" i="1"/>
  <c r="I150" i="1" s="1"/>
  <c r="AG150" i="1"/>
  <c r="K150" i="1" s="1"/>
  <c r="AK150" i="1"/>
  <c r="M150" i="1" s="1"/>
  <c r="AQ150" i="1"/>
  <c r="AU150" i="1"/>
  <c r="AU196" i="1" s="1"/>
  <c r="AU242" i="1" s="1"/>
  <c r="AZ150" i="1"/>
  <c r="BA150" i="1"/>
  <c r="BE150" i="1"/>
  <c r="BF150" i="1"/>
  <c r="BG150" i="1"/>
  <c r="F151" i="1"/>
  <c r="L151" i="1"/>
  <c r="AC151" i="1"/>
  <c r="I151" i="1" s="1"/>
  <c r="J151" i="1" s="1"/>
  <c r="AG151" i="1"/>
  <c r="K151" i="1" s="1"/>
  <c r="AK151" i="1"/>
  <c r="M151" i="1" s="1"/>
  <c r="AO151" i="1"/>
  <c r="AO197" i="1" s="1"/>
  <c r="AQ151" i="1"/>
  <c r="AU151" i="1"/>
  <c r="AU197" i="1" s="1"/>
  <c r="BA151" i="1"/>
  <c r="BF151" i="1"/>
  <c r="BF197" i="1" s="1"/>
  <c r="BY151" i="1"/>
  <c r="CF151" i="1" s="1"/>
  <c r="BZ151" i="1"/>
  <c r="CG151" i="1"/>
  <c r="CL151" i="1"/>
  <c r="CM151" i="1"/>
  <c r="CN151" i="1"/>
  <c r="CR151" i="1"/>
  <c r="CS151" i="1"/>
  <c r="CT151" i="1"/>
  <c r="F152" i="1"/>
  <c r="T152" i="1" s="1"/>
  <c r="K152" i="1"/>
  <c r="Q152" i="1"/>
  <c r="R152" i="1"/>
  <c r="S152" i="1"/>
  <c r="AC152" i="1"/>
  <c r="I152" i="1" s="1"/>
  <c r="J152" i="1" s="1"/>
  <c r="AG152" i="1"/>
  <c r="AK152" i="1"/>
  <c r="M152" i="1" s="1"/>
  <c r="AO152" i="1"/>
  <c r="AO198" i="1" s="1"/>
  <c r="AO244" i="1" s="1"/>
  <c r="AO290" i="1" s="1"/>
  <c r="AO336" i="1" s="1"/>
  <c r="AO382" i="1" s="1"/>
  <c r="AO428" i="1" s="1"/>
  <c r="AO474" i="1" s="1"/>
  <c r="AO520" i="1" s="1"/>
  <c r="AO566" i="1" s="1"/>
  <c r="AO612" i="1" s="1"/>
  <c r="AO658" i="1" s="1"/>
  <c r="AO704" i="1" s="1"/>
  <c r="AO750" i="1" s="1"/>
  <c r="AO796" i="1" s="1"/>
  <c r="AO842" i="1" s="1"/>
  <c r="AO888" i="1" s="1"/>
  <c r="AO934" i="1" s="1"/>
  <c r="AO980" i="1" s="1"/>
  <c r="AO1026" i="1" s="1"/>
  <c r="AO1072" i="1" s="1"/>
  <c r="AO1118" i="1" s="1"/>
  <c r="AO1164" i="1" s="1"/>
  <c r="AO1210" i="1" s="1"/>
  <c r="AO1256" i="1" s="1"/>
  <c r="AO1302" i="1" s="1"/>
  <c r="AO1348" i="1" s="1"/>
  <c r="AO1394" i="1" s="1"/>
  <c r="AQ152" i="1"/>
  <c r="AQ198" i="1" s="1"/>
  <c r="AQ244" i="1" s="1"/>
  <c r="AU152" i="1"/>
  <c r="BA152" i="1"/>
  <c r="BA198" i="1" s="1"/>
  <c r="BA244" i="1" s="1"/>
  <c r="BF152" i="1"/>
  <c r="F153" i="1"/>
  <c r="Q153" i="1"/>
  <c r="R153" i="1"/>
  <c r="S153" i="1"/>
  <c r="X153" i="1"/>
  <c r="X154" i="1" s="1"/>
  <c r="X161" i="1" s="1"/>
  <c r="X156" i="1" s="1"/>
  <c r="X157" i="1" s="1"/>
  <c r="X158" i="1" s="1"/>
  <c r="X159" i="1" s="1"/>
  <c r="X163" i="1" s="1"/>
  <c r="AC153" i="1"/>
  <c r="I153" i="1" s="1"/>
  <c r="AG153" i="1"/>
  <c r="K153" i="1" s="1"/>
  <c r="AK153" i="1"/>
  <c r="M153" i="1" s="1"/>
  <c r="AQ153" i="1"/>
  <c r="AU153" i="1"/>
  <c r="AU199" i="1" s="1"/>
  <c r="AU245" i="1" s="1"/>
  <c r="AU291" i="1" s="1"/>
  <c r="AU337" i="1" s="1"/>
  <c r="AU383" i="1" s="1"/>
  <c r="AU429" i="1" s="1"/>
  <c r="AU475" i="1" s="1"/>
  <c r="AU521" i="1" s="1"/>
  <c r="AU567" i="1" s="1"/>
  <c r="AU613" i="1" s="1"/>
  <c r="AU659" i="1" s="1"/>
  <c r="AU705" i="1" s="1"/>
  <c r="AU751" i="1" s="1"/>
  <c r="AU797" i="1" s="1"/>
  <c r="AU843" i="1" s="1"/>
  <c r="AU889" i="1" s="1"/>
  <c r="AU935" i="1" s="1"/>
  <c r="AU981" i="1" s="1"/>
  <c r="AU1027" i="1" s="1"/>
  <c r="AU1073" i="1" s="1"/>
  <c r="AU1119" i="1" s="1"/>
  <c r="AU1165" i="1" s="1"/>
  <c r="AU1211" i="1" s="1"/>
  <c r="AU1257" i="1" s="1"/>
  <c r="AU1303" i="1" s="1"/>
  <c r="AU1349" i="1" s="1"/>
  <c r="AU1395" i="1" s="1"/>
  <c r="AZ153" i="1"/>
  <c r="BA153" i="1"/>
  <c r="BE153" i="1"/>
  <c r="BF153" i="1"/>
  <c r="BG153" i="1"/>
  <c r="BY153" i="1"/>
  <c r="CF153" i="1" s="1"/>
  <c r="BZ153" i="1"/>
  <c r="CG153" i="1" s="1"/>
  <c r="CL153" i="1"/>
  <c r="CM153" i="1"/>
  <c r="CN153" i="1"/>
  <c r="CR153" i="1"/>
  <c r="CS153" i="1"/>
  <c r="CT153" i="1"/>
  <c r="F154" i="1"/>
  <c r="AC154" i="1"/>
  <c r="I154" i="1" s="1"/>
  <c r="J154" i="1" s="1"/>
  <c r="AG154" i="1"/>
  <c r="K154" i="1" s="1"/>
  <c r="AK154" i="1"/>
  <c r="M154" i="1" s="1"/>
  <c r="AQ154" i="1"/>
  <c r="AU154" i="1"/>
  <c r="AU200" i="1" s="1"/>
  <c r="BA154" i="1"/>
  <c r="BF154" i="1"/>
  <c r="BF200" i="1" s="1"/>
  <c r="F155" i="1"/>
  <c r="CU153" i="1" s="1"/>
  <c r="I155" i="1"/>
  <c r="X155" i="1"/>
  <c r="AC155" i="1"/>
  <c r="AG155" i="1"/>
  <c r="K155" i="1" s="1"/>
  <c r="L155" i="1" s="1"/>
  <c r="AK155" i="1"/>
  <c r="M155" i="1" s="1"/>
  <c r="AO155" i="1"/>
  <c r="AO201" i="1" s="1"/>
  <c r="AO247" i="1" s="1"/>
  <c r="AQ155" i="1"/>
  <c r="AU155" i="1"/>
  <c r="AU201" i="1" s="1"/>
  <c r="AU247" i="1" s="1"/>
  <c r="AZ155" i="1"/>
  <c r="BA155" i="1"/>
  <c r="BE155" i="1"/>
  <c r="BX155" i="1"/>
  <c r="CE155" i="1" s="1"/>
  <c r="BY155" i="1"/>
  <c r="CF155" i="1" s="1"/>
  <c r="BZ155" i="1"/>
  <c r="CG155" i="1" s="1"/>
  <c r="CA155" i="1"/>
  <c r="CH155" i="1" s="1"/>
  <c r="CL155" i="1"/>
  <c r="CM155" i="1"/>
  <c r="CN155" i="1"/>
  <c r="CR155" i="1"/>
  <c r="CS155" i="1"/>
  <c r="CT155" i="1"/>
  <c r="F156" i="1"/>
  <c r="AC156" i="1"/>
  <c r="I156" i="1" s="1"/>
  <c r="AG156" i="1"/>
  <c r="K156" i="1" s="1"/>
  <c r="AK156" i="1"/>
  <c r="M156" i="1" s="1"/>
  <c r="AO156" i="1"/>
  <c r="AO202" i="1" s="1"/>
  <c r="AQ156" i="1"/>
  <c r="AU156" i="1"/>
  <c r="AU202" i="1" s="1"/>
  <c r="AZ156" i="1"/>
  <c r="BA156" i="1"/>
  <c r="BB156" i="1"/>
  <c r="BC156" i="1"/>
  <c r="BD156" i="1"/>
  <c r="BX156" i="1"/>
  <c r="BY156" i="1"/>
  <c r="BZ156" i="1"/>
  <c r="CA156" i="1"/>
  <c r="CE156" i="1"/>
  <c r="CF156" i="1"/>
  <c r="CG156" i="1"/>
  <c r="CH156" i="1"/>
  <c r="CL156" i="1"/>
  <c r="CM156" i="1"/>
  <c r="CN156" i="1"/>
  <c r="CR156" i="1"/>
  <c r="CS156" i="1"/>
  <c r="CT156" i="1"/>
  <c r="F157" i="1"/>
  <c r="AC157" i="1"/>
  <c r="I157" i="1" s="1"/>
  <c r="AG157" i="1"/>
  <c r="K157" i="1" s="1"/>
  <c r="AK157" i="1"/>
  <c r="M157" i="1" s="1"/>
  <c r="AO157" i="1"/>
  <c r="AQ157" i="1"/>
  <c r="AU157" i="1"/>
  <c r="AZ157" i="1"/>
  <c r="BA157" i="1" s="1"/>
  <c r="BE157" i="1"/>
  <c r="BF157" i="1" s="1"/>
  <c r="F158" i="1"/>
  <c r="AC158" i="1"/>
  <c r="I158" i="1" s="1"/>
  <c r="AG158" i="1"/>
  <c r="K158" i="1" s="1"/>
  <c r="AK158" i="1"/>
  <c r="M158" i="1" s="1"/>
  <c r="AU158" i="1"/>
  <c r="AZ158" i="1"/>
  <c r="BA158" i="1" s="1"/>
  <c r="BE158" i="1"/>
  <c r="BF158" i="1" s="1"/>
  <c r="BX158" i="1"/>
  <c r="CE158" i="1" s="1"/>
  <c r="BY158" i="1"/>
  <c r="CF158" i="1" s="1"/>
  <c r="BZ158" i="1"/>
  <c r="CA158" i="1"/>
  <c r="CG158" i="1"/>
  <c r="CH158" i="1"/>
  <c r="CL158" i="1"/>
  <c r="CM158" i="1"/>
  <c r="CN158" i="1"/>
  <c r="CR158" i="1"/>
  <c r="CS158" i="1"/>
  <c r="CT158" i="1"/>
  <c r="F159" i="1"/>
  <c r="AC159" i="1"/>
  <c r="I159" i="1" s="1"/>
  <c r="AG159" i="1"/>
  <c r="K159" i="1" s="1"/>
  <c r="L159" i="1" s="1"/>
  <c r="AK159" i="1"/>
  <c r="M159" i="1" s="1"/>
  <c r="AO159" i="1"/>
  <c r="AQ159" i="1"/>
  <c r="AU159" i="1"/>
  <c r="AZ159" i="1"/>
  <c r="BA159" i="1"/>
  <c r="BE159" i="1"/>
  <c r="BF159" i="1"/>
  <c r="F160" i="1"/>
  <c r="K160" i="1"/>
  <c r="AC160" i="1"/>
  <c r="I160" i="1" s="1"/>
  <c r="AG160" i="1"/>
  <c r="AK160" i="1"/>
  <c r="M160" i="1" s="1"/>
  <c r="AO160" i="1"/>
  <c r="AQ160" i="1"/>
  <c r="AU160" i="1"/>
  <c r="AZ160" i="1"/>
  <c r="BA160" i="1" s="1"/>
  <c r="BE160" i="1"/>
  <c r="BF160" i="1" s="1"/>
  <c r="BX160" i="1"/>
  <c r="CE160" i="1" s="1"/>
  <c r="BY160" i="1"/>
  <c r="CF160" i="1" s="1"/>
  <c r="BZ160" i="1"/>
  <c r="CA160" i="1"/>
  <c r="CH160" i="1" s="1"/>
  <c r="CG160" i="1"/>
  <c r="CL160" i="1"/>
  <c r="CM160" i="1"/>
  <c r="CN160" i="1"/>
  <c r="CR160" i="1"/>
  <c r="CS160" i="1"/>
  <c r="CT160" i="1"/>
  <c r="F161" i="1"/>
  <c r="J161" i="1"/>
  <c r="AC161" i="1"/>
  <c r="I161" i="1" s="1"/>
  <c r="AG161" i="1"/>
  <c r="K161" i="1" s="1"/>
  <c r="AK161" i="1"/>
  <c r="M161" i="1" s="1"/>
  <c r="AO161" i="1"/>
  <c r="AQ161" i="1"/>
  <c r="AU161" i="1"/>
  <c r="AW161" i="1"/>
  <c r="AX161" i="1"/>
  <c r="AY161" i="1"/>
  <c r="BE161" i="1"/>
  <c r="BF161" i="1" s="1"/>
  <c r="F162" i="1"/>
  <c r="J162" i="1"/>
  <c r="AC162" i="1"/>
  <c r="I162" i="1" s="1"/>
  <c r="AG162" i="1"/>
  <c r="K162" i="1" s="1"/>
  <c r="AK162" i="1"/>
  <c r="M162" i="1" s="1"/>
  <c r="AO162" i="1"/>
  <c r="AQ162" i="1"/>
  <c r="AU162" i="1"/>
  <c r="AZ162" i="1"/>
  <c r="BA162" i="1"/>
  <c r="BE162" i="1"/>
  <c r="BF162" i="1"/>
  <c r="BX162" i="1"/>
  <c r="CE162" i="1" s="1"/>
  <c r="BY162" i="1"/>
  <c r="CF162" i="1" s="1"/>
  <c r="BZ162" i="1"/>
  <c r="CA162" i="1"/>
  <c r="CG162" i="1"/>
  <c r="CL162" i="1"/>
  <c r="CM162" i="1"/>
  <c r="CN162" i="1"/>
  <c r="CR162" i="1"/>
  <c r="CS162" i="1"/>
  <c r="CT162" i="1"/>
  <c r="F163" i="1"/>
  <c r="T163" i="1" s="1"/>
  <c r="I163" i="1"/>
  <c r="Q163" i="1"/>
  <c r="R163" i="1"/>
  <c r="S163" i="1"/>
  <c r="AC163" i="1"/>
  <c r="AG163" i="1"/>
  <c r="K163" i="1" s="1"/>
  <c r="L163" i="1" s="1"/>
  <c r="AK163" i="1"/>
  <c r="M163" i="1" s="1"/>
  <c r="AO163" i="1"/>
  <c r="AQ163" i="1"/>
  <c r="AU163" i="1"/>
  <c r="AZ163" i="1"/>
  <c r="BA163" i="1"/>
  <c r="BE163" i="1"/>
  <c r="BF163" i="1"/>
  <c r="BX163" i="1"/>
  <c r="CE163" i="1" s="1"/>
  <c r="BY163" i="1"/>
  <c r="CF163" i="1" s="1"/>
  <c r="BZ163" i="1"/>
  <c r="CA163" i="1"/>
  <c r="CH163" i="1" s="1"/>
  <c r="CG163" i="1"/>
  <c r="CR163" i="1"/>
  <c r="CS163" i="1"/>
  <c r="CT163" i="1"/>
  <c r="F164" i="1"/>
  <c r="T164" i="1" s="1"/>
  <c r="I164" i="1"/>
  <c r="Q164" i="1"/>
  <c r="R164" i="1"/>
  <c r="S164" i="1"/>
  <c r="X164" i="1"/>
  <c r="X165" i="1" s="1"/>
  <c r="X168" i="1" s="1"/>
  <c r="AC164" i="1"/>
  <c r="AG164" i="1"/>
  <c r="K164" i="1" s="1"/>
  <c r="L164" i="1" s="1"/>
  <c r="AK164" i="1"/>
  <c r="M164" i="1" s="1"/>
  <c r="AO164" i="1"/>
  <c r="AQ164" i="1"/>
  <c r="AU164" i="1"/>
  <c r="AZ164" i="1"/>
  <c r="BA164" i="1"/>
  <c r="BE164" i="1"/>
  <c r="BF164" i="1"/>
  <c r="BZ164" i="1"/>
  <c r="CG164" i="1" s="1"/>
  <c r="CL164" i="1"/>
  <c r="CM164" i="1"/>
  <c r="CN164" i="1"/>
  <c r="CR164" i="1"/>
  <c r="CS164" i="1"/>
  <c r="CT164" i="1"/>
  <c r="F165" i="1"/>
  <c r="T165" i="1" s="1"/>
  <c r="I165" i="1"/>
  <c r="Q165" i="1"/>
  <c r="R165" i="1"/>
  <c r="S165" i="1"/>
  <c r="AC165" i="1"/>
  <c r="AG165" i="1"/>
  <c r="K165" i="1" s="1"/>
  <c r="L165" i="1" s="1"/>
  <c r="AK165" i="1"/>
  <c r="M165" i="1" s="1"/>
  <c r="AO165" i="1"/>
  <c r="AQ165" i="1"/>
  <c r="AU165" i="1"/>
  <c r="AZ165" i="1"/>
  <c r="BA165" i="1"/>
  <c r="BE165" i="1"/>
  <c r="BF165" i="1"/>
  <c r="F166" i="1"/>
  <c r="T166" i="1" s="1"/>
  <c r="Q166" i="1"/>
  <c r="R166" i="1"/>
  <c r="S166" i="1"/>
  <c r="X166" i="1"/>
  <c r="X167" i="1" s="1"/>
  <c r="AC166" i="1"/>
  <c r="I166" i="1" s="1"/>
  <c r="AG166" i="1"/>
  <c r="K166" i="1" s="1"/>
  <c r="L166" i="1" s="1"/>
  <c r="AK166" i="1"/>
  <c r="M166" i="1" s="1"/>
  <c r="AO166" i="1"/>
  <c r="AQ166" i="1"/>
  <c r="AU166" i="1"/>
  <c r="AZ166" i="1"/>
  <c r="BA166" i="1"/>
  <c r="BE166" i="1"/>
  <c r="BF166" i="1"/>
  <c r="BZ166" i="1"/>
  <c r="CG166" i="1" s="1"/>
  <c r="CR166" i="1"/>
  <c r="CS166" i="1"/>
  <c r="CT166" i="1"/>
  <c r="F167" i="1"/>
  <c r="T167" i="1" s="1"/>
  <c r="I167" i="1"/>
  <c r="Q167" i="1"/>
  <c r="R167" i="1"/>
  <c r="S167" i="1"/>
  <c r="AC167" i="1"/>
  <c r="AG167" i="1"/>
  <c r="K167" i="1" s="1"/>
  <c r="L167" i="1" s="1"/>
  <c r="AK167" i="1"/>
  <c r="M167" i="1" s="1"/>
  <c r="AO167" i="1"/>
  <c r="AQ167" i="1"/>
  <c r="AU167" i="1"/>
  <c r="AZ167" i="1"/>
  <c r="BA167" i="1"/>
  <c r="BE167" i="1"/>
  <c r="BF167" i="1"/>
  <c r="F168" i="1"/>
  <c r="BA168" i="1"/>
  <c r="BZ168" i="1"/>
  <c r="CR168" i="1"/>
  <c r="CS168" i="1"/>
  <c r="CT168" i="1"/>
  <c r="BZ170" i="1"/>
  <c r="CR170" i="1"/>
  <c r="CS170" i="1"/>
  <c r="CT170" i="1"/>
  <c r="Q171" i="1"/>
  <c r="R171" i="1"/>
  <c r="Q172" i="1"/>
  <c r="R172" i="1"/>
  <c r="BZ172" i="1"/>
  <c r="CG172" i="1" s="1"/>
  <c r="CR172" i="1"/>
  <c r="CS172" i="1"/>
  <c r="CT172" i="1"/>
  <c r="Q173" i="1"/>
  <c r="R173" i="1"/>
  <c r="BJ174" i="1"/>
  <c r="BJ175" i="1" s="1"/>
  <c r="BK174" i="1"/>
  <c r="BK175" i="1" s="1"/>
  <c r="BN174" i="1"/>
  <c r="BN175" i="1" s="1"/>
  <c r="BO174" i="1"/>
  <c r="BO175" i="1" s="1"/>
  <c r="BR174" i="1"/>
  <c r="BR175" i="1" s="1"/>
  <c r="BS174" i="1"/>
  <c r="BS175" i="1" s="1"/>
  <c r="CC174" i="1"/>
  <c r="V175" i="1"/>
  <c r="Q176" i="1"/>
  <c r="R176" i="1"/>
  <c r="S176" i="1"/>
  <c r="T176" i="1"/>
  <c r="U176" i="1"/>
  <c r="V176" i="1"/>
  <c r="N181" i="1"/>
  <c r="F191" i="1"/>
  <c r="I191" i="1"/>
  <c r="X191" i="1"/>
  <c r="X192" i="1" s="1"/>
  <c r="X193" i="1" s="1"/>
  <c r="X194" i="1" s="1"/>
  <c r="X195" i="1" s="1"/>
  <c r="X196" i="1" s="1"/>
  <c r="X197" i="1" s="1"/>
  <c r="X198" i="1" s="1"/>
  <c r="X199" i="1" s="1"/>
  <c r="X200" i="1" s="1"/>
  <c r="AC191" i="1"/>
  <c r="AG191" i="1"/>
  <c r="K191" i="1" s="1"/>
  <c r="AK191" i="1"/>
  <c r="M191" i="1" s="1"/>
  <c r="AO191" i="1"/>
  <c r="AQ191" i="1"/>
  <c r="AU191" i="1"/>
  <c r="AZ191" i="1"/>
  <c r="BA191" i="1"/>
  <c r="BE191" i="1"/>
  <c r="BF191" i="1"/>
  <c r="BY191" i="1"/>
  <c r="CF191" i="1" s="1"/>
  <c r="CL191" i="1"/>
  <c r="CM191" i="1"/>
  <c r="CN191" i="1"/>
  <c r="F192" i="1"/>
  <c r="AC192" i="1"/>
  <c r="I192" i="1" s="1"/>
  <c r="AG192" i="1"/>
  <c r="K192" i="1" s="1"/>
  <c r="AK192" i="1"/>
  <c r="M192" i="1" s="1"/>
  <c r="AO192" i="1"/>
  <c r="AU192" i="1"/>
  <c r="AZ192" i="1"/>
  <c r="BA192" i="1"/>
  <c r="BE192" i="1"/>
  <c r="BF192" i="1"/>
  <c r="F193" i="1"/>
  <c r="Q193" i="1"/>
  <c r="R193" i="1"/>
  <c r="S193" i="1"/>
  <c r="AC193" i="1"/>
  <c r="I193" i="1" s="1"/>
  <c r="AG193" i="1"/>
  <c r="K193" i="1" s="1"/>
  <c r="AK193" i="1"/>
  <c r="M193" i="1" s="1"/>
  <c r="AQ193" i="1"/>
  <c r="AZ193" i="1"/>
  <c r="BE193" i="1"/>
  <c r="BF193" i="1" s="1"/>
  <c r="BG193" i="1"/>
  <c r="BY193" i="1"/>
  <c r="CF193" i="1" s="1"/>
  <c r="BZ193" i="1"/>
  <c r="CG193" i="1"/>
  <c r="CL193" i="1"/>
  <c r="CM193" i="1"/>
  <c r="CN193" i="1"/>
  <c r="CR193" i="1"/>
  <c r="CS193" i="1"/>
  <c r="CT193" i="1"/>
  <c r="F194" i="1"/>
  <c r="K194" i="1"/>
  <c r="AC194" i="1"/>
  <c r="I194" i="1" s="1"/>
  <c r="AG194" i="1"/>
  <c r="AK194" i="1"/>
  <c r="M194" i="1" s="1"/>
  <c r="AQ194" i="1"/>
  <c r="BA194" i="1"/>
  <c r="F195" i="1"/>
  <c r="T195" i="1" s="1"/>
  <c r="Q195" i="1"/>
  <c r="R195" i="1"/>
  <c r="S195" i="1"/>
  <c r="AC195" i="1"/>
  <c r="I195" i="1" s="1"/>
  <c r="AG195" i="1"/>
  <c r="K195" i="1" s="1"/>
  <c r="AK195" i="1"/>
  <c r="M195" i="1" s="1"/>
  <c r="AU195" i="1"/>
  <c r="BF195" i="1"/>
  <c r="BY195" i="1"/>
  <c r="CF195" i="1" s="1"/>
  <c r="BZ195" i="1"/>
  <c r="CG195" i="1" s="1"/>
  <c r="CL195" i="1"/>
  <c r="CM195" i="1"/>
  <c r="CN195" i="1"/>
  <c r="CR195" i="1"/>
  <c r="CS195" i="1"/>
  <c r="CT195" i="1"/>
  <c r="F196" i="1"/>
  <c r="Q196" i="1"/>
  <c r="R196" i="1"/>
  <c r="S196" i="1"/>
  <c r="AC196" i="1"/>
  <c r="I196" i="1" s="1"/>
  <c r="AG196" i="1"/>
  <c r="K196" i="1" s="1"/>
  <c r="AK196" i="1"/>
  <c r="M196" i="1" s="1"/>
  <c r="AQ196" i="1"/>
  <c r="AZ196" i="1"/>
  <c r="BA196" i="1" s="1"/>
  <c r="BE196" i="1"/>
  <c r="BG196" i="1"/>
  <c r="F197" i="1"/>
  <c r="I197" i="1"/>
  <c r="J197" i="1" s="1"/>
  <c r="K197" i="1"/>
  <c r="AC197" i="1"/>
  <c r="AG197" i="1"/>
  <c r="AK197" i="1"/>
  <c r="M197" i="1" s="1"/>
  <c r="AQ197" i="1"/>
  <c r="BA197" i="1"/>
  <c r="BY197" i="1"/>
  <c r="CF197" i="1" s="1"/>
  <c r="BZ197" i="1"/>
  <c r="CG197" i="1" s="1"/>
  <c r="CL197" i="1"/>
  <c r="CM197" i="1"/>
  <c r="CN197" i="1"/>
  <c r="CR197" i="1"/>
  <c r="CS197" i="1"/>
  <c r="CT197" i="1"/>
  <c r="F198" i="1"/>
  <c r="Q198" i="1"/>
  <c r="R198" i="1"/>
  <c r="S198" i="1"/>
  <c r="AC198" i="1"/>
  <c r="I198" i="1" s="1"/>
  <c r="J198" i="1" s="1"/>
  <c r="AG198" i="1"/>
  <c r="K198" i="1" s="1"/>
  <c r="AK198" i="1"/>
  <c r="M198" i="1" s="1"/>
  <c r="AU198" i="1"/>
  <c r="BF198" i="1"/>
  <c r="BF244" i="1" s="1"/>
  <c r="BF290" i="1" s="1"/>
  <c r="BF336" i="1" s="1"/>
  <c r="BF382" i="1" s="1"/>
  <c r="BF428" i="1" s="1"/>
  <c r="BF474" i="1" s="1"/>
  <c r="BF520" i="1" s="1"/>
  <c r="BF566" i="1" s="1"/>
  <c r="BF612" i="1" s="1"/>
  <c r="BF658" i="1" s="1"/>
  <c r="F199" i="1"/>
  <c r="I199" i="1"/>
  <c r="K199" i="1"/>
  <c r="Q199" i="1"/>
  <c r="R199" i="1"/>
  <c r="S199" i="1"/>
  <c r="AC199" i="1"/>
  <c r="AG199" i="1"/>
  <c r="AK199" i="1"/>
  <c r="M199" i="1" s="1"/>
  <c r="AQ199" i="1"/>
  <c r="AQ245" i="1" s="1"/>
  <c r="AQ291" i="1" s="1"/>
  <c r="AQ337" i="1" s="1"/>
  <c r="AQ383" i="1" s="1"/>
  <c r="AQ429" i="1" s="1"/>
  <c r="AQ475" i="1" s="1"/>
  <c r="AQ521" i="1" s="1"/>
  <c r="AQ567" i="1" s="1"/>
  <c r="AQ659" i="1" s="1"/>
  <c r="AQ705" i="1" s="1"/>
  <c r="AQ751" i="1" s="1"/>
  <c r="AQ797" i="1" s="1"/>
  <c r="AQ843" i="1" s="1"/>
  <c r="AQ889" i="1" s="1"/>
  <c r="AQ935" i="1" s="1"/>
  <c r="AQ981" i="1" s="1"/>
  <c r="AQ1027" i="1" s="1"/>
  <c r="AQ1073" i="1" s="1"/>
  <c r="AQ1119" i="1" s="1"/>
  <c r="AQ1165" i="1" s="1"/>
  <c r="AQ1211" i="1" s="1"/>
  <c r="AQ1257" i="1" s="1"/>
  <c r="AQ1303" i="1" s="1"/>
  <c r="AQ1349" i="1" s="1"/>
  <c r="AQ1395" i="1" s="1"/>
  <c r="AZ199" i="1"/>
  <c r="BE199" i="1"/>
  <c r="BF199" i="1" s="1"/>
  <c r="BG199" i="1"/>
  <c r="BY199" i="1"/>
  <c r="BZ199" i="1"/>
  <c r="CG199" i="1"/>
  <c r="CL199" i="1"/>
  <c r="CM199" i="1"/>
  <c r="CN199" i="1"/>
  <c r="CR199" i="1"/>
  <c r="CS199" i="1"/>
  <c r="CT199" i="1"/>
  <c r="F200" i="1"/>
  <c r="AC200" i="1"/>
  <c r="I200" i="1" s="1"/>
  <c r="J200" i="1" s="1"/>
  <c r="AG200" i="1"/>
  <c r="K200" i="1" s="1"/>
  <c r="AK200" i="1"/>
  <c r="M200" i="1" s="1"/>
  <c r="AQ200" i="1"/>
  <c r="BA200" i="1"/>
  <c r="BA246" i="1" s="1"/>
  <c r="BA292" i="1" s="1"/>
  <c r="BA338" i="1" s="1"/>
  <c r="BA384" i="1" s="1"/>
  <c r="BA430" i="1" s="1"/>
  <c r="BA476" i="1" s="1"/>
  <c r="BA522" i="1" s="1"/>
  <c r="BA568" i="1" s="1"/>
  <c r="BA614" i="1" s="1"/>
  <c r="BA660" i="1" s="1"/>
  <c r="BA706" i="1" s="1"/>
  <c r="BA752" i="1" s="1"/>
  <c r="BA798" i="1" s="1"/>
  <c r="BA844" i="1" s="1"/>
  <c r="BA890" i="1" s="1"/>
  <c r="BA936" i="1" s="1"/>
  <c r="BA982" i="1" s="1"/>
  <c r="BA1028" i="1" s="1"/>
  <c r="BA1074" i="1" s="1"/>
  <c r="BA1120" i="1" s="1"/>
  <c r="BA1166" i="1" s="1"/>
  <c r="BA1212" i="1" s="1"/>
  <c r="BA1258" i="1" s="1"/>
  <c r="BA1304" i="1" s="1"/>
  <c r="BA1350" i="1" s="1"/>
  <c r="BA1396" i="1" s="1"/>
  <c r="F201" i="1"/>
  <c r="K224" i="1" s="1"/>
  <c r="AC201" i="1"/>
  <c r="I201" i="1" s="1"/>
  <c r="AG201" i="1"/>
  <c r="K201" i="1" s="1"/>
  <c r="AK201" i="1"/>
  <c r="M201" i="1" s="1"/>
  <c r="AQ201" i="1"/>
  <c r="AZ201" i="1"/>
  <c r="BE201" i="1"/>
  <c r="BX201" i="1"/>
  <c r="BY201" i="1"/>
  <c r="CF201" i="1" s="1"/>
  <c r="BZ201" i="1"/>
  <c r="CG201" i="1" s="1"/>
  <c r="CA201" i="1"/>
  <c r="CE201" i="1"/>
  <c r="CH201" i="1"/>
  <c r="CL201" i="1"/>
  <c r="CM201" i="1"/>
  <c r="CN201" i="1"/>
  <c r="CR201" i="1"/>
  <c r="CS201" i="1"/>
  <c r="CT201" i="1"/>
  <c r="F202" i="1"/>
  <c r="I202" i="1"/>
  <c r="AC202" i="1"/>
  <c r="AG202" i="1"/>
  <c r="K202" i="1" s="1"/>
  <c r="AK202" i="1"/>
  <c r="M202" i="1" s="1"/>
  <c r="AQ202" i="1"/>
  <c r="AQ248" i="1" s="1"/>
  <c r="AQ294" i="1" s="1"/>
  <c r="AQ340" i="1" s="1"/>
  <c r="AQ386" i="1" s="1"/>
  <c r="AZ202" i="1"/>
  <c r="BA202" i="1" s="1"/>
  <c r="BB202" i="1"/>
  <c r="BC202" i="1"/>
  <c r="BD202" i="1"/>
  <c r="BX202" i="1"/>
  <c r="BY202" i="1"/>
  <c r="CF202" i="1" s="1"/>
  <c r="BZ202" i="1"/>
  <c r="CA202" i="1"/>
  <c r="CH202" i="1" s="1"/>
  <c r="CE202" i="1"/>
  <c r="CG202" i="1"/>
  <c r="CL202" i="1"/>
  <c r="CM202" i="1"/>
  <c r="CN202" i="1"/>
  <c r="CR202" i="1"/>
  <c r="CS202" i="1"/>
  <c r="CT202" i="1"/>
  <c r="K227" i="1"/>
  <c r="AC203" i="1"/>
  <c r="I203" i="1" s="1"/>
  <c r="AG203" i="1"/>
  <c r="K203" i="1" s="1"/>
  <c r="AK203" i="1"/>
  <c r="M203" i="1" s="1"/>
  <c r="AO203" i="1"/>
  <c r="AQ203" i="1"/>
  <c r="AQ249" i="1" s="1"/>
  <c r="AU203" i="1"/>
  <c r="AZ203" i="1"/>
  <c r="BA203" i="1" s="1"/>
  <c r="BE203" i="1"/>
  <c r="BF203" i="1" s="1"/>
  <c r="BF249" i="1" s="1"/>
  <c r="F204" i="1"/>
  <c r="L227" i="1" s="1"/>
  <c r="AC204" i="1"/>
  <c r="I204" i="1" s="1"/>
  <c r="AG204" i="1"/>
  <c r="K204" i="1" s="1"/>
  <c r="AK204" i="1"/>
  <c r="M204" i="1" s="1"/>
  <c r="AU204" i="1"/>
  <c r="AZ204" i="1"/>
  <c r="BA204" i="1" s="1"/>
  <c r="BE204" i="1"/>
  <c r="BF204" i="1" s="1"/>
  <c r="BF250" i="1" s="1"/>
  <c r="BX204" i="1"/>
  <c r="CE204" i="1" s="1"/>
  <c r="BY204" i="1"/>
  <c r="CF204" i="1" s="1"/>
  <c r="BZ204" i="1"/>
  <c r="CA204" i="1"/>
  <c r="CG204" i="1"/>
  <c r="CH204" i="1"/>
  <c r="CL204" i="1"/>
  <c r="CM204" i="1"/>
  <c r="CN204" i="1"/>
  <c r="CR204" i="1"/>
  <c r="CS204" i="1"/>
  <c r="CT204" i="1"/>
  <c r="F205" i="1"/>
  <c r="AC205" i="1"/>
  <c r="I205" i="1" s="1"/>
  <c r="AG205" i="1"/>
  <c r="K205" i="1" s="1"/>
  <c r="AK205" i="1"/>
  <c r="M205" i="1" s="1"/>
  <c r="AO205" i="1"/>
  <c r="AO251" i="1" s="1"/>
  <c r="AQ205" i="1"/>
  <c r="AU205" i="1"/>
  <c r="AU251" i="1" s="1"/>
  <c r="AU297" i="1" s="1"/>
  <c r="AZ205" i="1"/>
  <c r="BA205" i="1"/>
  <c r="BE205" i="1"/>
  <c r="BF205" i="1"/>
  <c r="F206" i="1"/>
  <c r="I206" i="1"/>
  <c r="K206" i="1"/>
  <c r="AC206" i="1"/>
  <c r="AG206" i="1"/>
  <c r="AK206" i="1"/>
  <c r="M206" i="1" s="1"/>
  <c r="AO206" i="1"/>
  <c r="AQ206" i="1"/>
  <c r="AQ252" i="1" s="1"/>
  <c r="AU206" i="1"/>
  <c r="AZ206" i="1"/>
  <c r="BA206" i="1" s="1"/>
  <c r="BE206" i="1"/>
  <c r="BF206" i="1" s="1"/>
  <c r="BX206" i="1"/>
  <c r="BY206" i="1"/>
  <c r="BZ206" i="1"/>
  <c r="CG206" i="1" s="1"/>
  <c r="CA206" i="1"/>
  <c r="CE206" i="1"/>
  <c r="CF206" i="1"/>
  <c r="CH206" i="1"/>
  <c r="CL206" i="1"/>
  <c r="CM206" i="1"/>
  <c r="CN206" i="1"/>
  <c r="CR206" i="1"/>
  <c r="CS206" i="1"/>
  <c r="CT206" i="1"/>
  <c r="F207" i="1"/>
  <c r="AC207" i="1"/>
  <c r="I207" i="1" s="1"/>
  <c r="AG207" i="1"/>
  <c r="K207" i="1" s="1"/>
  <c r="AK207" i="1"/>
  <c r="M207" i="1" s="1"/>
  <c r="AO207" i="1"/>
  <c r="AQ207" i="1"/>
  <c r="AQ253" i="1" s="1"/>
  <c r="AQ299" i="1" s="1"/>
  <c r="AQ345" i="1" s="1"/>
  <c r="AU207" i="1"/>
  <c r="AW207" i="1"/>
  <c r="AX207" i="1"/>
  <c r="AY207" i="1"/>
  <c r="BE207" i="1"/>
  <c r="BF207" i="1" s="1"/>
  <c r="F208" i="1"/>
  <c r="AC208" i="1"/>
  <c r="I208" i="1" s="1"/>
  <c r="AG208" i="1"/>
  <c r="K208" i="1" s="1"/>
  <c r="AK208" i="1"/>
  <c r="M208" i="1" s="1"/>
  <c r="AO208" i="1"/>
  <c r="AO254" i="1" s="1"/>
  <c r="AO300" i="1" s="1"/>
  <c r="AQ208" i="1"/>
  <c r="AU208" i="1"/>
  <c r="AU254" i="1" s="1"/>
  <c r="AU300" i="1" s="1"/>
  <c r="AZ208" i="1"/>
  <c r="BA208" i="1"/>
  <c r="BE208" i="1"/>
  <c r="BF208" i="1"/>
  <c r="BX208" i="1"/>
  <c r="CE208" i="1" s="1"/>
  <c r="BY208" i="1"/>
  <c r="BZ208" i="1"/>
  <c r="CA208" i="1"/>
  <c r="CF208" i="1"/>
  <c r="CG208" i="1"/>
  <c r="CH208" i="1"/>
  <c r="CL208" i="1"/>
  <c r="CM208" i="1"/>
  <c r="CN208" i="1"/>
  <c r="CR208" i="1"/>
  <c r="CS208" i="1"/>
  <c r="CT208" i="1"/>
  <c r="F209" i="1"/>
  <c r="T209" i="1" s="1"/>
  <c r="Q209" i="1"/>
  <c r="R209" i="1"/>
  <c r="S209" i="1"/>
  <c r="AC209" i="1"/>
  <c r="I209" i="1" s="1"/>
  <c r="AG209" i="1"/>
  <c r="K209" i="1" s="1"/>
  <c r="L209" i="1" s="1"/>
  <c r="AK209" i="1"/>
  <c r="M209" i="1" s="1"/>
  <c r="AO209" i="1"/>
  <c r="AO255" i="1" s="1"/>
  <c r="AO301" i="1" s="1"/>
  <c r="AO347" i="1" s="1"/>
  <c r="AQ209" i="1"/>
  <c r="AU209" i="1"/>
  <c r="AU255" i="1" s="1"/>
  <c r="AU301" i="1" s="1"/>
  <c r="AZ209" i="1"/>
  <c r="BA209" i="1"/>
  <c r="BE209" i="1"/>
  <c r="BF209" i="1"/>
  <c r="BX209" i="1"/>
  <c r="BY209" i="1"/>
  <c r="CF209" i="1" s="1"/>
  <c r="BZ209" i="1"/>
  <c r="CA209" i="1"/>
  <c r="CA220" i="1" s="1"/>
  <c r="CH220" i="1" s="1"/>
  <c r="CE209" i="1"/>
  <c r="CG209" i="1"/>
  <c r="CH209" i="1"/>
  <c r="CR209" i="1"/>
  <c r="CS209" i="1"/>
  <c r="CT209" i="1"/>
  <c r="F210" i="1"/>
  <c r="T210" i="1" s="1"/>
  <c r="Q210" i="1"/>
  <c r="R210" i="1"/>
  <c r="S210" i="1"/>
  <c r="AC210" i="1"/>
  <c r="I210" i="1" s="1"/>
  <c r="AG210" i="1"/>
  <c r="K210" i="1" s="1"/>
  <c r="AK210" i="1"/>
  <c r="M210" i="1" s="1"/>
  <c r="AO210" i="1"/>
  <c r="AO256" i="1" s="1"/>
  <c r="AO302" i="1" s="1"/>
  <c r="AQ210" i="1"/>
  <c r="AU210" i="1"/>
  <c r="AU256" i="1" s="1"/>
  <c r="AU302" i="1" s="1"/>
  <c r="AZ210" i="1"/>
  <c r="BA210" i="1"/>
  <c r="BE210" i="1"/>
  <c r="BF210" i="1"/>
  <c r="BZ210" i="1"/>
  <c r="CG210" i="1" s="1"/>
  <c r="CL210" i="1"/>
  <c r="CM210" i="1"/>
  <c r="CN210" i="1"/>
  <c r="CR210" i="1"/>
  <c r="CS210" i="1"/>
  <c r="CT210" i="1"/>
  <c r="F211" i="1"/>
  <c r="T211" i="1" s="1"/>
  <c r="Q211" i="1"/>
  <c r="R211" i="1"/>
  <c r="S211" i="1"/>
  <c r="AC211" i="1"/>
  <c r="I211" i="1" s="1"/>
  <c r="AG211" i="1"/>
  <c r="K211" i="1" s="1"/>
  <c r="L211" i="1" s="1"/>
  <c r="AK211" i="1"/>
  <c r="M211" i="1" s="1"/>
  <c r="AO211" i="1"/>
  <c r="AO257" i="1" s="1"/>
  <c r="AO303" i="1" s="1"/>
  <c r="AO349" i="1" s="1"/>
  <c r="AO395" i="1" s="1"/>
  <c r="AO441" i="1" s="1"/>
  <c r="AO487" i="1" s="1"/>
  <c r="AO533" i="1" s="1"/>
  <c r="AO579" i="1" s="1"/>
  <c r="AO625" i="1" s="1"/>
  <c r="AQ211" i="1"/>
  <c r="AU211" i="1"/>
  <c r="AU257" i="1" s="1"/>
  <c r="AU303" i="1" s="1"/>
  <c r="AZ211" i="1"/>
  <c r="BA211" i="1"/>
  <c r="BE211" i="1"/>
  <c r="BF211" i="1"/>
  <c r="F212" i="1"/>
  <c r="T212" i="1" s="1"/>
  <c r="I212" i="1"/>
  <c r="Q212" i="1"/>
  <c r="R212" i="1"/>
  <c r="S212" i="1"/>
  <c r="AC212" i="1"/>
  <c r="AG212" i="1"/>
  <c r="K212" i="1" s="1"/>
  <c r="AK212" i="1"/>
  <c r="M212" i="1" s="1"/>
  <c r="AO212" i="1"/>
  <c r="AO258" i="1" s="1"/>
  <c r="AO304" i="1" s="1"/>
  <c r="AQ212" i="1"/>
  <c r="AU212" i="1"/>
  <c r="AU258" i="1" s="1"/>
  <c r="AU304" i="1" s="1"/>
  <c r="AZ212" i="1"/>
  <c r="BA212" i="1"/>
  <c r="BE212" i="1"/>
  <c r="BF212" i="1"/>
  <c r="BZ212" i="1"/>
  <c r="CG212" i="1" s="1"/>
  <c r="CR212" i="1"/>
  <c r="CS212" i="1"/>
  <c r="CT212" i="1"/>
  <c r="F213" i="1"/>
  <c r="T213" i="1" s="1"/>
  <c r="I213" i="1"/>
  <c r="Q213" i="1"/>
  <c r="R213" i="1"/>
  <c r="S213" i="1"/>
  <c r="AC213" i="1"/>
  <c r="AG213" i="1"/>
  <c r="K213" i="1" s="1"/>
  <c r="L213" i="1" s="1"/>
  <c r="AK213" i="1"/>
  <c r="M213" i="1" s="1"/>
  <c r="AO213" i="1"/>
  <c r="AO259" i="1" s="1"/>
  <c r="AO305" i="1" s="1"/>
  <c r="AO351" i="1" s="1"/>
  <c r="AO397" i="1" s="1"/>
  <c r="AO443" i="1" s="1"/>
  <c r="AO489" i="1" s="1"/>
  <c r="AO535" i="1" s="1"/>
  <c r="AO581" i="1" s="1"/>
  <c r="AO627" i="1" s="1"/>
  <c r="AQ213" i="1"/>
  <c r="AU213" i="1"/>
  <c r="AU259" i="1" s="1"/>
  <c r="AU305" i="1" s="1"/>
  <c r="AU351" i="1" s="1"/>
  <c r="AZ213" i="1"/>
  <c r="BA213" i="1"/>
  <c r="BE213" i="1"/>
  <c r="BF213" i="1"/>
  <c r="F214" i="1"/>
  <c r="BA214" i="1"/>
  <c r="BZ214" i="1"/>
  <c r="CR214" i="1"/>
  <c r="CS214" i="1"/>
  <c r="CT214" i="1"/>
  <c r="BZ216" i="1"/>
  <c r="CR216" i="1"/>
  <c r="CS216" i="1"/>
  <c r="CT216" i="1"/>
  <c r="Q217" i="1"/>
  <c r="R217" i="1"/>
  <c r="H218" i="1"/>
  <c r="Q218" i="1"/>
  <c r="R218" i="1"/>
  <c r="BZ218" i="1"/>
  <c r="CR218" i="1"/>
  <c r="CS218" i="1"/>
  <c r="CT218" i="1"/>
  <c r="Q219" i="1"/>
  <c r="R219" i="1"/>
  <c r="BJ220" i="1"/>
  <c r="BJ221" i="1" s="1"/>
  <c r="BK220" i="1"/>
  <c r="BK221" i="1" s="1"/>
  <c r="BN220" i="1"/>
  <c r="BN221" i="1" s="1"/>
  <c r="BO220" i="1"/>
  <c r="BO221" i="1" s="1"/>
  <c r="BR220" i="1"/>
  <c r="BR221" i="1" s="1"/>
  <c r="BS220" i="1"/>
  <c r="BS221" i="1" s="1"/>
  <c r="CC220" i="1"/>
  <c r="V221" i="1"/>
  <c r="Q222" i="1"/>
  <c r="R222" i="1"/>
  <c r="S222" i="1"/>
  <c r="T222" i="1"/>
  <c r="U222" i="1"/>
  <c r="V222" i="1"/>
  <c r="F237" i="1"/>
  <c r="H264" i="1" s="1"/>
  <c r="I237" i="1"/>
  <c r="X237" i="1"/>
  <c r="X238" i="1" s="1"/>
  <c r="X239" i="1" s="1"/>
  <c r="X240" i="1" s="1"/>
  <c r="X241" i="1" s="1"/>
  <c r="X242" i="1" s="1"/>
  <c r="X243" i="1" s="1"/>
  <c r="X244" i="1" s="1"/>
  <c r="X245" i="1" s="1"/>
  <c r="X246" i="1" s="1"/>
  <c r="AC237" i="1"/>
  <c r="AG237" i="1"/>
  <c r="K237" i="1" s="1"/>
  <c r="AK237" i="1"/>
  <c r="M237" i="1" s="1"/>
  <c r="AO237" i="1"/>
  <c r="AO283" i="1" s="1"/>
  <c r="AO329" i="1" s="1"/>
  <c r="AO375" i="1" s="1"/>
  <c r="AQ237" i="1"/>
  <c r="AU237" i="1"/>
  <c r="AU283" i="1" s="1"/>
  <c r="AU329" i="1" s="1"/>
  <c r="AU375" i="1" s="1"/>
  <c r="AZ237" i="1"/>
  <c r="BA237" i="1"/>
  <c r="BE237" i="1"/>
  <c r="BF237" i="1"/>
  <c r="BY237" i="1"/>
  <c r="CF237" i="1" s="1"/>
  <c r="CL237" i="1"/>
  <c r="CM237" i="1"/>
  <c r="CN237" i="1"/>
  <c r="F238" i="1"/>
  <c r="AC238" i="1"/>
  <c r="I238" i="1" s="1"/>
  <c r="AG238" i="1"/>
  <c r="K238" i="1" s="1"/>
  <c r="AK238" i="1"/>
  <c r="M238" i="1" s="1"/>
  <c r="AO238" i="1"/>
  <c r="AO284" i="1" s="1"/>
  <c r="AO330" i="1" s="1"/>
  <c r="AU238" i="1"/>
  <c r="AU284" i="1" s="1"/>
  <c r="AU330" i="1" s="1"/>
  <c r="AU376" i="1" s="1"/>
  <c r="AZ238" i="1"/>
  <c r="BA238" i="1"/>
  <c r="BE238" i="1"/>
  <c r="BF238" i="1"/>
  <c r="F239" i="1"/>
  <c r="K239" i="1"/>
  <c r="Q239" i="1"/>
  <c r="R239" i="1"/>
  <c r="S239" i="1"/>
  <c r="AC239" i="1"/>
  <c r="I239" i="1" s="1"/>
  <c r="AG239" i="1"/>
  <c r="AK239" i="1"/>
  <c r="M239" i="1" s="1"/>
  <c r="AQ239" i="1"/>
  <c r="AQ285" i="1" s="1"/>
  <c r="AQ331" i="1" s="1"/>
  <c r="AZ239" i="1"/>
  <c r="BE239" i="1"/>
  <c r="BF239" i="1" s="1"/>
  <c r="BG239" i="1"/>
  <c r="BY239" i="1"/>
  <c r="CF239" i="1" s="1"/>
  <c r="BZ239" i="1"/>
  <c r="CG239" i="1"/>
  <c r="CL239" i="1"/>
  <c r="CM239" i="1"/>
  <c r="CN239" i="1"/>
  <c r="CR239" i="1"/>
  <c r="CS239" i="1"/>
  <c r="CT239" i="1"/>
  <c r="F240" i="1"/>
  <c r="I240" i="1"/>
  <c r="K240" i="1"/>
  <c r="AC240" i="1"/>
  <c r="AG240" i="1"/>
  <c r="AK240" i="1"/>
  <c r="M240" i="1" s="1"/>
  <c r="AO240" i="1"/>
  <c r="AO286" i="1" s="1"/>
  <c r="AO332" i="1" s="1"/>
  <c r="AO378" i="1" s="1"/>
  <c r="AO424" i="1" s="1"/>
  <c r="AO470" i="1" s="1"/>
  <c r="AO516" i="1" s="1"/>
  <c r="AO562" i="1" s="1"/>
  <c r="AO608" i="1" s="1"/>
  <c r="AO654" i="1" s="1"/>
  <c r="AO700" i="1" s="1"/>
  <c r="AO746" i="1" s="1"/>
  <c r="AO792" i="1" s="1"/>
  <c r="AO838" i="1" s="1"/>
  <c r="AO884" i="1" s="1"/>
  <c r="AO930" i="1" s="1"/>
  <c r="AO976" i="1" s="1"/>
  <c r="AO1022" i="1" s="1"/>
  <c r="AO1068" i="1" s="1"/>
  <c r="AO1114" i="1" s="1"/>
  <c r="AO1160" i="1" s="1"/>
  <c r="AO1206" i="1" s="1"/>
  <c r="AO1252" i="1" s="1"/>
  <c r="AO1298" i="1" s="1"/>
  <c r="AO1344" i="1" s="1"/>
  <c r="AO1390" i="1" s="1"/>
  <c r="AQ240" i="1"/>
  <c r="AQ286" i="1" s="1"/>
  <c r="AQ332" i="1" s="1"/>
  <c r="AU240" i="1"/>
  <c r="BA240" i="1"/>
  <c r="BA286" i="1" s="1"/>
  <c r="BA332" i="1" s="1"/>
  <c r="BF240" i="1"/>
  <c r="F241" i="1"/>
  <c r="Q241" i="1"/>
  <c r="R241" i="1"/>
  <c r="S241" i="1"/>
  <c r="AC241" i="1"/>
  <c r="I241" i="1" s="1"/>
  <c r="AG241" i="1"/>
  <c r="K241" i="1" s="1"/>
  <c r="AK241" i="1"/>
  <c r="M241" i="1" s="1"/>
  <c r="AU241" i="1"/>
  <c r="AU287" i="1" s="1"/>
  <c r="AU333" i="1" s="1"/>
  <c r="AU379" i="1" s="1"/>
  <c r="BF241" i="1"/>
  <c r="BF287" i="1" s="1"/>
  <c r="BF333" i="1" s="1"/>
  <c r="BY241" i="1"/>
  <c r="CF241" i="1" s="1"/>
  <c r="BZ241" i="1"/>
  <c r="CG241" i="1"/>
  <c r="CL241" i="1"/>
  <c r="CM241" i="1"/>
  <c r="CN241" i="1"/>
  <c r="CR241" i="1"/>
  <c r="CS241" i="1"/>
  <c r="CT241" i="1"/>
  <c r="F242" i="1"/>
  <c r="Q242" i="1"/>
  <c r="R242" i="1"/>
  <c r="S242" i="1"/>
  <c r="AC242" i="1"/>
  <c r="I242" i="1" s="1"/>
  <c r="AG242" i="1"/>
  <c r="K242" i="1" s="1"/>
  <c r="AK242" i="1"/>
  <c r="M242" i="1" s="1"/>
  <c r="AQ242" i="1"/>
  <c r="AQ288" i="1" s="1"/>
  <c r="AQ334" i="1" s="1"/>
  <c r="AZ242" i="1"/>
  <c r="BA242" i="1" s="1"/>
  <c r="BA288" i="1" s="1"/>
  <c r="BE242" i="1"/>
  <c r="BG242" i="1"/>
  <c r="I243" i="1"/>
  <c r="J243" i="1" s="1"/>
  <c r="K243" i="1"/>
  <c r="AC243" i="1"/>
  <c r="AG243" i="1"/>
  <c r="AK243" i="1"/>
  <c r="M243" i="1" s="1"/>
  <c r="AO243" i="1"/>
  <c r="AO289" i="1" s="1"/>
  <c r="AO335" i="1" s="1"/>
  <c r="AO381" i="1" s="1"/>
  <c r="AO427" i="1" s="1"/>
  <c r="AO473" i="1" s="1"/>
  <c r="AO519" i="1" s="1"/>
  <c r="AO565" i="1" s="1"/>
  <c r="AO611" i="1" s="1"/>
  <c r="AO657" i="1" s="1"/>
  <c r="AO703" i="1" s="1"/>
  <c r="AO749" i="1" s="1"/>
  <c r="AO795" i="1" s="1"/>
  <c r="AO841" i="1" s="1"/>
  <c r="AO887" i="1" s="1"/>
  <c r="AO933" i="1" s="1"/>
  <c r="AO979" i="1" s="1"/>
  <c r="AO1025" i="1" s="1"/>
  <c r="AO1071" i="1" s="1"/>
  <c r="AO1117" i="1" s="1"/>
  <c r="AO1163" i="1" s="1"/>
  <c r="AO1209" i="1" s="1"/>
  <c r="AO1255" i="1" s="1"/>
  <c r="AO1301" i="1" s="1"/>
  <c r="AO1347" i="1" s="1"/>
  <c r="AO1393" i="1" s="1"/>
  <c r="AQ243" i="1"/>
  <c r="AQ289" i="1" s="1"/>
  <c r="AQ335" i="1" s="1"/>
  <c r="AU243" i="1"/>
  <c r="BA243" i="1"/>
  <c r="BA289" i="1" s="1"/>
  <c r="BA335" i="1" s="1"/>
  <c r="BF243" i="1"/>
  <c r="BY243" i="1"/>
  <c r="CF243" i="1" s="1"/>
  <c r="BZ243" i="1"/>
  <c r="CG243" i="1" s="1"/>
  <c r="CL243" i="1"/>
  <c r="CM243" i="1"/>
  <c r="CN243" i="1"/>
  <c r="CR243" i="1"/>
  <c r="CS243" i="1"/>
  <c r="CT243" i="1"/>
  <c r="F244" i="1"/>
  <c r="T244" i="1" s="1"/>
  <c r="Q244" i="1"/>
  <c r="R244" i="1"/>
  <c r="S244" i="1"/>
  <c r="AC244" i="1"/>
  <c r="I244" i="1" s="1"/>
  <c r="J244" i="1" s="1"/>
  <c r="AG244" i="1"/>
  <c r="K244" i="1" s="1"/>
  <c r="AK244" i="1"/>
  <c r="M244" i="1" s="1"/>
  <c r="AU244" i="1"/>
  <c r="AU290" i="1" s="1"/>
  <c r="AU336" i="1" s="1"/>
  <c r="AU382" i="1" s="1"/>
  <c r="F245" i="1"/>
  <c r="Q245" i="1"/>
  <c r="R245" i="1"/>
  <c r="S245" i="1"/>
  <c r="AC245" i="1"/>
  <c r="I245" i="1" s="1"/>
  <c r="AG245" i="1"/>
  <c r="K245" i="1" s="1"/>
  <c r="AK245" i="1"/>
  <c r="M245" i="1" s="1"/>
  <c r="AZ245" i="1"/>
  <c r="BE245" i="1"/>
  <c r="BG245" i="1"/>
  <c r="BY245" i="1"/>
  <c r="CF245" i="1" s="1"/>
  <c r="BZ245" i="1"/>
  <c r="CG245" i="1" s="1"/>
  <c r="CL245" i="1"/>
  <c r="CM245" i="1"/>
  <c r="CN245" i="1"/>
  <c r="CR245" i="1"/>
  <c r="CS245" i="1"/>
  <c r="CT245" i="1"/>
  <c r="F246" i="1"/>
  <c r="I246" i="1"/>
  <c r="J246" i="1" s="1"/>
  <c r="K246" i="1"/>
  <c r="AC246" i="1"/>
  <c r="AG246" i="1"/>
  <c r="AK246" i="1"/>
  <c r="M246" i="1" s="1"/>
  <c r="AQ246" i="1"/>
  <c r="AQ292" i="1" s="1"/>
  <c r="AQ338" i="1" s="1"/>
  <c r="AU246" i="1"/>
  <c r="BF246" i="1"/>
  <c r="F247" i="1"/>
  <c r="AC247" i="1"/>
  <c r="I247" i="1" s="1"/>
  <c r="AG247" i="1"/>
  <c r="K247" i="1" s="1"/>
  <c r="AK247" i="1"/>
  <c r="M247" i="1" s="1"/>
  <c r="AQ247" i="1"/>
  <c r="AQ293" i="1" s="1"/>
  <c r="AQ339" i="1" s="1"/>
  <c r="AQ385" i="1" s="1"/>
  <c r="AQ431" i="1" s="1"/>
  <c r="AQ477" i="1" s="1"/>
  <c r="AQ523" i="1" s="1"/>
  <c r="AQ569" i="1" s="1"/>
  <c r="AQ615" i="1" s="1"/>
  <c r="AQ661" i="1" s="1"/>
  <c r="AZ247" i="1"/>
  <c r="BE247" i="1"/>
  <c r="BX247" i="1"/>
  <c r="BY247" i="1"/>
  <c r="CF247" i="1" s="1"/>
  <c r="BZ247" i="1"/>
  <c r="CA247" i="1"/>
  <c r="CE247" i="1"/>
  <c r="CG247" i="1"/>
  <c r="CH247" i="1"/>
  <c r="CL247" i="1"/>
  <c r="CM247" i="1"/>
  <c r="CN247" i="1"/>
  <c r="CR247" i="1"/>
  <c r="CS247" i="1"/>
  <c r="CT247" i="1"/>
  <c r="F248" i="1"/>
  <c r="I248" i="1"/>
  <c r="AC248" i="1"/>
  <c r="AG248" i="1"/>
  <c r="K248" i="1" s="1"/>
  <c r="AK248" i="1"/>
  <c r="M248" i="1" s="1"/>
  <c r="AO248" i="1"/>
  <c r="AU248" i="1"/>
  <c r="AZ248" i="1"/>
  <c r="BA248" i="1" s="1"/>
  <c r="BB248" i="1"/>
  <c r="BC248" i="1"/>
  <c r="BD248" i="1"/>
  <c r="BX248" i="1"/>
  <c r="BY248" i="1"/>
  <c r="CF248" i="1" s="1"/>
  <c r="BZ248" i="1"/>
  <c r="CA248" i="1"/>
  <c r="CE248" i="1"/>
  <c r="CG248" i="1"/>
  <c r="CH248" i="1"/>
  <c r="CL248" i="1"/>
  <c r="CM248" i="1"/>
  <c r="CN248" i="1"/>
  <c r="CR248" i="1"/>
  <c r="CS248" i="1"/>
  <c r="CT248" i="1"/>
  <c r="F249" i="1"/>
  <c r="K273" i="1" s="1"/>
  <c r="I249" i="1"/>
  <c r="AC249" i="1"/>
  <c r="AG249" i="1"/>
  <c r="K249" i="1" s="1"/>
  <c r="AK249" i="1"/>
  <c r="M249" i="1" s="1"/>
  <c r="AO249" i="1"/>
  <c r="AO295" i="1" s="1"/>
  <c r="AO341" i="1" s="1"/>
  <c r="AO387" i="1" s="1"/>
  <c r="AU249" i="1"/>
  <c r="AU295" i="1" s="1"/>
  <c r="AU341" i="1" s="1"/>
  <c r="AZ249" i="1"/>
  <c r="BA249" i="1"/>
  <c r="BE249" i="1"/>
  <c r="F250" i="1"/>
  <c r="I250" i="1"/>
  <c r="AC250" i="1"/>
  <c r="AG250" i="1"/>
  <c r="K250" i="1" s="1"/>
  <c r="AK250" i="1"/>
  <c r="M250" i="1" s="1"/>
  <c r="AU250" i="1"/>
  <c r="AU296" i="1" s="1"/>
  <c r="AU342" i="1" s="1"/>
  <c r="AZ250" i="1"/>
  <c r="BA250" i="1"/>
  <c r="BE250" i="1"/>
  <c r="BX250" i="1"/>
  <c r="E270" i="1" s="1"/>
  <c r="BY250" i="1"/>
  <c r="CF250" i="1" s="1"/>
  <c r="BZ250" i="1"/>
  <c r="CA250" i="1"/>
  <c r="CE250" i="1"/>
  <c r="CG250" i="1"/>
  <c r="CH250" i="1"/>
  <c r="CL250" i="1"/>
  <c r="CM250" i="1"/>
  <c r="CN250" i="1"/>
  <c r="CR250" i="1"/>
  <c r="CS250" i="1"/>
  <c r="CT250" i="1"/>
  <c r="F251" i="1"/>
  <c r="AC251" i="1"/>
  <c r="I251" i="1" s="1"/>
  <c r="AG251" i="1"/>
  <c r="K251" i="1" s="1"/>
  <c r="AK251" i="1"/>
  <c r="M251" i="1" s="1"/>
  <c r="AQ251" i="1"/>
  <c r="AQ297" i="1" s="1"/>
  <c r="AQ343" i="1" s="1"/>
  <c r="AZ251" i="1"/>
  <c r="BA251" i="1" s="1"/>
  <c r="BA297" i="1" s="1"/>
  <c r="BE251" i="1"/>
  <c r="F252" i="1"/>
  <c r="CU252" i="1" s="1"/>
  <c r="AC252" i="1"/>
  <c r="I252" i="1" s="1"/>
  <c r="AG252" i="1"/>
  <c r="K252" i="1" s="1"/>
  <c r="AK252" i="1"/>
  <c r="M252" i="1" s="1"/>
  <c r="AO252" i="1"/>
  <c r="AO298" i="1" s="1"/>
  <c r="AO344" i="1" s="1"/>
  <c r="AU252" i="1"/>
  <c r="AU298" i="1" s="1"/>
  <c r="AU344" i="1" s="1"/>
  <c r="AU390" i="1" s="1"/>
  <c r="AZ252" i="1"/>
  <c r="BA252" i="1"/>
  <c r="BE252" i="1"/>
  <c r="BF252" i="1"/>
  <c r="BX252" i="1"/>
  <c r="BY252" i="1"/>
  <c r="BZ252" i="1"/>
  <c r="CA252" i="1"/>
  <c r="CE252" i="1"/>
  <c r="CF252" i="1"/>
  <c r="CG252" i="1"/>
  <c r="CH252" i="1"/>
  <c r="CL252" i="1"/>
  <c r="CM252" i="1"/>
  <c r="CN252" i="1"/>
  <c r="CR252" i="1"/>
  <c r="CS252" i="1"/>
  <c r="CT252" i="1"/>
  <c r="F253" i="1"/>
  <c r="I253" i="1"/>
  <c r="AC253" i="1"/>
  <c r="K253" i="1"/>
  <c r="AK253" i="1"/>
  <c r="M253" i="1" s="1"/>
  <c r="AO253" i="1"/>
  <c r="AU253" i="1"/>
  <c r="AU299" i="1" s="1"/>
  <c r="AU345" i="1" s="1"/>
  <c r="AU391" i="1" s="1"/>
  <c r="AW253" i="1"/>
  <c r="AX253" i="1"/>
  <c r="AY253" i="1"/>
  <c r="BE253" i="1"/>
  <c r="BF253" i="1"/>
  <c r="BF299" i="1" s="1"/>
  <c r="F254" i="1"/>
  <c r="I254" i="1"/>
  <c r="K254" i="1"/>
  <c r="AC254" i="1"/>
  <c r="AG254" i="1"/>
  <c r="AK254" i="1"/>
  <c r="M254" i="1" s="1"/>
  <c r="AQ254" i="1"/>
  <c r="AQ300" i="1" s="1"/>
  <c r="AQ346" i="1" s="1"/>
  <c r="AQ392" i="1" s="1"/>
  <c r="AZ254" i="1"/>
  <c r="BA254" i="1" s="1"/>
  <c r="BE254" i="1"/>
  <c r="BF254" i="1" s="1"/>
  <c r="BX254" i="1"/>
  <c r="G270" i="1" s="1"/>
  <c r="BY254" i="1"/>
  <c r="CF254" i="1" s="1"/>
  <c r="BZ254" i="1"/>
  <c r="CG254" i="1" s="1"/>
  <c r="CA254" i="1"/>
  <c r="CE254" i="1"/>
  <c r="CH254" i="1"/>
  <c r="CL254" i="1"/>
  <c r="CM254" i="1"/>
  <c r="CN254" i="1"/>
  <c r="CR254" i="1"/>
  <c r="CS254" i="1"/>
  <c r="CT254" i="1"/>
  <c r="F255" i="1"/>
  <c r="L255" i="1"/>
  <c r="L301" i="1" s="1"/>
  <c r="Q255" i="1"/>
  <c r="R255" i="1"/>
  <c r="S255" i="1"/>
  <c r="AC255" i="1"/>
  <c r="I255" i="1" s="1"/>
  <c r="AG255" i="1"/>
  <c r="K255" i="1" s="1"/>
  <c r="AK255" i="1"/>
  <c r="M255" i="1" s="1"/>
  <c r="AQ255" i="1"/>
  <c r="AZ255" i="1"/>
  <c r="BA255" i="1" s="1"/>
  <c r="BE255" i="1"/>
  <c r="BX255" i="1"/>
  <c r="BY255" i="1"/>
  <c r="BZ255" i="1"/>
  <c r="CG255" i="1" s="1"/>
  <c r="CA255" i="1"/>
  <c r="CE255" i="1"/>
  <c r="CH255" i="1"/>
  <c r="CR255" i="1"/>
  <c r="CS255" i="1"/>
  <c r="CT255" i="1"/>
  <c r="F256" i="1"/>
  <c r="Q256" i="1"/>
  <c r="R256" i="1"/>
  <c r="S256" i="1"/>
  <c r="T256" i="1"/>
  <c r="AC256" i="1"/>
  <c r="I256" i="1" s="1"/>
  <c r="AG256" i="1"/>
  <c r="K256" i="1" s="1"/>
  <c r="AK256" i="1"/>
  <c r="M256" i="1" s="1"/>
  <c r="AQ256" i="1"/>
  <c r="AQ302" i="1" s="1"/>
  <c r="AQ348" i="1" s="1"/>
  <c r="AQ394" i="1" s="1"/>
  <c r="AQ440" i="1" s="1"/>
  <c r="AQ486" i="1" s="1"/>
  <c r="AQ532" i="1" s="1"/>
  <c r="AQ578" i="1" s="1"/>
  <c r="AQ624" i="1" s="1"/>
  <c r="AQ670" i="1" s="1"/>
  <c r="AQ716" i="1" s="1"/>
  <c r="AQ762" i="1" s="1"/>
  <c r="AQ808" i="1" s="1"/>
  <c r="AQ854" i="1" s="1"/>
  <c r="AQ900" i="1" s="1"/>
  <c r="AQ946" i="1" s="1"/>
  <c r="AQ992" i="1" s="1"/>
  <c r="AQ1038" i="1" s="1"/>
  <c r="AQ1084" i="1" s="1"/>
  <c r="AQ1130" i="1" s="1"/>
  <c r="AQ1176" i="1" s="1"/>
  <c r="AQ1222" i="1" s="1"/>
  <c r="AQ1268" i="1" s="1"/>
  <c r="AQ1314" i="1" s="1"/>
  <c r="AQ1360" i="1" s="1"/>
  <c r="AQ1406" i="1" s="1"/>
  <c r="AZ256" i="1"/>
  <c r="BA256" i="1" s="1"/>
  <c r="BE256" i="1"/>
  <c r="BF256" i="1" s="1"/>
  <c r="BZ256" i="1"/>
  <c r="CL256" i="1"/>
  <c r="CM256" i="1"/>
  <c r="CN256" i="1"/>
  <c r="CR256" i="1"/>
  <c r="CS256" i="1"/>
  <c r="CT256" i="1"/>
  <c r="F257" i="1"/>
  <c r="T257" i="1" s="1"/>
  <c r="Q257" i="1"/>
  <c r="R257" i="1"/>
  <c r="S257" i="1"/>
  <c r="AC257" i="1"/>
  <c r="I257" i="1" s="1"/>
  <c r="AG257" i="1"/>
  <c r="K257" i="1" s="1"/>
  <c r="AK257" i="1"/>
  <c r="M257" i="1" s="1"/>
  <c r="AQ257" i="1"/>
  <c r="AQ303" i="1" s="1"/>
  <c r="AQ349" i="1" s="1"/>
  <c r="AQ395" i="1" s="1"/>
  <c r="AQ441" i="1" s="1"/>
  <c r="AQ487" i="1" s="1"/>
  <c r="AQ533" i="1" s="1"/>
  <c r="AQ579" i="1" s="1"/>
  <c r="AQ625" i="1" s="1"/>
  <c r="AQ671" i="1" s="1"/>
  <c r="AQ717" i="1" s="1"/>
  <c r="AQ763" i="1" s="1"/>
  <c r="AQ809" i="1" s="1"/>
  <c r="AQ855" i="1" s="1"/>
  <c r="AQ901" i="1" s="1"/>
  <c r="AQ947" i="1" s="1"/>
  <c r="AQ993" i="1" s="1"/>
  <c r="AQ1039" i="1" s="1"/>
  <c r="AQ1085" i="1" s="1"/>
  <c r="AQ1131" i="1" s="1"/>
  <c r="AQ1177" i="1" s="1"/>
  <c r="AQ1223" i="1" s="1"/>
  <c r="AQ1269" i="1" s="1"/>
  <c r="AQ1315" i="1" s="1"/>
  <c r="AQ1361" i="1" s="1"/>
  <c r="AQ1407" i="1" s="1"/>
  <c r="AZ257" i="1"/>
  <c r="BE257" i="1"/>
  <c r="BF257" i="1" s="1"/>
  <c r="F258" i="1"/>
  <c r="T258" i="1" s="1"/>
  <c r="Q258" i="1"/>
  <c r="R258" i="1"/>
  <c r="S258" i="1"/>
  <c r="AC258" i="1"/>
  <c r="I258" i="1" s="1"/>
  <c r="AG258" i="1"/>
  <c r="K258" i="1" s="1"/>
  <c r="AK258" i="1"/>
  <c r="M258" i="1" s="1"/>
  <c r="AQ258" i="1"/>
  <c r="AZ258" i="1"/>
  <c r="BA258" i="1" s="1"/>
  <c r="BE258" i="1"/>
  <c r="BF258" i="1" s="1"/>
  <c r="BZ258" i="1"/>
  <c r="CR258" i="1"/>
  <c r="CS258" i="1"/>
  <c r="CT258" i="1"/>
  <c r="F259" i="1"/>
  <c r="T259" i="1" s="1"/>
  <c r="Q259" i="1"/>
  <c r="R259" i="1"/>
  <c r="S259" i="1"/>
  <c r="AC259" i="1"/>
  <c r="I259" i="1" s="1"/>
  <c r="AG259" i="1"/>
  <c r="K259" i="1" s="1"/>
  <c r="AK259" i="1"/>
  <c r="M259" i="1" s="1"/>
  <c r="AQ259" i="1"/>
  <c r="AQ305" i="1" s="1"/>
  <c r="AQ351" i="1" s="1"/>
  <c r="AQ397" i="1" s="1"/>
  <c r="AQ443" i="1" s="1"/>
  <c r="AQ489" i="1" s="1"/>
  <c r="AQ535" i="1" s="1"/>
  <c r="AQ581" i="1" s="1"/>
  <c r="AQ627" i="1" s="1"/>
  <c r="AQ673" i="1" s="1"/>
  <c r="AQ719" i="1" s="1"/>
  <c r="AQ765" i="1" s="1"/>
  <c r="AQ811" i="1" s="1"/>
  <c r="AQ857" i="1" s="1"/>
  <c r="AQ903" i="1" s="1"/>
  <c r="AQ949" i="1" s="1"/>
  <c r="AQ995" i="1" s="1"/>
  <c r="AQ1041" i="1" s="1"/>
  <c r="AQ1087" i="1" s="1"/>
  <c r="AQ1133" i="1" s="1"/>
  <c r="AQ1179" i="1" s="1"/>
  <c r="AQ1225" i="1" s="1"/>
  <c r="AQ1271" i="1" s="1"/>
  <c r="AQ1317" i="1" s="1"/>
  <c r="AQ1363" i="1" s="1"/>
  <c r="AQ1409" i="1" s="1"/>
  <c r="AZ259" i="1"/>
  <c r="BE259" i="1"/>
  <c r="BF259" i="1" s="1"/>
  <c r="F260" i="1"/>
  <c r="BA260" i="1"/>
  <c r="BA306" i="1" s="1"/>
  <c r="BA352" i="1" s="1"/>
  <c r="BA398" i="1" s="1"/>
  <c r="BA444" i="1" s="1"/>
  <c r="BA490" i="1" s="1"/>
  <c r="BA536" i="1" s="1"/>
  <c r="BA582" i="1" s="1"/>
  <c r="BA628" i="1" s="1"/>
  <c r="BA674" i="1" s="1"/>
  <c r="BA720" i="1" s="1"/>
  <c r="BA766" i="1" s="1"/>
  <c r="BA812" i="1" s="1"/>
  <c r="BA858" i="1" s="1"/>
  <c r="BA904" i="1" s="1"/>
  <c r="BA950" i="1" s="1"/>
  <c r="BA996" i="1" s="1"/>
  <c r="BA1042" i="1" s="1"/>
  <c r="BA1088" i="1" s="1"/>
  <c r="BA1134" i="1" s="1"/>
  <c r="BA1180" i="1" s="1"/>
  <c r="BA1226" i="1" s="1"/>
  <c r="BA1272" i="1" s="1"/>
  <c r="BA1318" i="1" s="1"/>
  <c r="BA1364" i="1" s="1"/>
  <c r="BA1410" i="1" s="1"/>
  <c r="BZ260" i="1"/>
  <c r="CG260" i="1" s="1"/>
  <c r="CR260" i="1"/>
  <c r="CS260" i="1"/>
  <c r="CT260" i="1"/>
  <c r="BZ262" i="1"/>
  <c r="CG262" i="1" s="1"/>
  <c r="CR262" i="1"/>
  <c r="CS262" i="1"/>
  <c r="CT262" i="1"/>
  <c r="Q263" i="1"/>
  <c r="R263" i="1"/>
  <c r="Q264" i="1"/>
  <c r="R264" i="1"/>
  <c r="BZ264" i="1"/>
  <c r="CR264" i="1"/>
  <c r="CS264" i="1"/>
  <c r="CT264" i="1"/>
  <c r="Q265" i="1"/>
  <c r="R265" i="1"/>
  <c r="BJ266" i="1"/>
  <c r="BJ267" i="1" s="1"/>
  <c r="BK266" i="1"/>
  <c r="BK267" i="1" s="1"/>
  <c r="BN266" i="1"/>
  <c r="BN267" i="1" s="1"/>
  <c r="BO266" i="1"/>
  <c r="BO267" i="1" s="1"/>
  <c r="BR266" i="1"/>
  <c r="BR267" i="1" s="1"/>
  <c r="BS266" i="1"/>
  <c r="BS267" i="1" s="1"/>
  <c r="CC266" i="1"/>
  <c r="V267" i="1"/>
  <c r="Q268" i="1"/>
  <c r="R268" i="1"/>
  <c r="S268" i="1"/>
  <c r="T268" i="1"/>
  <c r="U268" i="1"/>
  <c r="V268" i="1"/>
  <c r="H270" i="1"/>
  <c r="F283" i="1"/>
  <c r="X283" i="1"/>
  <c r="AC283" i="1"/>
  <c r="I283" i="1" s="1"/>
  <c r="AG283" i="1"/>
  <c r="K283" i="1" s="1"/>
  <c r="AK283" i="1"/>
  <c r="M283" i="1" s="1"/>
  <c r="AQ283" i="1"/>
  <c r="AQ329" i="1" s="1"/>
  <c r="AZ283" i="1"/>
  <c r="BE283" i="1"/>
  <c r="BF283" i="1" s="1"/>
  <c r="BY283" i="1"/>
  <c r="CL283" i="1"/>
  <c r="CM283" i="1"/>
  <c r="CN283" i="1"/>
  <c r="F284" i="1"/>
  <c r="X284" i="1"/>
  <c r="AC284" i="1"/>
  <c r="I284" i="1" s="1"/>
  <c r="AG284" i="1"/>
  <c r="K284" i="1" s="1"/>
  <c r="AK284" i="1"/>
  <c r="M284" i="1" s="1"/>
  <c r="AQ284" i="1"/>
  <c r="AZ284" i="1"/>
  <c r="BA284" i="1" s="1"/>
  <c r="BE284" i="1"/>
  <c r="F285" i="1"/>
  <c r="Q285" i="1"/>
  <c r="R285" i="1"/>
  <c r="S285" i="1"/>
  <c r="X285" i="1"/>
  <c r="AC285" i="1"/>
  <c r="I285" i="1" s="1"/>
  <c r="AG285" i="1"/>
  <c r="K285" i="1" s="1"/>
  <c r="AK285" i="1"/>
  <c r="M285" i="1" s="1"/>
  <c r="AU285" i="1"/>
  <c r="AU331" i="1" s="1"/>
  <c r="AU377" i="1" s="1"/>
  <c r="AU423" i="1" s="1"/>
  <c r="AU469" i="1" s="1"/>
  <c r="AU515" i="1" s="1"/>
  <c r="AU561" i="1" s="1"/>
  <c r="AU607" i="1" s="1"/>
  <c r="AU653" i="1" s="1"/>
  <c r="AU699" i="1" s="1"/>
  <c r="AU745" i="1" s="1"/>
  <c r="AU791" i="1" s="1"/>
  <c r="AU837" i="1" s="1"/>
  <c r="AU883" i="1" s="1"/>
  <c r="AU929" i="1" s="1"/>
  <c r="AU975" i="1" s="1"/>
  <c r="AU1021" i="1" s="1"/>
  <c r="AU1067" i="1" s="1"/>
  <c r="AU1113" i="1" s="1"/>
  <c r="AU1159" i="1" s="1"/>
  <c r="AU1205" i="1" s="1"/>
  <c r="AU1251" i="1" s="1"/>
  <c r="AU1297" i="1" s="1"/>
  <c r="AU1343" i="1" s="1"/>
  <c r="AU1389" i="1" s="1"/>
  <c r="AZ285" i="1"/>
  <c r="BE285" i="1"/>
  <c r="BF285" i="1"/>
  <c r="BG285" i="1"/>
  <c r="BY285" i="1"/>
  <c r="CF285" i="1" s="1"/>
  <c r="BZ285" i="1"/>
  <c r="CG285" i="1" s="1"/>
  <c r="CL285" i="1"/>
  <c r="CM285" i="1"/>
  <c r="CN285" i="1"/>
  <c r="CR285" i="1"/>
  <c r="CS285" i="1"/>
  <c r="CT285" i="1"/>
  <c r="F286" i="1"/>
  <c r="X286" i="1"/>
  <c r="X287" i="1" s="1"/>
  <c r="AC286" i="1"/>
  <c r="I286" i="1" s="1"/>
  <c r="AG286" i="1"/>
  <c r="K286" i="1" s="1"/>
  <c r="AK286" i="1"/>
  <c r="M286" i="1" s="1"/>
  <c r="AU286" i="1"/>
  <c r="BF286" i="1"/>
  <c r="BF332" i="1" s="1"/>
  <c r="F287" i="1"/>
  <c r="T287" i="1" s="1"/>
  <c r="I287" i="1"/>
  <c r="K287" i="1"/>
  <c r="Q287" i="1"/>
  <c r="R287" i="1"/>
  <c r="S287" i="1"/>
  <c r="AC287" i="1"/>
  <c r="AG287" i="1"/>
  <c r="AK287" i="1"/>
  <c r="M287" i="1" s="1"/>
  <c r="AQ287" i="1"/>
  <c r="AQ333" i="1" s="1"/>
  <c r="BA287" i="1"/>
  <c r="BY287" i="1"/>
  <c r="CF287" i="1" s="1"/>
  <c r="BZ287" i="1"/>
  <c r="CG287" i="1" s="1"/>
  <c r="CL287" i="1"/>
  <c r="CM287" i="1"/>
  <c r="CN287" i="1"/>
  <c r="CR287" i="1"/>
  <c r="CS287" i="1"/>
  <c r="CT287" i="1"/>
  <c r="F288" i="1"/>
  <c r="Q288" i="1"/>
  <c r="R288" i="1"/>
  <c r="S288" i="1"/>
  <c r="X288" i="1"/>
  <c r="X289" i="1" s="1"/>
  <c r="X290" i="1" s="1"/>
  <c r="AC288" i="1"/>
  <c r="I288" i="1" s="1"/>
  <c r="AG288" i="1"/>
  <c r="K288" i="1" s="1"/>
  <c r="AK288" i="1"/>
  <c r="M288" i="1" s="1"/>
  <c r="AU288" i="1"/>
  <c r="AZ288" i="1"/>
  <c r="BE288" i="1"/>
  <c r="BG288" i="1"/>
  <c r="F289" i="1"/>
  <c r="J289" i="1"/>
  <c r="AC289" i="1"/>
  <c r="I289" i="1" s="1"/>
  <c r="AG289" i="1"/>
  <c r="K289" i="1" s="1"/>
  <c r="AK289" i="1"/>
  <c r="M289" i="1" s="1"/>
  <c r="AU289" i="1"/>
  <c r="BF289" i="1"/>
  <c r="BF335" i="1" s="1"/>
  <c r="BY289" i="1"/>
  <c r="CF289" i="1" s="1"/>
  <c r="BZ289" i="1"/>
  <c r="CG289" i="1" s="1"/>
  <c r="CL289" i="1"/>
  <c r="CM289" i="1"/>
  <c r="CN289" i="1"/>
  <c r="CR289" i="1"/>
  <c r="CS289" i="1"/>
  <c r="CT289" i="1"/>
  <c r="F290" i="1"/>
  <c r="T290" i="1" s="1"/>
  <c r="I290" i="1"/>
  <c r="K290" i="1"/>
  <c r="Q290" i="1"/>
  <c r="R290" i="1"/>
  <c r="S290" i="1"/>
  <c r="AC290" i="1"/>
  <c r="AG290" i="1"/>
  <c r="AK290" i="1"/>
  <c r="M290" i="1" s="1"/>
  <c r="AQ290" i="1"/>
  <c r="AQ336" i="1" s="1"/>
  <c r="BA290" i="1"/>
  <c r="F291" i="1"/>
  <c r="Q291" i="1"/>
  <c r="R291" i="1"/>
  <c r="S291" i="1"/>
  <c r="X291" i="1"/>
  <c r="X292" i="1" s="1"/>
  <c r="X293" i="1" s="1"/>
  <c r="AC291" i="1"/>
  <c r="I291" i="1" s="1"/>
  <c r="AG291" i="1"/>
  <c r="K291" i="1" s="1"/>
  <c r="AK291" i="1"/>
  <c r="M291" i="1" s="1"/>
  <c r="AZ291" i="1"/>
  <c r="BE291" i="1"/>
  <c r="BG291" i="1"/>
  <c r="BY291" i="1"/>
  <c r="CF291" i="1" s="1"/>
  <c r="BZ291" i="1"/>
  <c r="CG291" i="1" s="1"/>
  <c r="CL291" i="1"/>
  <c r="CM291" i="1"/>
  <c r="CN291" i="1"/>
  <c r="CR291" i="1"/>
  <c r="CS291" i="1"/>
  <c r="CT291" i="1"/>
  <c r="F292" i="1"/>
  <c r="J292" i="1"/>
  <c r="AC292" i="1"/>
  <c r="I292" i="1" s="1"/>
  <c r="AG292" i="1"/>
  <c r="K292" i="1" s="1"/>
  <c r="AK292" i="1"/>
  <c r="M292" i="1" s="1"/>
  <c r="AU292" i="1"/>
  <c r="AU338" i="1" s="1"/>
  <c r="AU384" i="1" s="1"/>
  <c r="AU430" i="1" s="1"/>
  <c r="AU476" i="1" s="1"/>
  <c r="AU522" i="1" s="1"/>
  <c r="AU568" i="1" s="1"/>
  <c r="AU614" i="1" s="1"/>
  <c r="AU660" i="1" s="1"/>
  <c r="AU706" i="1" s="1"/>
  <c r="AU752" i="1" s="1"/>
  <c r="AU798" i="1" s="1"/>
  <c r="AU844" i="1" s="1"/>
  <c r="AU890" i="1" s="1"/>
  <c r="AU936" i="1" s="1"/>
  <c r="AU982" i="1" s="1"/>
  <c r="AU1028" i="1" s="1"/>
  <c r="AU1074" i="1" s="1"/>
  <c r="AU1120" i="1" s="1"/>
  <c r="AU1166" i="1" s="1"/>
  <c r="AU1212" i="1" s="1"/>
  <c r="AU1258" i="1" s="1"/>
  <c r="AU1304" i="1" s="1"/>
  <c r="AU1350" i="1" s="1"/>
  <c r="AU1396" i="1" s="1"/>
  <c r="BF292" i="1"/>
  <c r="BF338" i="1" s="1"/>
  <c r="F293" i="1"/>
  <c r="CU291" i="1" s="1"/>
  <c r="I293" i="1"/>
  <c r="AC293" i="1"/>
  <c r="AG293" i="1"/>
  <c r="K293" i="1" s="1"/>
  <c r="AK293" i="1"/>
  <c r="M293" i="1" s="1"/>
  <c r="AO293" i="1"/>
  <c r="AO339" i="1" s="1"/>
  <c r="AO385" i="1" s="1"/>
  <c r="AO431" i="1" s="1"/>
  <c r="AO477" i="1" s="1"/>
  <c r="AO523" i="1" s="1"/>
  <c r="AO569" i="1" s="1"/>
  <c r="AO615" i="1" s="1"/>
  <c r="AO661" i="1" s="1"/>
  <c r="AO707" i="1" s="1"/>
  <c r="AO753" i="1" s="1"/>
  <c r="AO799" i="1" s="1"/>
  <c r="AO845" i="1" s="1"/>
  <c r="AO891" i="1" s="1"/>
  <c r="AO937" i="1" s="1"/>
  <c r="AO983" i="1" s="1"/>
  <c r="AO1029" i="1" s="1"/>
  <c r="AO1075" i="1" s="1"/>
  <c r="AO1121" i="1" s="1"/>
  <c r="AO1167" i="1" s="1"/>
  <c r="AO1213" i="1" s="1"/>
  <c r="AO1259" i="1" s="1"/>
  <c r="AO1305" i="1" s="1"/>
  <c r="AO1351" i="1" s="1"/>
  <c r="AO1397" i="1" s="1"/>
  <c r="AU293" i="1"/>
  <c r="AU339" i="1" s="1"/>
  <c r="AZ293" i="1"/>
  <c r="BE293" i="1"/>
  <c r="BX293" i="1"/>
  <c r="BY293" i="1"/>
  <c r="BZ293" i="1"/>
  <c r="CA293" i="1"/>
  <c r="CE293" i="1"/>
  <c r="CF293" i="1"/>
  <c r="CG293" i="1"/>
  <c r="CH293" i="1"/>
  <c r="CL293" i="1"/>
  <c r="CM293" i="1"/>
  <c r="CN293" i="1"/>
  <c r="CR293" i="1"/>
  <c r="CS293" i="1"/>
  <c r="CT293" i="1"/>
  <c r="F294" i="1"/>
  <c r="X294" i="1"/>
  <c r="X295" i="1" s="1"/>
  <c r="X296" i="1" s="1"/>
  <c r="AC294" i="1"/>
  <c r="I294" i="1" s="1"/>
  <c r="AG294" i="1"/>
  <c r="K294" i="1" s="1"/>
  <c r="AK294" i="1"/>
  <c r="M294" i="1" s="1"/>
  <c r="AO294" i="1"/>
  <c r="AU294" i="1"/>
  <c r="AU340" i="1" s="1"/>
  <c r="AZ294" i="1"/>
  <c r="BA294" i="1"/>
  <c r="BA340" i="1" s="1"/>
  <c r="BB294" i="1"/>
  <c r="BC294" i="1"/>
  <c r="BD294" i="1"/>
  <c r="BX294" i="1"/>
  <c r="BY294" i="1"/>
  <c r="CF294" i="1" s="1"/>
  <c r="BZ294" i="1"/>
  <c r="CA294" i="1"/>
  <c r="CE294" i="1"/>
  <c r="CG294" i="1"/>
  <c r="CH294" i="1"/>
  <c r="CL294" i="1"/>
  <c r="CM294" i="1"/>
  <c r="CN294" i="1"/>
  <c r="CR294" i="1"/>
  <c r="CS294" i="1"/>
  <c r="CT294" i="1"/>
  <c r="F295" i="1"/>
  <c r="K319" i="1" s="1"/>
  <c r="AC295" i="1"/>
  <c r="I295" i="1" s="1"/>
  <c r="AG295" i="1"/>
  <c r="K295" i="1" s="1"/>
  <c r="AK295" i="1"/>
  <c r="M295" i="1" s="1"/>
  <c r="AQ295" i="1"/>
  <c r="AQ341" i="1" s="1"/>
  <c r="AZ295" i="1"/>
  <c r="BA295" i="1" s="1"/>
  <c r="BE295" i="1"/>
  <c r="F296" i="1"/>
  <c r="AC296" i="1"/>
  <c r="I296" i="1" s="1"/>
  <c r="AG296" i="1"/>
  <c r="K296" i="1" s="1"/>
  <c r="AK296" i="1"/>
  <c r="M296" i="1" s="1"/>
  <c r="AZ296" i="1"/>
  <c r="BA296" i="1" s="1"/>
  <c r="BE296" i="1"/>
  <c r="BF296" i="1" s="1"/>
  <c r="BX296" i="1"/>
  <c r="BY296" i="1"/>
  <c r="CF296" i="1" s="1"/>
  <c r="BZ296" i="1"/>
  <c r="CA296" i="1"/>
  <c r="CH296" i="1" s="1"/>
  <c r="CE296" i="1"/>
  <c r="CG296" i="1"/>
  <c r="CL296" i="1"/>
  <c r="CM296" i="1"/>
  <c r="CN296" i="1"/>
  <c r="CR296" i="1"/>
  <c r="CS296" i="1"/>
  <c r="CT296" i="1"/>
  <c r="F297" i="1"/>
  <c r="M319" i="1" s="1"/>
  <c r="X297" i="1"/>
  <c r="X301" i="1" s="1"/>
  <c r="X302" i="1" s="1"/>
  <c r="X303" i="1" s="1"/>
  <c r="AC297" i="1"/>
  <c r="I297" i="1" s="1"/>
  <c r="AG297" i="1"/>
  <c r="K297" i="1" s="1"/>
  <c r="AK297" i="1"/>
  <c r="M297" i="1" s="1"/>
  <c r="AO297" i="1"/>
  <c r="AO343" i="1" s="1"/>
  <c r="AZ297" i="1"/>
  <c r="BE297" i="1"/>
  <c r="F298" i="1"/>
  <c r="K298" i="1"/>
  <c r="AC298" i="1"/>
  <c r="I298" i="1" s="1"/>
  <c r="AG298" i="1"/>
  <c r="AK298" i="1"/>
  <c r="M298" i="1" s="1"/>
  <c r="AQ298" i="1"/>
  <c r="AZ298" i="1"/>
  <c r="BA298" i="1" s="1"/>
  <c r="BE298" i="1"/>
  <c r="BX298" i="1"/>
  <c r="F316" i="1" s="1"/>
  <c r="BY298" i="1"/>
  <c r="BZ298" i="1"/>
  <c r="CA298" i="1"/>
  <c r="CE298" i="1"/>
  <c r="CF298" i="1"/>
  <c r="CG298" i="1"/>
  <c r="CH298" i="1"/>
  <c r="CL298" i="1"/>
  <c r="CM298" i="1"/>
  <c r="CN298" i="1"/>
  <c r="CR298" i="1"/>
  <c r="CS298" i="1"/>
  <c r="CT298" i="1"/>
  <c r="F299" i="1"/>
  <c r="AC299" i="1"/>
  <c r="I299" i="1" s="1"/>
  <c r="AG299" i="1"/>
  <c r="K299" i="1" s="1"/>
  <c r="AK299" i="1"/>
  <c r="M299" i="1" s="1"/>
  <c r="AO299" i="1"/>
  <c r="AO345" i="1" s="1"/>
  <c r="AO391" i="1" s="1"/>
  <c r="AW299" i="1"/>
  <c r="AX299" i="1"/>
  <c r="AY299" i="1"/>
  <c r="BE299" i="1"/>
  <c r="F300" i="1"/>
  <c r="K300" i="1"/>
  <c r="AC300" i="1"/>
  <c r="I300" i="1" s="1"/>
  <c r="AG300" i="1"/>
  <c r="AK300" i="1"/>
  <c r="M300" i="1" s="1"/>
  <c r="AZ300" i="1"/>
  <c r="BA300" i="1" s="1"/>
  <c r="BE300" i="1"/>
  <c r="BX300" i="1"/>
  <c r="BY300" i="1"/>
  <c r="CF300" i="1" s="1"/>
  <c r="BZ300" i="1"/>
  <c r="CA300" i="1"/>
  <c r="CE300" i="1"/>
  <c r="CG300" i="1"/>
  <c r="CH300" i="1"/>
  <c r="CL300" i="1"/>
  <c r="CM300" i="1"/>
  <c r="CN300" i="1"/>
  <c r="CR300" i="1"/>
  <c r="CS300" i="1"/>
  <c r="CT300" i="1"/>
  <c r="F301" i="1"/>
  <c r="T301" i="1" s="1"/>
  <c r="Q301" i="1"/>
  <c r="R301" i="1"/>
  <c r="S301" i="1"/>
  <c r="AC301" i="1"/>
  <c r="I301" i="1" s="1"/>
  <c r="AG301" i="1"/>
  <c r="K301" i="1" s="1"/>
  <c r="AK301" i="1"/>
  <c r="M301" i="1" s="1"/>
  <c r="AQ301" i="1"/>
  <c r="AQ347" i="1" s="1"/>
  <c r="AZ301" i="1"/>
  <c r="BE301" i="1"/>
  <c r="BX301" i="1"/>
  <c r="BY301" i="1"/>
  <c r="BZ301" i="1"/>
  <c r="CA301" i="1"/>
  <c r="CE301" i="1"/>
  <c r="CF301" i="1"/>
  <c r="CG301" i="1"/>
  <c r="CH301" i="1"/>
  <c r="CR301" i="1"/>
  <c r="CS301" i="1"/>
  <c r="CT301" i="1"/>
  <c r="F302" i="1"/>
  <c r="Q302" i="1"/>
  <c r="R302" i="1"/>
  <c r="S302" i="1"/>
  <c r="T302" i="1"/>
  <c r="AC302" i="1"/>
  <c r="I302" i="1" s="1"/>
  <c r="AG302" i="1"/>
  <c r="K302" i="1" s="1"/>
  <c r="AK302" i="1"/>
  <c r="M302" i="1" s="1"/>
  <c r="AZ302" i="1"/>
  <c r="BA302" i="1" s="1"/>
  <c r="BE302" i="1"/>
  <c r="BF302" i="1" s="1"/>
  <c r="BZ302" i="1"/>
  <c r="CL302" i="1"/>
  <c r="CM302" i="1"/>
  <c r="CN302" i="1"/>
  <c r="CR302" i="1"/>
  <c r="CS302" i="1"/>
  <c r="CT302" i="1"/>
  <c r="F303" i="1"/>
  <c r="T303" i="1" s="1"/>
  <c r="Q303" i="1"/>
  <c r="R303" i="1"/>
  <c r="S303" i="1"/>
  <c r="AC303" i="1"/>
  <c r="I303" i="1" s="1"/>
  <c r="AG303" i="1"/>
  <c r="K303" i="1" s="1"/>
  <c r="AK303" i="1"/>
  <c r="M303" i="1" s="1"/>
  <c r="AZ303" i="1"/>
  <c r="BE303" i="1"/>
  <c r="F304" i="1"/>
  <c r="T304" i="1" s="1"/>
  <c r="Q304" i="1"/>
  <c r="R304" i="1"/>
  <c r="S304" i="1"/>
  <c r="AC304" i="1"/>
  <c r="I304" i="1" s="1"/>
  <c r="AG304" i="1"/>
  <c r="K304" i="1" s="1"/>
  <c r="AK304" i="1"/>
  <c r="M304" i="1" s="1"/>
  <c r="AQ304" i="1"/>
  <c r="AQ350" i="1" s="1"/>
  <c r="AQ396" i="1" s="1"/>
  <c r="AZ304" i="1"/>
  <c r="BA304" i="1" s="1"/>
  <c r="BE304" i="1"/>
  <c r="BF304" i="1" s="1"/>
  <c r="BZ304" i="1"/>
  <c r="CR304" i="1"/>
  <c r="CS304" i="1"/>
  <c r="CT304" i="1"/>
  <c r="F305" i="1"/>
  <c r="Q305" i="1"/>
  <c r="R305" i="1"/>
  <c r="S305" i="1"/>
  <c r="T305" i="1"/>
  <c r="AC305" i="1"/>
  <c r="I305" i="1" s="1"/>
  <c r="AG305" i="1"/>
  <c r="K305" i="1" s="1"/>
  <c r="AK305" i="1"/>
  <c r="M305" i="1" s="1"/>
  <c r="AZ305" i="1"/>
  <c r="BE305" i="1"/>
  <c r="F306" i="1"/>
  <c r="BZ306" i="1"/>
  <c r="CG306" i="1" s="1"/>
  <c r="CR306" i="1"/>
  <c r="CS306" i="1"/>
  <c r="CT306" i="1"/>
  <c r="BZ308" i="1"/>
  <c r="CG308" i="1" s="1"/>
  <c r="CR308" i="1"/>
  <c r="CS308" i="1"/>
  <c r="CT308" i="1"/>
  <c r="Q309" i="1"/>
  <c r="R309" i="1"/>
  <c r="Q310" i="1"/>
  <c r="R310" i="1"/>
  <c r="BZ310" i="1"/>
  <c r="CR310" i="1"/>
  <c r="CS310" i="1"/>
  <c r="CT310" i="1"/>
  <c r="Q311" i="1"/>
  <c r="R311" i="1"/>
  <c r="BJ312" i="1"/>
  <c r="BJ313" i="1" s="1"/>
  <c r="BK312" i="1"/>
  <c r="BK313" i="1" s="1"/>
  <c r="BN312" i="1"/>
  <c r="BN313" i="1" s="1"/>
  <c r="BO312" i="1"/>
  <c r="BO313" i="1" s="1"/>
  <c r="BR312" i="1"/>
  <c r="BR313" i="1" s="1"/>
  <c r="BS312" i="1"/>
  <c r="BS313" i="1" s="1"/>
  <c r="CA312" i="1"/>
  <c r="CC312" i="1"/>
  <c r="CH312" i="1"/>
  <c r="V313" i="1"/>
  <c r="Q314" i="1"/>
  <c r="R314" i="1"/>
  <c r="S314" i="1"/>
  <c r="T314" i="1"/>
  <c r="U314" i="1"/>
  <c r="V314" i="1"/>
  <c r="F329" i="1"/>
  <c r="H356" i="1" s="1"/>
  <c r="X329" i="1"/>
  <c r="AC329" i="1"/>
  <c r="I329" i="1" s="1"/>
  <c r="AG329" i="1"/>
  <c r="K329" i="1" s="1"/>
  <c r="AK329" i="1"/>
  <c r="M329" i="1" s="1"/>
  <c r="AZ329" i="1"/>
  <c r="BE329" i="1"/>
  <c r="BY329" i="1"/>
  <c r="CL329" i="1"/>
  <c r="CM329" i="1"/>
  <c r="CN329" i="1"/>
  <c r="F330" i="1"/>
  <c r="X330" i="1"/>
  <c r="AC330" i="1"/>
  <c r="I330" i="1" s="1"/>
  <c r="AG330" i="1"/>
  <c r="K330" i="1" s="1"/>
  <c r="AK330" i="1"/>
  <c r="M330" i="1" s="1"/>
  <c r="AQ330" i="1"/>
  <c r="AZ330" i="1"/>
  <c r="BE330" i="1"/>
  <c r="F331" i="1"/>
  <c r="Q331" i="1"/>
  <c r="R331" i="1"/>
  <c r="S331" i="1"/>
  <c r="X331" i="1"/>
  <c r="AC331" i="1"/>
  <c r="I331" i="1" s="1"/>
  <c r="AG331" i="1"/>
  <c r="K331" i="1" s="1"/>
  <c r="AK331" i="1"/>
  <c r="M331" i="1" s="1"/>
  <c r="AZ331" i="1"/>
  <c r="BE331" i="1"/>
  <c r="BF331" i="1"/>
  <c r="BG331" i="1"/>
  <c r="BY331" i="1"/>
  <c r="CF331" i="1" s="1"/>
  <c r="BZ331" i="1"/>
  <c r="CG331" i="1" s="1"/>
  <c r="CL331" i="1"/>
  <c r="CM331" i="1"/>
  <c r="CN331" i="1"/>
  <c r="CR331" i="1"/>
  <c r="CS331" i="1"/>
  <c r="CT331" i="1"/>
  <c r="F332" i="1"/>
  <c r="X332" i="1"/>
  <c r="X333" i="1" s="1"/>
  <c r="AC332" i="1"/>
  <c r="I332" i="1" s="1"/>
  <c r="AG332" i="1"/>
  <c r="K332" i="1" s="1"/>
  <c r="AK332" i="1"/>
  <c r="M332" i="1" s="1"/>
  <c r="AU332" i="1"/>
  <c r="F333" i="1"/>
  <c r="T333" i="1" s="1"/>
  <c r="K333" i="1"/>
  <c r="Q333" i="1"/>
  <c r="R333" i="1"/>
  <c r="S333" i="1"/>
  <c r="AC333" i="1"/>
  <c r="I333" i="1" s="1"/>
  <c r="AG333" i="1"/>
  <c r="AK333" i="1"/>
  <c r="M333" i="1" s="1"/>
  <c r="BA333" i="1"/>
  <c r="BY333" i="1"/>
  <c r="CF333" i="1" s="1"/>
  <c r="BZ333" i="1"/>
  <c r="CG333" i="1" s="1"/>
  <c r="CL333" i="1"/>
  <c r="CM333" i="1"/>
  <c r="CN333" i="1"/>
  <c r="CR333" i="1"/>
  <c r="CS333" i="1"/>
  <c r="CT333" i="1"/>
  <c r="F334" i="1"/>
  <c r="K334" i="1"/>
  <c r="Q334" i="1"/>
  <c r="R334" i="1"/>
  <c r="S334" i="1"/>
  <c r="X334" i="1"/>
  <c r="AC334" i="1"/>
  <c r="I334" i="1" s="1"/>
  <c r="AG334" i="1"/>
  <c r="AK334" i="1"/>
  <c r="M334" i="1" s="1"/>
  <c r="AU334" i="1"/>
  <c r="AU380" i="1" s="1"/>
  <c r="AU426" i="1" s="1"/>
  <c r="AU472" i="1" s="1"/>
  <c r="AU518" i="1" s="1"/>
  <c r="AU564" i="1" s="1"/>
  <c r="AU610" i="1" s="1"/>
  <c r="AU656" i="1" s="1"/>
  <c r="AU702" i="1" s="1"/>
  <c r="AU748" i="1" s="1"/>
  <c r="AU794" i="1" s="1"/>
  <c r="AU840" i="1" s="1"/>
  <c r="AU886" i="1" s="1"/>
  <c r="AU932" i="1" s="1"/>
  <c r="AU978" i="1" s="1"/>
  <c r="AU1024" i="1" s="1"/>
  <c r="AU1070" i="1" s="1"/>
  <c r="AU1116" i="1" s="1"/>
  <c r="AU1162" i="1" s="1"/>
  <c r="AU1208" i="1" s="1"/>
  <c r="AU1254" i="1" s="1"/>
  <c r="AU1300" i="1" s="1"/>
  <c r="AU1346" i="1" s="1"/>
  <c r="AU1392" i="1" s="1"/>
  <c r="AZ334" i="1"/>
  <c r="BA334" i="1"/>
  <c r="BE334" i="1"/>
  <c r="BG334" i="1"/>
  <c r="F335" i="1"/>
  <c r="X335" i="1"/>
  <c r="X336" i="1" s="1"/>
  <c r="AC335" i="1"/>
  <c r="I335" i="1" s="1"/>
  <c r="AG335" i="1"/>
  <c r="K335" i="1" s="1"/>
  <c r="AK335" i="1"/>
  <c r="M335" i="1" s="1"/>
  <c r="AU335" i="1"/>
  <c r="AU381" i="1" s="1"/>
  <c r="AU427" i="1" s="1"/>
  <c r="BY335" i="1"/>
  <c r="CF335" i="1" s="1"/>
  <c r="BZ335" i="1"/>
  <c r="CG335" i="1"/>
  <c r="CL335" i="1"/>
  <c r="CM335" i="1"/>
  <c r="CN335" i="1"/>
  <c r="CR335" i="1"/>
  <c r="CS335" i="1"/>
  <c r="CT335" i="1"/>
  <c r="F336" i="1"/>
  <c r="T336" i="1" s="1"/>
  <c r="K336" i="1"/>
  <c r="Q336" i="1"/>
  <c r="R336" i="1"/>
  <c r="S336" i="1"/>
  <c r="AC336" i="1"/>
  <c r="I336" i="1" s="1"/>
  <c r="AG336" i="1"/>
  <c r="AK336" i="1"/>
  <c r="M336" i="1" s="1"/>
  <c r="BA336" i="1"/>
  <c r="F337" i="1"/>
  <c r="Q337" i="1"/>
  <c r="R337" i="1"/>
  <c r="S337" i="1"/>
  <c r="X337" i="1"/>
  <c r="AC337" i="1"/>
  <c r="I337" i="1" s="1"/>
  <c r="AG337" i="1"/>
  <c r="K337" i="1" s="1"/>
  <c r="AK337" i="1"/>
  <c r="M337" i="1" s="1"/>
  <c r="AZ337" i="1"/>
  <c r="BE337" i="1"/>
  <c r="BG337" i="1"/>
  <c r="BY337" i="1"/>
  <c r="CF337" i="1" s="1"/>
  <c r="BZ337" i="1"/>
  <c r="CG337" i="1" s="1"/>
  <c r="CL337" i="1"/>
  <c r="CM337" i="1"/>
  <c r="CN337" i="1"/>
  <c r="CR337" i="1"/>
  <c r="CS337" i="1"/>
  <c r="CT337" i="1"/>
  <c r="F338" i="1"/>
  <c r="X338" i="1"/>
  <c r="X345" i="1" s="1"/>
  <c r="AC338" i="1"/>
  <c r="I338" i="1" s="1"/>
  <c r="J338" i="1" s="1"/>
  <c r="AG338" i="1"/>
  <c r="K338" i="1" s="1"/>
  <c r="AK338" i="1"/>
  <c r="M338" i="1" s="1"/>
  <c r="F339" i="1"/>
  <c r="CU337" i="1" s="1"/>
  <c r="I339" i="1"/>
  <c r="X339" i="1"/>
  <c r="AC339" i="1"/>
  <c r="AG339" i="1"/>
  <c r="K339" i="1" s="1"/>
  <c r="AK339" i="1"/>
  <c r="M339" i="1" s="1"/>
  <c r="AZ339" i="1"/>
  <c r="BE339" i="1"/>
  <c r="BX339" i="1"/>
  <c r="BY339" i="1"/>
  <c r="CF339" i="1" s="1"/>
  <c r="BZ339" i="1"/>
  <c r="CA339" i="1"/>
  <c r="CH339" i="1" s="1"/>
  <c r="CE339" i="1"/>
  <c r="CG339" i="1"/>
  <c r="CL339" i="1"/>
  <c r="CM339" i="1"/>
  <c r="CN339" i="1"/>
  <c r="CR339" i="1"/>
  <c r="CS339" i="1"/>
  <c r="CT339" i="1"/>
  <c r="F340" i="1"/>
  <c r="X340" i="1"/>
  <c r="X341" i="1" s="1"/>
  <c r="X342" i="1" s="1"/>
  <c r="X343" i="1" s="1"/>
  <c r="X347" i="1" s="1"/>
  <c r="X348" i="1" s="1"/>
  <c r="X349" i="1" s="1"/>
  <c r="AC340" i="1"/>
  <c r="I340" i="1" s="1"/>
  <c r="AG340" i="1"/>
  <c r="K340" i="1" s="1"/>
  <c r="AK340" i="1"/>
  <c r="M340" i="1" s="1"/>
  <c r="AO340" i="1"/>
  <c r="AO386" i="1" s="1"/>
  <c r="AO432" i="1" s="1"/>
  <c r="AO478" i="1" s="1"/>
  <c r="AO524" i="1" s="1"/>
  <c r="AO570" i="1" s="1"/>
  <c r="AO616" i="1" s="1"/>
  <c r="AO662" i="1" s="1"/>
  <c r="AO708" i="1" s="1"/>
  <c r="AO754" i="1" s="1"/>
  <c r="AO800" i="1" s="1"/>
  <c r="AO846" i="1" s="1"/>
  <c r="AO892" i="1" s="1"/>
  <c r="AO938" i="1" s="1"/>
  <c r="AO984" i="1" s="1"/>
  <c r="AO1030" i="1" s="1"/>
  <c r="AO1076" i="1" s="1"/>
  <c r="AO1122" i="1" s="1"/>
  <c r="AO1168" i="1" s="1"/>
  <c r="AO1214" i="1" s="1"/>
  <c r="AO1260" i="1" s="1"/>
  <c r="AO1306" i="1" s="1"/>
  <c r="AO1352" i="1" s="1"/>
  <c r="AO1398" i="1" s="1"/>
  <c r="AZ340" i="1"/>
  <c r="BB340" i="1"/>
  <c r="BC340" i="1"/>
  <c r="BD340" i="1"/>
  <c r="BX340" i="1"/>
  <c r="CE340" i="1" s="1"/>
  <c r="BY340" i="1"/>
  <c r="BZ340" i="1"/>
  <c r="CA340" i="1"/>
  <c r="CF340" i="1"/>
  <c r="CG340" i="1"/>
  <c r="CH340" i="1"/>
  <c r="CL340" i="1"/>
  <c r="CM340" i="1"/>
  <c r="CN340" i="1"/>
  <c r="CR340" i="1"/>
  <c r="CS340" i="1"/>
  <c r="CT340" i="1"/>
  <c r="F341" i="1"/>
  <c r="AC341" i="1"/>
  <c r="I341" i="1" s="1"/>
  <c r="AG341" i="1"/>
  <c r="K341" i="1" s="1"/>
  <c r="AK341" i="1"/>
  <c r="M341" i="1" s="1"/>
  <c r="AZ341" i="1"/>
  <c r="BA341" i="1" s="1"/>
  <c r="BE341" i="1"/>
  <c r="F342" i="1"/>
  <c r="CO340" i="1" s="1"/>
  <c r="AC342" i="1"/>
  <c r="I342" i="1" s="1"/>
  <c r="AG342" i="1"/>
  <c r="K342" i="1" s="1"/>
  <c r="AK342" i="1"/>
  <c r="M342" i="1" s="1"/>
  <c r="AZ342" i="1"/>
  <c r="BA342" i="1" s="1"/>
  <c r="BE342" i="1"/>
  <c r="BX342" i="1"/>
  <c r="BY342" i="1"/>
  <c r="BZ342" i="1"/>
  <c r="CA342" i="1"/>
  <c r="CE342" i="1"/>
  <c r="CF342" i="1"/>
  <c r="CG342" i="1"/>
  <c r="CH342" i="1"/>
  <c r="CL342" i="1"/>
  <c r="CM342" i="1"/>
  <c r="CN342" i="1"/>
  <c r="CR342" i="1"/>
  <c r="CS342" i="1"/>
  <c r="CT342" i="1"/>
  <c r="F343" i="1"/>
  <c r="M365" i="1" s="1"/>
  <c r="AC343" i="1"/>
  <c r="I343" i="1" s="1"/>
  <c r="AG343" i="1"/>
  <c r="K343" i="1" s="1"/>
  <c r="AK343" i="1"/>
  <c r="M343" i="1" s="1"/>
  <c r="AU343" i="1"/>
  <c r="AZ343" i="1"/>
  <c r="BA343" i="1"/>
  <c r="BE343" i="1"/>
  <c r="F344" i="1"/>
  <c r="I344" i="1"/>
  <c r="K344" i="1"/>
  <c r="AC344" i="1"/>
  <c r="AG344" i="1"/>
  <c r="AK344" i="1"/>
  <c r="M344" i="1" s="1"/>
  <c r="AQ344" i="1"/>
  <c r="AZ344" i="1"/>
  <c r="BE344" i="1"/>
  <c r="BX344" i="1"/>
  <c r="CE344" i="1" s="1"/>
  <c r="BY344" i="1"/>
  <c r="BZ344" i="1"/>
  <c r="CG344" i="1" s="1"/>
  <c r="CA344" i="1"/>
  <c r="CH344" i="1"/>
  <c r="CL344" i="1"/>
  <c r="CM344" i="1"/>
  <c r="CN344" i="1"/>
  <c r="CR344" i="1"/>
  <c r="CS344" i="1"/>
  <c r="CT344" i="1"/>
  <c r="F345" i="1"/>
  <c r="AC345" i="1"/>
  <c r="I345" i="1" s="1"/>
  <c r="AG345" i="1"/>
  <c r="K345" i="1" s="1"/>
  <c r="AK345" i="1"/>
  <c r="M345" i="1" s="1"/>
  <c r="AW345" i="1"/>
  <c r="AX345" i="1"/>
  <c r="AY345" i="1"/>
  <c r="BE345" i="1"/>
  <c r="F346" i="1"/>
  <c r="AC346" i="1"/>
  <c r="I346" i="1" s="1"/>
  <c r="AG346" i="1"/>
  <c r="K346" i="1" s="1"/>
  <c r="AK346" i="1"/>
  <c r="M346" i="1" s="1"/>
  <c r="AO346" i="1"/>
  <c r="AU346" i="1"/>
  <c r="AU392" i="1" s="1"/>
  <c r="AU438" i="1" s="1"/>
  <c r="AZ346" i="1"/>
  <c r="BA346" i="1"/>
  <c r="BA392" i="1" s="1"/>
  <c r="BE346" i="1"/>
  <c r="BX346" i="1"/>
  <c r="CE346" i="1" s="1"/>
  <c r="BY346" i="1"/>
  <c r="BZ346" i="1"/>
  <c r="CA346" i="1"/>
  <c r="CG346" i="1"/>
  <c r="CL346" i="1"/>
  <c r="CM346" i="1"/>
  <c r="CN346" i="1"/>
  <c r="CR346" i="1"/>
  <c r="CS346" i="1"/>
  <c r="CT346" i="1"/>
  <c r="F347" i="1"/>
  <c r="I347" i="1"/>
  <c r="Q347" i="1"/>
  <c r="R347" i="1"/>
  <c r="S347" i="1"/>
  <c r="AC347" i="1"/>
  <c r="AG347" i="1"/>
  <c r="K347" i="1" s="1"/>
  <c r="AK347" i="1"/>
  <c r="M347" i="1" s="1"/>
  <c r="AU347" i="1"/>
  <c r="AU393" i="1" s="1"/>
  <c r="AU439" i="1" s="1"/>
  <c r="AU485" i="1" s="1"/>
  <c r="AU531" i="1" s="1"/>
  <c r="AU577" i="1" s="1"/>
  <c r="AU623" i="1" s="1"/>
  <c r="AU669" i="1" s="1"/>
  <c r="AU715" i="1" s="1"/>
  <c r="AU761" i="1" s="1"/>
  <c r="AU807" i="1" s="1"/>
  <c r="AU853" i="1" s="1"/>
  <c r="AU899" i="1" s="1"/>
  <c r="AU945" i="1" s="1"/>
  <c r="AU991" i="1" s="1"/>
  <c r="AU1037" i="1" s="1"/>
  <c r="AU1083" i="1" s="1"/>
  <c r="AU1129" i="1" s="1"/>
  <c r="AU1175" i="1" s="1"/>
  <c r="AU1221" i="1" s="1"/>
  <c r="AU1267" i="1" s="1"/>
  <c r="AU1313" i="1" s="1"/>
  <c r="AU1359" i="1" s="1"/>
  <c r="AU1405" i="1" s="1"/>
  <c r="AZ347" i="1"/>
  <c r="BE347" i="1"/>
  <c r="BX347" i="1"/>
  <c r="BY347" i="1"/>
  <c r="CF347" i="1" s="1"/>
  <c r="BZ347" i="1"/>
  <c r="CA347" i="1"/>
  <c r="CE347" i="1"/>
  <c r="CG347" i="1"/>
  <c r="CH347" i="1"/>
  <c r="CR347" i="1"/>
  <c r="CS347" i="1"/>
  <c r="CT347" i="1"/>
  <c r="F348" i="1"/>
  <c r="T348" i="1" s="1"/>
  <c r="I348" i="1"/>
  <c r="Q348" i="1"/>
  <c r="R348" i="1"/>
  <c r="S348" i="1"/>
  <c r="AC348" i="1"/>
  <c r="AG348" i="1"/>
  <c r="K348" i="1" s="1"/>
  <c r="AK348" i="1"/>
  <c r="M348" i="1" s="1"/>
  <c r="AO348" i="1"/>
  <c r="AU348" i="1"/>
  <c r="AZ348" i="1"/>
  <c r="BA348" i="1"/>
  <c r="BE348" i="1"/>
  <c r="BF348" i="1"/>
  <c r="BZ348" i="1"/>
  <c r="CG348" i="1" s="1"/>
  <c r="CL348" i="1"/>
  <c r="CM348" i="1"/>
  <c r="CN348" i="1"/>
  <c r="CR348" i="1"/>
  <c r="CS348" i="1"/>
  <c r="CT348" i="1"/>
  <c r="F349" i="1"/>
  <c r="T349" i="1" s="1"/>
  <c r="I349" i="1"/>
  <c r="Q349" i="1"/>
  <c r="R349" i="1"/>
  <c r="S349" i="1"/>
  <c r="AC349" i="1"/>
  <c r="AG349" i="1"/>
  <c r="K349" i="1" s="1"/>
  <c r="AK349" i="1"/>
  <c r="M349" i="1" s="1"/>
  <c r="AU349" i="1"/>
  <c r="AZ349" i="1"/>
  <c r="BE349" i="1"/>
  <c r="F350" i="1"/>
  <c r="T350" i="1" s="1"/>
  <c r="I350" i="1"/>
  <c r="Q350" i="1"/>
  <c r="R350" i="1"/>
  <c r="S350" i="1"/>
  <c r="AC350" i="1"/>
  <c r="AG350" i="1"/>
  <c r="K350" i="1" s="1"/>
  <c r="AK350" i="1"/>
  <c r="M350" i="1" s="1"/>
  <c r="AO350" i="1"/>
  <c r="AU350" i="1"/>
  <c r="AZ350" i="1"/>
  <c r="BA350" i="1"/>
  <c r="BE350" i="1"/>
  <c r="BF350" i="1"/>
  <c r="BZ350" i="1"/>
  <c r="CG350" i="1" s="1"/>
  <c r="CR350" i="1"/>
  <c r="CS350" i="1"/>
  <c r="CT350" i="1"/>
  <c r="F351" i="1"/>
  <c r="T351" i="1" s="1"/>
  <c r="I351" i="1"/>
  <c r="Q351" i="1"/>
  <c r="R351" i="1"/>
  <c r="S351" i="1"/>
  <c r="AC351" i="1"/>
  <c r="AG351" i="1"/>
  <c r="K351" i="1" s="1"/>
  <c r="AK351" i="1"/>
  <c r="M351" i="1" s="1"/>
  <c r="AZ351" i="1"/>
  <c r="BE351" i="1"/>
  <c r="F352" i="1"/>
  <c r="BZ352" i="1"/>
  <c r="CR352" i="1"/>
  <c r="CS352" i="1"/>
  <c r="CT352" i="1"/>
  <c r="BZ354" i="1"/>
  <c r="CR354" i="1"/>
  <c r="CS354" i="1"/>
  <c r="CT354" i="1"/>
  <c r="Q355" i="1"/>
  <c r="R355" i="1"/>
  <c r="Q356" i="1"/>
  <c r="R356" i="1"/>
  <c r="BZ356" i="1"/>
  <c r="CG356" i="1" s="1"/>
  <c r="CR356" i="1"/>
  <c r="CS356" i="1"/>
  <c r="CT356" i="1"/>
  <c r="Q357" i="1"/>
  <c r="R357" i="1"/>
  <c r="BJ358" i="1"/>
  <c r="BJ359" i="1" s="1"/>
  <c r="BK358" i="1"/>
  <c r="BN358" i="1"/>
  <c r="BN359" i="1" s="1"/>
  <c r="BO358" i="1"/>
  <c r="BO359" i="1" s="1"/>
  <c r="BR358" i="1"/>
  <c r="BR359" i="1" s="1"/>
  <c r="BS358" i="1"/>
  <c r="BS359" i="1" s="1"/>
  <c r="CC358" i="1"/>
  <c r="V359" i="1"/>
  <c r="BK359" i="1"/>
  <c r="Q360" i="1"/>
  <c r="R360" i="1"/>
  <c r="S360" i="1"/>
  <c r="T360" i="1"/>
  <c r="U360" i="1"/>
  <c r="V360" i="1"/>
  <c r="F375" i="1"/>
  <c r="H402" i="1" s="1"/>
  <c r="X375" i="1"/>
  <c r="AC375" i="1"/>
  <c r="I375" i="1" s="1"/>
  <c r="AG375" i="1"/>
  <c r="K375" i="1" s="1"/>
  <c r="AK375" i="1"/>
  <c r="M375" i="1" s="1"/>
  <c r="AQ375" i="1"/>
  <c r="AQ421" i="1" s="1"/>
  <c r="AQ467" i="1" s="1"/>
  <c r="AQ513" i="1" s="1"/>
  <c r="AQ559" i="1" s="1"/>
  <c r="AQ605" i="1" s="1"/>
  <c r="AQ651" i="1" s="1"/>
  <c r="AQ697" i="1" s="1"/>
  <c r="AZ375" i="1"/>
  <c r="BE375" i="1"/>
  <c r="BY375" i="1"/>
  <c r="CL375" i="1"/>
  <c r="CM375" i="1"/>
  <c r="CN375" i="1"/>
  <c r="F376" i="1"/>
  <c r="X376" i="1"/>
  <c r="AC376" i="1"/>
  <c r="I376" i="1" s="1"/>
  <c r="AG376" i="1"/>
  <c r="K376" i="1" s="1"/>
  <c r="AK376" i="1"/>
  <c r="M376" i="1" s="1"/>
  <c r="AO376" i="1"/>
  <c r="AQ376" i="1"/>
  <c r="AQ422" i="1" s="1"/>
  <c r="AQ468" i="1" s="1"/>
  <c r="AQ514" i="1" s="1"/>
  <c r="AQ560" i="1" s="1"/>
  <c r="AQ606" i="1" s="1"/>
  <c r="AQ652" i="1" s="1"/>
  <c r="AQ698" i="1" s="1"/>
  <c r="AQ744" i="1" s="1"/>
  <c r="AQ790" i="1" s="1"/>
  <c r="AQ836" i="1" s="1"/>
  <c r="AQ882" i="1" s="1"/>
  <c r="AQ928" i="1" s="1"/>
  <c r="AQ974" i="1" s="1"/>
  <c r="AQ1020" i="1" s="1"/>
  <c r="AQ1066" i="1" s="1"/>
  <c r="AQ1112" i="1" s="1"/>
  <c r="AQ1158" i="1" s="1"/>
  <c r="AQ1204" i="1" s="1"/>
  <c r="AQ1250" i="1" s="1"/>
  <c r="AQ1296" i="1" s="1"/>
  <c r="AQ1342" i="1" s="1"/>
  <c r="AQ1388" i="1" s="1"/>
  <c r="AZ376" i="1"/>
  <c r="BE376" i="1"/>
  <c r="F377" i="1"/>
  <c r="Q377" i="1"/>
  <c r="R377" i="1"/>
  <c r="S377" i="1"/>
  <c r="X377" i="1"/>
  <c r="AC377" i="1"/>
  <c r="I377" i="1" s="1"/>
  <c r="AG377" i="1"/>
  <c r="K377" i="1" s="1"/>
  <c r="AK377" i="1"/>
  <c r="M377" i="1" s="1"/>
  <c r="AQ377" i="1"/>
  <c r="AQ423" i="1" s="1"/>
  <c r="AQ469" i="1" s="1"/>
  <c r="AQ515" i="1" s="1"/>
  <c r="AQ561" i="1" s="1"/>
  <c r="AQ607" i="1" s="1"/>
  <c r="AQ653" i="1" s="1"/>
  <c r="AQ699" i="1" s="1"/>
  <c r="AQ745" i="1" s="1"/>
  <c r="AQ791" i="1" s="1"/>
  <c r="AQ837" i="1" s="1"/>
  <c r="AQ883" i="1" s="1"/>
  <c r="AQ929" i="1" s="1"/>
  <c r="AQ975" i="1" s="1"/>
  <c r="AQ1021" i="1" s="1"/>
  <c r="AQ1067" i="1" s="1"/>
  <c r="AQ1113" i="1" s="1"/>
  <c r="AQ1159" i="1" s="1"/>
  <c r="AQ1205" i="1" s="1"/>
  <c r="AQ1251" i="1" s="1"/>
  <c r="AQ1297" i="1" s="1"/>
  <c r="AQ1343" i="1" s="1"/>
  <c r="AQ1389" i="1" s="1"/>
  <c r="AZ377" i="1"/>
  <c r="BE377" i="1"/>
  <c r="BF377" i="1"/>
  <c r="BG377" i="1"/>
  <c r="BY377" i="1"/>
  <c r="CF377" i="1" s="1"/>
  <c r="BZ377" i="1"/>
  <c r="CG377" i="1" s="1"/>
  <c r="CL377" i="1"/>
  <c r="CM377" i="1"/>
  <c r="CN377" i="1"/>
  <c r="CR377" i="1"/>
  <c r="CS377" i="1"/>
  <c r="CT377" i="1"/>
  <c r="F378" i="1"/>
  <c r="X378" i="1"/>
  <c r="X379" i="1" s="1"/>
  <c r="X380" i="1" s="1"/>
  <c r="X381" i="1" s="1"/>
  <c r="X382" i="1" s="1"/>
  <c r="X383" i="1" s="1"/>
  <c r="X384" i="1" s="1"/>
  <c r="AC378" i="1"/>
  <c r="I378" i="1" s="1"/>
  <c r="AG378" i="1"/>
  <c r="K378" i="1" s="1"/>
  <c r="AK378" i="1"/>
  <c r="M378" i="1" s="1"/>
  <c r="AQ378" i="1"/>
  <c r="AU378" i="1"/>
  <c r="AU424" i="1" s="1"/>
  <c r="AU470" i="1" s="1"/>
  <c r="AU516" i="1" s="1"/>
  <c r="AU562" i="1" s="1"/>
  <c r="AU608" i="1" s="1"/>
  <c r="AU654" i="1" s="1"/>
  <c r="AU700" i="1" s="1"/>
  <c r="AU746" i="1" s="1"/>
  <c r="AU792" i="1" s="1"/>
  <c r="AU838" i="1" s="1"/>
  <c r="AU884" i="1" s="1"/>
  <c r="AU930" i="1" s="1"/>
  <c r="AU976" i="1" s="1"/>
  <c r="AU1022" i="1" s="1"/>
  <c r="AU1068" i="1" s="1"/>
  <c r="AU1114" i="1" s="1"/>
  <c r="AU1160" i="1" s="1"/>
  <c r="AU1206" i="1" s="1"/>
  <c r="AU1252" i="1" s="1"/>
  <c r="AU1298" i="1" s="1"/>
  <c r="AU1344" i="1" s="1"/>
  <c r="AU1390" i="1" s="1"/>
  <c r="BA378" i="1"/>
  <c r="BF378" i="1"/>
  <c r="BF424" i="1" s="1"/>
  <c r="BF470" i="1" s="1"/>
  <c r="BF516" i="1" s="1"/>
  <c r="BF562" i="1" s="1"/>
  <c r="BF608" i="1" s="1"/>
  <c r="BF654" i="1" s="1"/>
  <c r="BF700" i="1" s="1"/>
  <c r="BF746" i="1" s="1"/>
  <c r="BF792" i="1" s="1"/>
  <c r="BF838" i="1" s="1"/>
  <c r="BF884" i="1" s="1"/>
  <c r="BF930" i="1" s="1"/>
  <c r="BF976" i="1" s="1"/>
  <c r="BF1022" i="1" s="1"/>
  <c r="BF1068" i="1" s="1"/>
  <c r="BF1114" i="1" s="1"/>
  <c r="BF1160" i="1" s="1"/>
  <c r="BF1206" i="1" s="1"/>
  <c r="BF1252" i="1" s="1"/>
  <c r="BF1298" i="1" s="1"/>
  <c r="BF1344" i="1" s="1"/>
  <c r="BF1390" i="1" s="1"/>
  <c r="F379" i="1"/>
  <c r="T379" i="1" s="1"/>
  <c r="I379" i="1"/>
  <c r="K379" i="1"/>
  <c r="Q379" i="1"/>
  <c r="R379" i="1"/>
  <c r="S379" i="1"/>
  <c r="AC379" i="1"/>
  <c r="AG379" i="1"/>
  <c r="AK379" i="1"/>
  <c r="M379" i="1" s="1"/>
  <c r="AQ379" i="1"/>
  <c r="AQ425" i="1" s="1"/>
  <c r="BA379" i="1"/>
  <c r="BA425" i="1" s="1"/>
  <c r="BF379" i="1"/>
  <c r="BY379" i="1"/>
  <c r="CF379" i="1" s="1"/>
  <c r="BZ379" i="1"/>
  <c r="CG379" i="1"/>
  <c r="CL379" i="1"/>
  <c r="CM379" i="1"/>
  <c r="CN379" i="1"/>
  <c r="CR379" i="1"/>
  <c r="CS379" i="1"/>
  <c r="CT379" i="1"/>
  <c r="F380" i="1"/>
  <c r="Q380" i="1"/>
  <c r="R380" i="1"/>
  <c r="S380" i="1"/>
  <c r="AC380" i="1"/>
  <c r="I380" i="1" s="1"/>
  <c r="AG380" i="1"/>
  <c r="K380" i="1" s="1"/>
  <c r="AK380" i="1"/>
  <c r="M380" i="1" s="1"/>
  <c r="AQ380" i="1"/>
  <c r="AZ380" i="1"/>
  <c r="BA380" i="1"/>
  <c r="BE380" i="1"/>
  <c r="BG380" i="1"/>
  <c r="F381" i="1"/>
  <c r="AC381" i="1"/>
  <c r="I381" i="1" s="1"/>
  <c r="AG381" i="1"/>
  <c r="K381" i="1" s="1"/>
  <c r="AK381" i="1"/>
  <c r="M381" i="1" s="1"/>
  <c r="AQ381" i="1"/>
  <c r="BA381" i="1"/>
  <c r="BF381" i="1"/>
  <c r="BF427" i="1" s="1"/>
  <c r="BY381" i="1"/>
  <c r="CF381" i="1" s="1"/>
  <c r="BZ381" i="1"/>
  <c r="CG381" i="1" s="1"/>
  <c r="CL381" i="1"/>
  <c r="CM381" i="1"/>
  <c r="CN381" i="1"/>
  <c r="CR381" i="1"/>
  <c r="CS381" i="1"/>
  <c r="CT381" i="1"/>
  <c r="F382" i="1"/>
  <c r="T382" i="1" s="1"/>
  <c r="Q382" i="1"/>
  <c r="R382" i="1"/>
  <c r="S382" i="1"/>
  <c r="AC382" i="1"/>
  <c r="I382" i="1" s="1"/>
  <c r="AG382" i="1"/>
  <c r="K382" i="1" s="1"/>
  <c r="AK382" i="1"/>
  <c r="M382" i="1" s="1"/>
  <c r="AQ382" i="1"/>
  <c r="AQ428" i="1" s="1"/>
  <c r="BA382" i="1"/>
  <c r="BA428" i="1" s="1"/>
  <c r="F383" i="1"/>
  <c r="Q383" i="1"/>
  <c r="R383" i="1"/>
  <c r="S383" i="1"/>
  <c r="AC383" i="1"/>
  <c r="I383" i="1" s="1"/>
  <c r="AG383" i="1"/>
  <c r="K383" i="1" s="1"/>
  <c r="AK383" i="1"/>
  <c r="M383" i="1" s="1"/>
  <c r="AZ383" i="1"/>
  <c r="BE383" i="1"/>
  <c r="BG383" i="1"/>
  <c r="BY383" i="1"/>
  <c r="CF383" i="1" s="1"/>
  <c r="BZ383" i="1"/>
  <c r="CG383" i="1" s="1"/>
  <c r="CL383" i="1"/>
  <c r="CM383" i="1"/>
  <c r="CN383" i="1"/>
  <c r="CR383" i="1"/>
  <c r="CS383" i="1"/>
  <c r="CT383" i="1"/>
  <c r="F384" i="1"/>
  <c r="AC384" i="1"/>
  <c r="I384" i="1" s="1"/>
  <c r="J384" i="1" s="1"/>
  <c r="AG384" i="1"/>
  <c r="K384" i="1" s="1"/>
  <c r="AK384" i="1"/>
  <c r="M384" i="1" s="1"/>
  <c r="AQ384" i="1"/>
  <c r="BF384" i="1"/>
  <c r="BF430" i="1" s="1"/>
  <c r="BF476" i="1" s="1"/>
  <c r="BF522" i="1" s="1"/>
  <c r="BF568" i="1" s="1"/>
  <c r="BF614" i="1" s="1"/>
  <c r="BF660" i="1" s="1"/>
  <c r="BF706" i="1" s="1"/>
  <c r="BF752" i="1" s="1"/>
  <c r="BF798" i="1" s="1"/>
  <c r="BF844" i="1" s="1"/>
  <c r="BF890" i="1" s="1"/>
  <c r="BF936" i="1" s="1"/>
  <c r="BF982" i="1" s="1"/>
  <c r="BF1028" i="1" s="1"/>
  <c r="BF1074" i="1" s="1"/>
  <c r="BF1120" i="1" s="1"/>
  <c r="BF1166" i="1" s="1"/>
  <c r="BF1212" i="1" s="1"/>
  <c r="BF1258" i="1" s="1"/>
  <c r="BF1304" i="1" s="1"/>
  <c r="BF1350" i="1" s="1"/>
  <c r="BF1396" i="1" s="1"/>
  <c r="F385" i="1"/>
  <c r="CU383" i="1" s="1"/>
  <c r="I385" i="1"/>
  <c r="AC385" i="1"/>
  <c r="AG385" i="1"/>
  <c r="K385" i="1" s="1"/>
  <c r="AK385" i="1"/>
  <c r="M385" i="1" s="1"/>
  <c r="AU385" i="1"/>
  <c r="AU431" i="1" s="1"/>
  <c r="AU477" i="1" s="1"/>
  <c r="AU523" i="1" s="1"/>
  <c r="AU569" i="1" s="1"/>
  <c r="AU615" i="1" s="1"/>
  <c r="AU661" i="1" s="1"/>
  <c r="AU707" i="1" s="1"/>
  <c r="AZ385" i="1"/>
  <c r="BE385" i="1"/>
  <c r="BX385" i="1"/>
  <c r="CE385" i="1" s="1"/>
  <c r="BY385" i="1"/>
  <c r="CF385" i="1" s="1"/>
  <c r="BZ385" i="1"/>
  <c r="CA385" i="1"/>
  <c r="CH385" i="1" s="1"/>
  <c r="CG385" i="1"/>
  <c r="CL385" i="1"/>
  <c r="CM385" i="1"/>
  <c r="CN385" i="1"/>
  <c r="CR385" i="1"/>
  <c r="CS385" i="1"/>
  <c r="CT385" i="1"/>
  <c r="F386" i="1"/>
  <c r="AC386" i="1"/>
  <c r="I386" i="1" s="1"/>
  <c r="AG386" i="1"/>
  <c r="K386" i="1" s="1"/>
  <c r="AK386" i="1"/>
  <c r="M386" i="1" s="1"/>
  <c r="AU386" i="1"/>
  <c r="AU432" i="1" s="1"/>
  <c r="AU478" i="1" s="1"/>
  <c r="AU524" i="1" s="1"/>
  <c r="AU570" i="1" s="1"/>
  <c r="AU616" i="1" s="1"/>
  <c r="AU662" i="1" s="1"/>
  <c r="AU708" i="1" s="1"/>
  <c r="AU754" i="1" s="1"/>
  <c r="AU800" i="1" s="1"/>
  <c r="AU846" i="1" s="1"/>
  <c r="AU892" i="1" s="1"/>
  <c r="AU938" i="1" s="1"/>
  <c r="AU984" i="1" s="1"/>
  <c r="AU1030" i="1" s="1"/>
  <c r="AU1076" i="1" s="1"/>
  <c r="AU1122" i="1" s="1"/>
  <c r="AU1168" i="1" s="1"/>
  <c r="AU1214" i="1" s="1"/>
  <c r="AU1260" i="1" s="1"/>
  <c r="AU1306" i="1" s="1"/>
  <c r="AU1352" i="1" s="1"/>
  <c r="AU1398" i="1" s="1"/>
  <c r="AZ386" i="1"/>
  <c r="BA386" i="1"/>
  <c r="BB386" i="1"/>
  <c r="BC386" i="1"/>
  <c r="BD386" i="1"/>
  <c r="BX386" i="1"/>
  <c r="CE386" i="1" s="1"/>
  <c r="BY386" i="1"/>
  <c r="CF386" i="1" s="1"/>
  <c r="BZ386" i="1"/>
  <c r="CG386" i="1" s="1"/>
  <c r="CA386" i="1"/>
  <c r="CH386" i="1"/>
  <c r="CL386" i="1"/>
  <c r="CM386" i="1"/>
  <c r="CN386" i="1"/>
  <c r="CR386" i="1"/>
  <c r="CS386" i="1"/>
  <c r="CT386" i="1"/>
  <c r="F387" i="1"/>
  <c r="AC387" i="1"/>
  <c r="I387" i="1" s="1"/>
  <c r="AG387" i="1"/>
  <c r="K387" i="1" s="1"/>
  <c r="AK387" i="1"/>
  <c r="M387" i="1" s="1"/>
  <c r="AQ387" i="1"/>
  <c r="AQ433" i="1" s="1"/>
  <c r="AQ479" i="1" s="1"/>
  <c r="AQ525" i="1" s="1"/>
  <c r="AQ571" i="1" s="1"/>
  <c r="AQ617" i="1" s="1"/>
  <c r="AQ663" i="1" s="1"/>
  <c r="AQ709" i="1" s="1"/>
  <c r="AU387" i="1"/>
  <c r="AU433" i="1" s="1"/>
  <c r="AU479" i="1" s="1"/>
  <c r="AU525" i="1" s="1"/>
  <c r="AU571" i="1" s="1"/>
  <c r="AU617" i="1" s="1"/>
  <c r="AU663" i="1" s="1"/>
  <c r="AU709" i="1" s="1"/>
  <c r="AU755" i="1" s="1"/>
  <c r="AU801" i="1" s="1"/>
  <c r="AU847" i="1" s="1"/>
  <c r="AU893" i="1" s="1"/>
  <c r="AU939" i="1" s="1"/>
  <c r="AU985" i="1" s="1"/>
  <c r="AU1031" i="1" s="1"/>
  <c r="AU1077" i="1" s="1"/>
  <c r="AU1123" i="1" s="1"/>
  <c r="AU1169" i="1" s="1"/>
  <c r="AU1215" i="1" s="1"/>
  <c r="AU1261" i="1" s="1"/>
  <c r="AU1307" i="1" s="1"/>
  <c r="AU1353" i="1" s="1"/>
  <c r="AU1399" i="1" s="1"/>
  <c r="AZ387" i="1"/>
  <c r="BA387" i="1" s="1"/>
  <c r="BE387" i="1"/>
  <c r="F388" i="1"/>
  <c r="AC388" i="1"/>
  <c r="I388" i="1" s="1"/>
  <c r="AG388" i="1"/>
  <c r="K388" i="1" s="1"/>
  <c r="AK388" i="1"/>
  <c r="M388" i="1" s="1"/>
  <c r="AU388" i="1"/>
  <c r="AZ388" i="1"/>
  <c r="BE388" i="1"/>
  <c r="BX388" i="1"/>
  <c r="CE388" i="1" s="1"/>
  <c r="BY388" i="1"/>
  <c r="CF388" i="1" s="1"/>
  <c r="BZ388" i="1"/>
  <c r="CG388" i="1" s="1"/>
  <c r="CA388" i="1"/>
  <c r="CH388" i="1"/>
  <c r="CL388" i="1"/>
  <c r="CM388" i="1"/>
  <c r="CN388" i="1"/>
  <c r="CR388" i="1"/>
  <c r="CS388" i="1"/>
  <c r="CT388" i="1"/>
  <c r="F389" i="1"/>
  <c r="AC389" i="1"/>
  <c r="I389" i="1" s="1"/>
  <c r="AG389" i="1"/>
  <c r="K389" i="1" s="1"/>
  <c r="AK389" i="1"/>
  <c r="M389" i="1" s="1"/>
  <c r="AO389" i="1"/>
  <c r="AO435" i="1" s="1"/>
  <c r="AO481" i="1" s="1"/>
  <c r="AO527" i="1" s="1"/>
  <c r="AO573" i="1" s="1"/>
  <c r="AO619" i="1" s="1"/>
  <c r="AO665" i="1" s="1"/>
  <c r="AO711" i="1" s="1"/>
  <c r="AO757" i="1" s="1"/>
  <c r="AO803" i="1" s="1"/>
  <c r="AO849" i="1" s="1"/>
  <c r="AO895" i="1" s="1"/>
  <c r="AO941" i="1" s="1"/>
  <c r="AO987" i="1" s="1"/>
  <c r="AO1033" i="1" s="1"/>
  <c r="AO1079" i="1" s="1"/>
  <c r="AO1125" i="1" s="1"/>
  <c r="AO1171" i="1" s="1"/>
  <c r="AO1217" i="1" s="1"/>
  <c r="AO1263" i="1" s="1"/>
  <c r="AO1309" i="1" s="1"/>
  <c r="AO1355" i="1" s="1"/>
  <c r="AO1401" i="1" s="1"/>
  <c r="AQ389" i="1"/>
  <c r="AU389" i="1"/>
  <c r="AU435" i="1" s="1"/>
  <c r="AZ389" i="1"/>
  <c r="BA389" i="1"/>
  <c r="BE389" i="1"/>
  <c r="F390" i="1"/>
  <c r="I390" i="1"/>
  <c r="K390" i="1"/>
  <c r="AC390" i="1"/>
  <c r="AG390" i="1"/>
  <c r="AK390" i="1"/>
  <c r="M390" i="1" s="1"/>
  <c r="AO390" i="1"/>
  <c r="AQ390" i="1"/>
  <c r="AQ436" i="1" s="1"/>
  <c r="AZ390" i="1"/>
  <c r="BE390" i="1"/>
  <c r="BX390" i="1"/>
  <c r="CE390" i="1" s="1"/>
  <c r="BY390" i="1"/>
  <c r="BZ390" i="1"/>
  <c r="CA390" i="1"/>
  <c r="CF390" i="1"/>
  <c r="CG390" i="1"/>
  <c r="CH390" i="1"/>
  <c r="CL390" i="1"/>
  <c r="CM390" i="1"/>
  <c r="CN390" i="1"/>
  <c r="CR390" i="1"/>
  <c r="CS390" i="1"/>
  <c r="CT390" i="1"/>
  <c r="F391" i="1"/>
  <c r="CU392" i="1" s="1"/>
  <c r="AC391" i="1"/>
  <c r="I391" i="1" s="1"/>
  <c r="AG391" i="1"/>
  <c r="K391" i="1" s="1"/>
  <c r="AK391" i="1"/>
  <c r="M391" i="1" s="1"/>
  <c r="AQ391" i="1"/>
  <c r="AQ437" i="1" s="1"/>
  <c r="AQ483" i="1" s="1"/>
  <c r="AQ529" i="1" s="1"/>
  <c r="AQ575" i="1" s="1"/>
  <c r="AQ621" i="1" s="1"/>
  <c r="AQ667" i="1" s="1"/>
  <c r="AQ713" i="1" s="1"/>
  <c r="AW391" i="1"/>
  <c r="AX391" i="1"/>
  <c r="AY391" i="1"/>
  <c r="BE391" i="1"/>
  <c r="F392" i="1"/>
  <c r="AC392" i="1"/>
  <c r="I392" i="1" s="1"/>
  <c r="AG392" i="1"/>
  <c r="K392" i="1" s="1"/>
  <c r="AK392" i="1"/>
  <c r="M392" i="1" s="1"/>
  <c r="AO392" i="1"/>
  <c r="AO438" i="1" s="1"/>
  <c r="AO484" i="1" s="1"/>
  <c r="AO530" i="1" s="1"/>
  <c r="AO576" i="1" s="1"/>
  <c r="AO622" i="1" s="1"/>
  <c r="AZ392" i="1"/>
  <c r="BE392" i="1"/>
  <c r="BX392" i="1"/>
  <c r="G408" i="1" s="1"/>
  <c r="BY392" i="1"/>
  <c r="BZ392" i="1"/>
  <c r="CA392" i="1"/>
  <c r="CE392" i="1"/>
  <c r="CF392" i="1"/>
  <c r="CG392" i="1"/>
  <c r="CH392" i="1"/>
  <c r="CL392" i="1"/>
  <c r="CM392" i="1"/>
  <c r="CN392" i="1"/>
  <c r="CR392" i="1"/>
  <c r="CS392" i="1"/>
  <c r="CT392" i="1"/>
  <c r="F393" i="1"/>
  <c r="T393" i="1" s="1"/>
  <c r="I393" i="1"/>
  <c r="Q393" i="1"/>
  <c r="R393" i="1"/>
  <c r="S393" i="1"/>
  <c r="AC393" i="1"/>
  <c r="AG393" i="1"/>
  <c r="K393" i="1" s="1"/>
  <c r="AK393" i="1"/>
  <c r="M393" i="1" s="1"/>
  <c r="AO393" i="1"/>
  <c r="AO439" i="1" s="1"/>
  <c r="AO485" i="1" s="1"/>
  <c r="AO531" i="1" s="1"/>
  <c r="AO577" i="1" s="1"/>
  <c r="AO623" i="1" s="1"/>
  <c r="AQ393" i="1"/>
  <c r="AZ393" i="1"/>
  <c r="BE393" i="1"/>
  <c r="BX393" i="1"/>
  <c r="BY393" i="1"/>
  <c r="CF393" i="1" s="1"/>
  <c r="BZ393" i="1"/>
  <c r="CG393" i="1" s="1"/>
  <c r="CA393" i="1"/>
  <c r="CA404" i="1" s="1"/>
  <c r="CE393" i="1"/>
  <c r="CH393" i="1"/>
  <c r="CR393" i="1"/>
  <c r="CS393" i="1"/>
  <c r="CT393" i="1"/>
  <c r="F394" i="1"/>
  <c r="T394" i="1" s="1"/>
  <c r="I394" i="1"/>
  <c r="Q394" i="1"/>
  <c r="R394" i="1"/>
  <c r="S394" i="1"/>
  <c r="AC394" i="1"/>
  <c r="AG394" i="1"/>
  <c r="K394" i="1" s="1"/>
  <c r="AK394" i="1"/>
  <c r="M394" i="1" s="1"/>
  <c r="AO394" i="1"/>
  <c r="AO440" i="1" s="1"/>
  <c r="AU394" i="1"/>
  <c r="AU440" i="1" s="1"/>
  <c r="AZ394" i="1"/>
  <c r="BA394" i="1"/>
  <c r="BE394" i="1"/>
  <c r="BF394" i="1"/>
  <c r="BZ394" i="1"/>
  <c r="CL394" i="1"/>
  <c r="CM394" i="1"/>
  <c r="CN394" i="1"/>
  <c r="CR394" i="1"/>
  <c r="CS394" i="1"/>
  <c r="CT394" i="1"/>
  <c r="F395" i="1"/>
  <c r="T395" i="1" s="1"/>
  <c r="I395" i="1"/>
  <c r="Q395" i="1"/>
  <c r="R395" i="1"/>
  <c r="S395" i="1"/>
  <c r="AC395" i="1"/>
  <c r="AG395" i="1"/>
  <c r="K395" i="1" s="1"/>
  <c r="AK395" i="1"/>
  <c r="M395" i="1" s="1"/>
  <c r="AU395" i="1"/>
  <c r="AU441" i="1" s="1"/>
  <c r="AZ395" i="1"/>
  <c r="BE395" i="1"/>
  <c r="F396" i="1"/>
  <c r="T396" i="1" s="1"/>
  <c r="I396" i="1"/>
  <c r="Q396" i="1"/>
  <c r="R396" i="1"/>
  <c r="S396" i="1"/>
  <c r="AC396" i="1"/>
  <c r="AG396" i="1"/>
  <c r="K396" i="1" s="1"/>
  <c r="AK396" i="1"/>
  <c r="M396" i="1" s="1"/>
  <c r="AO396" i="1"/>
  <c r="AO442" i="1" s="1"/>
  <c r="AU396" i="1"/>
  <c r="AU442" i="1" s="1"/>
  <c r="AZ396" i="1"/>
  <c r="BA396" i="1"/>
  <c r="BE396" i="1"/>
  <c r="BF396" i="1"/>
  <c r="BZ396" i="1"/>
  <c r="CG396" i="1" s="1"/>
  <c r="CR396" i="1"/>
  <c r="CS396" i="1"/>
  <c r="CT396" i="1"/>
  <c r="F397" i="1"/>
  <c r="T397" i="1" s="1"/>
  <c r="I397" i="1"/>
  <c r="Q397" i="1"/>
  <c r="R397" i="1"/>
  <c r="S397" i="1"/>
  <c r="AC397" i="1"/>
  <c r="AG397" i="1"/>
  <c r="K397" i="1" s="1"/>
  <c r="AK397" i="1"/>
  <c r="M397" i="1" s="1"/>
  <c r="AU397" i="1"/>
  <c r="AU443" i="1" s="1"/>
  <c r="AZ397" i="1"/>
  <c r="BE397" i="1"/>
  <c r="F398" i="1"/>
  <c r="BZ398" i="1"/>
  <c r="CR398" i="1"/>
  <c r="CS398" i="1"/>
  <c r="CT398" i="1"/>
  <c r="BZ400" i="1"/>
  <c r="CR400" i="1"/>
  <c r="CS400" i="1"/>
  <c r="CT400" i="1"/>
  <c r="Q401" i="1"/>
  <c r="R401" i="1"/>
  <c r="Q402" i="1"/>
  <c r="R402" i="1"/>
  <c r="BZ402" i="1"/>
  <c r="CG402" i="1" s="1"/>
  <c r="CR402" i="1"/>
  <c r="CS402" i="1"/>
  <c r="CT402" i="1"/>
  <c r="Q403" i="1"/>
  <c r="R403" i="1"/>
  <c r="BJ404" i="1"/>
  <c r="BJ405" i="1" s="1"/>
  <c r="BK404" i="1"/>
  <c r="BK405" i="1" s="1"/>
  <c r="BN404" i="1"/>
  <c r="BN405" i="1" s="1"/>
  <c r="BO404" i="1"/>
  <c r="BO405" i="1" s="1"/>
  <c r="BR404" i="1"/>
  <c r="BR405" i="1" s="1"/>
  <c r="BS404" i="1"/>
  <c r="BS405" i="1" s="1"/>
  <c r="CC404" i="1"/>
  <c r="CH404" i="1"/>
  <c r="V405" i="1"/>
  <c r="Q406" i="1"/>
  <c r="R406" i="1"/>
  <c r="S406" i="1"/>
  <c r="T406" i="1"/>
  <c r="U406" i="1"/>
  <c r="V406" i="1"/>
  <c r="F421" i="1"/>
  <c r="I421" i="1"/>
  <c r="X421" i="1"/>
  <c r="AC421" i="1"/>
  <c r="AG421" i="1"/>
  <c r="K421" i="1" s="1"/>
  <c r="AK421" i="1"/>
  <c r="M421" i="1" s="1"/>
  <c r="AO421" i="1"/>
  <c r="AO467" i="1" s="1"/>
  <c r="AU421" i="1"/>
  <c r="AU467" i="1" s="1"/>
  <c r="AZ421" i="1"/>
  <c r="BE421" i="1"/>
  <c r="BY421" i="1"/>
  <c r="CF421" i="1" s="1"/>
  <c r="CL421" i="1"/>
  <c r="CM421" i="1"/>
  <c r="CN421" i="1"/>
  <c r="F422" i="1"/>
  <c r="X422" i="1"/>
  <c r="X423" i="1" s="1"/>
  <c r="X424" i="1" s="1"/>
  <c r="AC422" i="1"/>
  <c r="I422" i="1" s="1"/>
  <c r="AG422" i="1"/>
  <c r="K422" i="1" s="1"/>
  <c r="AK422" i="1"/>
  <c r="M422" i="1" s="1"/>
  <c r="AO422" i="1"/>
  <c r="AO468" i="1" s="1"/>
  <c r="AU422" i="1"/>
  <c r="AU468" i="1" s="1"/>
  <c r="AZ422" i="1"/>
  <c r="BE422" i="1"/>
  <c r="F423" i="1"/>
  <c r="K423" i="1"/>
  <c r="Q423" i="1"/>
  <c r="R423" i="1"/>
  <c r="S423" i="1"/>
  <c r="AC423" i="1"/>
  <c r="I423" i="1" s="1"/>
  <c r="AG423" i="1"/>
  <c r="AK423" i="1"/>
  <c r="M423" i="1" s="1"/>
  <c r="AZ423" i="1"/>
  <c r="BE423" i="1"/>
  <c r="BF423" i="1" s="1"/>
  <c r="BG423" i="1"/>
  <c r="BY423" i="1"/>
  <c r="CF423" i="1" s="1"/>
  <c r="BZ423" i="1"/>
  <c r="CG423" i="1" s="1"/>
  <c r="CL423" i="1"/>
  <c r="CM423" i="1"/>
  <c r="CN423" i="1"/>
  <c r="CR423" i="1"/>
  <c r="CS423" i="1"/>
  <c r="CT423" i="1"/>
  <c r="F424" i="1"/>
  <c r="I424" i="1"/>
  <c r="K424" i="1"/>
  <c r="AC424" i="1"/>
  <c r="AG424" i="1"/>
  <c r="AK424" i="1"/>
  <c r="M424" i="1" s="1"/>
  <c r="AQ424" i="1"/>
  <c r="AQ470" i="1" s="1"/>
  <c r="BA424" i="1"/>
  <c r="BA470" i="1" s="1"/>
  <c r="F425" i="1"/>
  <c r="Q425" i="1"/>
  <c r="R425" i="1"/>
  <c r="S425" i="1"/>
  <c r="X425" i="1"/>
  <c r="X426" i="1" s="1"/>
  <c r="X427" i="1" s="1"/>
  <c r="X428" i="1" s="1"/>
  <c r="X429" i="1" s="1"/>
  <c r="X430" i="1" s="1"/>
  <c r="X431" i="1" s="1"/>
  <c r="AC425" i="1"/>
  <c r="I425" i="1" s="1"/>
  <c r="AG425" i="1"/>
  <c r="K425" i="1" s="1"/>
  <c r="AK425" i="1"/>
  <c r="M425" i="1" s="1"/>
  <c r="AU425" i="1"/>
  <c r="AU471" i="1" s="1"/>
  <c r="BF425" i="1"/>
  <c r="BF471" i="1" s="1"/>
  <c r="BF517" i="1" s="1"/>
  <c r="BF563" i="1" s="1"/>
  <c r="BF609" i="1" s="1"/>
  <c r="BF655" i="1" s="1"/>
  <c r="BF701" i="1" s="1"/>
  <c r="BF747" i="1" s="1"/>
  <c r="BF793" i="1" s="1"/>
  <c r="BF839" i="1" s="1"/>
  <c r="BF885" i="1" s="1"/>
  <c r="BF931" i="1" s="1"/>
  <c r="BF977" i="1" s="1"/>
  <c r="BF1023" i="1" s="1"/>
  <c r="BF1069" i="1" s="1"/>
  <c r="BF1115" i="1" s="1"/>
  <c r="BF1161" i="1" s="1"/>
  <c r="BF1207" i="1" s="1"/>
  <c r="BF1253" i="1" s="1"/>
  <c r="BF1299" i="1" s="1"/>
  <c r="BF1345" i="1" s="1"/>
  <c r="BF1391" i="1" s="1"/>
  <c r="BY425" i="1"/>
  <c r="CF425" i="1" s="1"/>
  <c r="BZ425" i="1"/>
  <c r="CG425" i="1" s="1"/>
  <c r="CL425" i="1"/>
  <c r="CM425" i="1"/>
  <c r="CN425" i="1"/>
  <c r="CR425" i="1"/>
  <c r="CS425" i="1"/>
  <c r="CT425" i="1"/>
  <c r="F426" i="1"/>
  <c r="Q426" i="1"/>
  <c r="R426" i="1"/>
  <c r="S426" i="1"/>
  <c r="AC426" i="1"/>
  <c r="I426" i="1" s="1"/>
  <c r="AG426" i="1"/>
  <c r="K426" i="1" s="1"/>
  <c r="AK426" i="1"/>
  <c r="M426" i="1" s="1"/>
  <c r="AQ426" i="1"/>
  <c r="AQ472" i="1" s="1"/>
  <c r="AZ426" i="1"/>
  <c r="BE426" i="1"/>
  <c r="BG426" i="1"/>
  <c r="F427" i="1"/>
  <c r="K427" i="1"/>
  <c r="AC427" i="1"/>
  <c r="I427" i="1" s="1"/>
  <c r="AG427" i="1"/>
  <c r="AK427" i="1"/>
  <c r="M427" i="1" s="1"/>
  <c r="AQ427" i="1"/>
  <c r="AQ473" i="1" s="1"/>
  <c r="BA427" i="1"/>
  <c r="BA473" i="1" s="1"/>
  <c r="BY427" i="1"/>
  <c r="CF427" i="1" s="1"/>
  <c r="BZ427" i="1"/>
  <c r="CG427" i="1"/>
  <c r="CL427" i="1"/>
  <c r="CM427" i="1"/>
  <c r="CN427" i="1"/>
  <c r="CR427" i="1"/>
  <c r="CS427" i="1"/>
  <c r="CT427" i="1"/>
  <c r="F428" i="1"/>
  <c r="T428" i="1" s="1"/>
  <c r="Q428" i="1"/>
  <c r="R428" i="1"/>
  <c r="S428" i="1"/>
  <c r="AC428" i="1"/>
  <c r="I428" i="1" s="1"/>
  <c r="AG428" i="1"/>
  <c r="K428" i="1" s="1"/>
  <c r="AK428" i="1"/>
  <c r="M428" i="1" s="1"/>
  <c r="AU428" i="1"/>
  <c r="AU474" i="1" s="1"/>
  <c r="AU520" i="1" s="1"/>
  <c r="AU566" i="1" s="1"/>
  <c r="AU612" i="1" s="1"/>
  <c r="AU658" i="1" s="1"/>
  <c r="AU704" i="1" s="1"/>
  <c r="AU750" i="1" s="1"/>
  <c r="AU796" i="1" s="1"/>
  <c r="AU842" i="1" s="1"/>
  <c r="AU888" i="1" s="1"/>
  <c r="AU934" i="1" s="1"/>
  <c r="AU980" i="1" s="1"/>
  <c r="AU1026" i="1" s="1"/>
  <c r="AU1072" i="1" s="1"/>
  <c r="AU1118" i="1" s="1"/>
  <c r="AU1164" i="1" s="1"/>
  <c r="AU1210" i="1" s="1"/>
  <c r="AU1256" i="1" s="1"/>
  <c r="AU1302" i="1" s="1"/>
  <c r="AU1348" i="1" s="1"/>
  <c r="AU1394" i="1" s="1"/>
  <c r="F429" i="1"/>
  <c r="Q429" i="1"/>
  <c r="R429" i="1"/>
  <c r="S429" i="1"/>
  <c r="AC429" i="1"/>
  <c r="I429" i="1" s="1"/>
  <c r="AG429" i="1"/>
  <c r="K429" i="1" s="1"/>
  <c r="AK429" i="1"/>
  <c r="M429" i="1" s="1"/>
  <c r="AZ429" i="1"/>
  <c r="BE429" i="1"/>
  <c r="BG429" i="1"/>
  <c r="BY429" i="1"/>
  <c r="CF429" i="1" s="1"/>
  <c r="BZ429" i="1"/>
  <c r="CG429" i="1" s="1"/>
  <c r="CL429" i="1"/>
  <c r="CM429" i="1"/>
  <c r="CN429" i="1"/>
  <c r="CR429" i="1"/>
  <c r="CS429" i="1"/>
  <c r="CT429" i="1"/>
  <c r="F430" i="1"/>
  <c r="I430" i="1"/>
  <c r="J430" i="1" s="1"/>
  <c r="K430" i="1"/>
  <c r="AC430" i="1"/>
  <c r="AG430" i="1"/>
  <c r="AK430" i="1"/>
  <c r="M430" i="1" s="1"/>
  <c r="AQ430" i="1"/>
  <c r="AQ476" i="1" s="1"/>
  <c r="AQ522" i="1" s="1"/>
  <c r="AQ568" i="1" s="1"/>
  <c r="AQ614" i="1" s="1"/>
  <c r="AQ660" i="1" s="1"/>
  <c r="AQ706" i="1" s="1"/>
  <c r="AQ752" i="1" s="1"/>
  <c r="AQ798" i="1" s="1"/>
  <c r="AQ844" i="1" s="1"/>
  <c r="AQ890" i="1" s="1"/>
  <c r="AQ936" i="1" s="1"/>
  <c r="AQ982" i="1" s="1"/>
  <c r="AQ1028" i="1" s="1"/>
  <c r="AQ1074" i="1" s="1"/>
  <c r="AQ1120" i="1" s="1"/>
  <c r="AQ1166" i="1" s="1"/>
  <c r="AQ1212" i="1" s="1"/>
  <c r="AQ1258" i="1" s="1"/>
  <c r="AQ1304" i="1" s="1"/>
  <c r="AQ1350" i="1" s="1"/>
  <c r="AQ1396" i="1" s="1"/>
  <c r="F431" i="1"/>
  <c r="AC431" i="1"/>
  <c r="I431" i="1" s="1"/>
  <c r="AG431" i="1"/>
  <c r="K431" i="1" s="1"/>
  <c r="AK431" i="1"/>
  <c r="M431" i="1" s="1"/>
  <c r="AZ431" i="1"/>
  <c r="BE431" i="1"/>
  <c r="BX431" i="1"/>
  <c r="BY431" i="1"/>
  <c r="BZ431" i="1"/>
  <c r="CA431" i="1"/>
  <c r="CE431" i="1"/>
  <c r="CF431" i="1"/>
  <c r="CG431" i="1"/>
  <c r="CH431" i="1"/>
  <c r="CL431" i="1"/>
  <c r="CM431" i="1"/>
  <c r="CN431" i="1"/>
  <c r="CR431" i="1"/>
  <c r="CS431" i="1"/>
  <c r="CT431" i="1"/>
  <c r="F432" i="1"/>
  <c r="AC432" i="1"/>
  <c r="I432" i="1" s="1"/>
  <c r="AG432" i="1"/>
  <c r="K432" i="1" s="1"/>
  <c r="AK432" i="1"/>
  <c r="M432" i="1" s="1"/>
  <c r="AQ432" i="1"/>
  <c r="AQ478" i="1" s="1"/>
  <c r="AZ432" i="1"/>
  <c r="BA432" i="1" s="1"/>
  <c r="BA478" i="1" s="1"/>
  <c r="BB432" i="1"/>
  <c r="BC432" i="1"/>
  <c r="BD432" i="1"/>
  <c r="BX432" i="1"/>
  <c r="CE432" i="1" s="1"/>
  <c r="BY432" i="1"/>
  <c r="CF432" i="1" s="1"/>
  <c r="BZ432" i="1"/>
  <c r="CA432" i="1"/>
  <c r="CH432" i="1" s="1"/>
  <c r="CG432" i="1"/>
  <c r="CL432" i="1"/>
  <c r="CM432" i="1"/>
  <c r="CN432" i="1"/>
  <c r="CR432" i="1"/>
  <c r="CS432" i="1"/>
  <c r="CT432" i="1"/>
  <c r="F433" i="1"/>
  <c r="I433" i="1"/>
  <c r="AC433" i="1"/>
  <c r="AG433" i="1"/>
  <c r="K433" i="1" s="1"/>
  <c r="AK433" i="1"/>
  <c r="M433" i="1" s="1"/>
  <c r="AO433" i="1"/>
  <c r="AO479" i="1" s="1"/>
  <c r="AZ433" i="1"/>
  <c r="BA433" i="1"/>
  <c r="BE433" i="1"/>
  <c r="F434" i="1"/>
  <c r="I434" i="1"/>
  <c r="AC434" i="1"/>
  <c r="AG434" i="1"/>
  <c r="K434" i="1" s="1"/>
  <c r="AK434" i="1"/>
  <c r="M434" i="1" s="1"/>
  <c r="AU434" i="1"/>
  <c r="AU480" i="1" s="1"/>
  <c r="AZ434" i="1"/>
  <c r="BE434" i="1"/>
  <c r="BX434" i="1"/>
  <c r="CE434" i="1" s="1"/>
  <c r="BY434" i="1"/>
  <c r="BZ434" i="1"/>
  <c r="CA434" i="1"/>
  <c r="CF434" i="1"/>
  <c r="CG434" i="1"/>
  <c r="CH434" i="1"/>
  <c r="CL434" i="1"/>
  <c r="CM434" i="1"/>
  <c r="CN434" i="1"/>
  <c r="CR434" i="1"/>
  <c r="CS434" i="1"/>
  <c r="CT434" i="1"/>
  <c r="F435" i="1"/>
  <c r="I435" i="1"/>
  <c r="AC435" i="1"/>
  <c r="AG435" i="1"/>
  <c r="K435" i="1" s="1"/>
  <c r="AK435" i="1"/>
  <c r="M435" i="1" s="1"/>
  <c r="AQ435" i="1"/>
  <c r="AQ481" i="1" s="1"/>
  <c r="AQ527" i="1" s="1"/>
  <c r="AQ573" i="1" s="1"/>
  <c r="AQ619" i="1" s="1"/>
  <c r="AQ665" i="1" s="1"/>
  <c r="AQ711" i="1" s="1"/>
  <c r="AQ757" i="1" s="1"/>
  <c r="AQ803" i="1" s="1"/>
  <c r="AQ849" i="1" s="1"/>
  <c r="AQ895" i="1" s="1"/>
  <c r="AQ941" i="1" s="1"/>
  <c r="AQ987" i="1" s="1"/>
  <c r="AQ1033" i="1" s="1"/>
  <c r="AQ1079" i="1" s="1"/>
  <c r="AQ1125" i="1" s="1"/>
  <c r="AQ1171" i="1" s="1"/>
  <c r="AQ1217" i="1" s="1"/>
  <c r="AQ1263" i="1" s="1"/>
  <c r="AQ1309" i="1" s="1"/>
  <c r="AQ1355" i="1" s="1"/>
  <c r="AQ1401" i="1" s="1"/>
  <c r="AZ435" i="1"/>
  <c r="BE435" i="1"/>
  <c r="F436" i="1"/>
  <c r="AC436" i="1"/>
  <c r="I436" i="1" s="1"/>
  <c r="AG436" i="1"/>
  <c r="K436" i="1" s="1"/>
  <c r="AK436" i="1"/>
  <c r="M436" i="1" s="1"/>
  <c r="AO436" i="1"/>
  <c r="AO482" i="1" s="1"/>
  <c r="AU436" i="1"/>
  <c r="AU482" i="1" s="1"/>
  <c r="AZ436" i="1"/>
  <c r="BE436" i="1"/>
  <c r="BX436" i="1"/>
  <c r="BY436" i="1"/>
  <c r="BZ436" i="1"/>
  <c r="CG436" i="1" s="1"/>
  <c r="CA436" i="1"/>
  <c r="CH436" i="1" s="1"/>
  <c r="CE436" i="1"/>
  <c r="CL436" i="1"/>
  <c r="CM436" i="1"/>
  <c r="CN436" i="1"/>
  <c r="CR436" i="1"/>
  <c r="CS436" i="1"/>
  <c r="CT436" i="1"/>
  <c r="F437" i="1"/>
  <c r="I437" i="1"/>
  <c r="AC437" i="1"/>
  <c r="AG437" i="1"/>
  <c r="K437" i="1" s="1"/>
  <c r="AK437" i="1"/>
  <c r="M437" i="1" s="1"/>
  <c r="AO437" i="1"/>
  <c r="AO483" i="1" s="1"/>
  <c r="AU437" i="1"/>
  <c r="AU483" i="1" s="1"/>
  <c r="AW437" i="1"/>
  <c r="AX437" i="1"/>
  <c r="AY437" i="1"/>
  <c r="BE437" i="1"/>
  <c r="F438" i="1"/>
  <c r="K438" i="1"/>
  <c r="AC438" i="1"/>
  <c r="I438" i="1" s="1"/>
  <c r="AG438" i="1"/>
  <c r="AK438" i="1"/>
  <c r="M438" i="1" s="1"/>
  <c r="AQ438" i="1"/>
  <c r="AQ484" i="1" s="1"/>
  <c r="AZ438" i="1"/>
  <c r="BA438" i="1" s="1"/>
  <c r="BE438" i="1"/>
  <c r="BX438" i="1"/>
  <c r="BY438" i="1"/>
  <c r="CO438" i="1" s="1"/>
  <c r="BZ438" i="1"/>
  <c r="CA438" i="1"/>
  <c r="CE438" i="1"/>
  <c r="CG438" i="1"/>
  <c r="CH438" i="1"/>
  <c r="CL438" i="1"/>
  <c r="CM438" i="1"/>
  <c r="CN438" i="1"/>
  <c r="CR438" i="1"/>
  <c r="CS438" i="1"/>
  <c r="CT438" i="1"/>
  <c r="F439" i="1"/>
  <c r="Q439" i="1"/>
  <c r="R439" i="1"/>
  <c r="S439" i="1"/>
  <c r="T439" i="1"/>
  <c r="AC439" i="1"/>
  <c r="I439" i="1" s="1"/>
  <c r="AG439" i="1"/>
  <c r="K439" i="1" s="1"/>
  <c r="AK439" i="1"/>
  <c r="M439" i="1" s="1"/>
  <c r="AQ439" i="1"/>
  <c r="AQ485" i="1" s="1"/>
  <c r="AZ439" i="1"/>
  <c r="BE439" i="1"/>
  <c r="BX439" i="1"/>
  <c r="BY439" i="1"/>
  <c r="CF439" i="1" s="1"/>
  <c r="BZ439" i="1"/>
  <c r="CA439" i="1"/>
  <c r="CH439" i="1" s="1"/>
  <c r="CG439" i="1"/>
  <c r="CR439" i="1"/>
  <c r="CS439" i="1"/>
  <c r="CT439" i="1"/>
  <c r="F440" i="1"/>
  <c r="T440" i="1" s="1"/>
  <c r="Q440" i="1"/>
  <c r="R440" i="1"/>
  <c r="S440" i="1"/>
  <c r="AC440" i="1"/>
  <c r="I440" i="1" s="1"/>
  <c r="AG440" i="1"/>
  <c r="K440" i="1" s="1"/>
  <c r="AK440" i="1"/>
  <c r="M440" i="1" s="1"/>
  <c r="AZ440" i="1"/>
  <c r="BA440" i="1" s="1"/>
  <c r="BA486" i="1" s="1"/>
  <c r="BE440" i="1"/>
  <c r="BZ440" i="1"/>
  <c r="O457" i="1" s="1"/>
  <c r="CL440" i="1"/>
  <c r="CM440" i="1"/>
  <c r="CN440" i="1"/>
  <c r="CR440" i="1"/>
  <c r="CS440" i="1"/>
  <c r="CT440" i="1"/>
  <c r="F441" i="1"/>
  <c r="Q441" i="1"/>
  <c r="R441" i="1"/>
  <c r="S441" i="1"/>
  <c r="AC441" i="1"/>
  <c r="I441" i="1" s="1"/>
  <c r="AG441" i="1"/>
  <c r="K441" i="1" s="1"/>
  <c r="AK441" i="1"/>
  <c r="M441" i="1" s="1"/>
  <c r="AZ441" i="1"/>
  <c r="BE441" i="1"/>
  <c r="F442" i="1"/>
  <c r="Q442" i="1"/>
  <c r="R442" i="1"/>
  <c r="S442" i="1"/>
  <c r="AC442" i="1"/>
  <c r="I442" i="1" s="1"/>
  <c r="AG442" i="1"/>
  <c r="K442" i="1" s="1"/>
  <c r="AK442" i="1"/>
  <c r="M442" i="1" s="1"/>
  <c r="AQ442" i="1"/>
  <c r="AQ488" i="1" s="1"/>
  <c r="AZ442" i="1"/>
  <c r="BE442" i="1"/>
  <c r="BZ442" i="1"/>
  <c r="CR442" i="1"/>
  <c r="CS442" i="1"/>
  <c r="CT442" i="1"/>
  <c r="F443" i="1"/>
  <c r="T443" i="1" s="1"/>
  <c r="Q443" i="1"/>
  <c r="R443" i="1"/>
  <c r="S443" i="1"/>
  <c r="AC443" i="1"/>
  <c r="I443" i="1" s="1"/>
  <c r="AG443" i="1"/>
  <c r="K443" i="1" s="1"/>
  <c r="AK443" i="1"/>
  <c r="M443" i="1" s="1"/>
  <c r="AZ443" i="1"/>
  <c r="BE443" i="1"/>
  <c r="F444" i="1"/>
  <c r="BZ444" i="1"/>
  <c r="CG444" i="1" s="1"/>
  <c r="CR444" i="1"/>
  <c r="CS444" i="1"/>
  <c r="CT444" i="1"/>
  <c r="BZ446" i="1"/>
  <c r="CG446" i="1" s="1"/>
  <c r="CR446" i="1"/>
  <c r="CS446" i="1"/>
  <c r="CT446" i="1"/>
  <c r="Q447" i="1"/>
  <c r="R447" i="1"/>
  <c r="Q448" i="1"/>
  <c r="R448" i="1"/>
  <c r="BZ448" i="1"/>
  <c r="CR448" i="1"/>
  <c r="CS448" i="1"/>
  <c r="CT448" i="1"/>
  <c r="Q449" i="1"/>
  <c r="R449" i="1"/>
  <c r="BJ450" i="1"/>
  <c r="BK450" i="1"/>
  <c r="BK451" i="1" s="1"/>
  <c r="BN450" i="1"/>
  <c r="BN451" i="1" s="1"/>
  <c r="BO450" i="1"/>
  <c r="BO451" i="1" s="1"/>
  <c r="BR450" i="1"/>
  <c r="BR451" i="1" s="1"/>
  <c r="BS450" i="1"/>
  <c r="BS451" i="1" s="1"/>
  <c r="CC450" i="1"/>
  <c r="V451" i="1"/>
  <c r="BJ451" i="1"/>
  <c r="Q452" i="1"/>
  <c r="R452" i="1"/>
  <c r="S452" i="1"/>
  <c r="T452" i="1"/>
  <c r="U452" i="1"/>
  <c r="V452" i="1"/>
  <c r="F467" i="1"/>
  <c r="H494" i="1" s="1"/>
  <c r="X467" i="1"/>
  <c r="AC467" i="1"/>
  <c r="I467" i="1" s="1"/>
  <c r="AG467" i="1"/>
  <c r="K467" i="1" s="1"/>
  <c r="AK467" i="1"/>
  <c r="M467" i="1" s="1"/>
  <c r="AZ467" i="1"/>
  <c r="BE467" i="1"/>
  <c r="BY467" i="1"/>
  <c r="CL467" i="1"/>
  <c r="CM467" i="1"/>
  <c r="CN467" i="1"/>
  <c r="F468" i="1"/>
  <c r="X468" i="1"/>
  <c r="AC468" i="1"/>
  <c r="I468" i="1" s="1"/>
  <c r="AG468" i="1"/>
  <c r="AK468" i="1"/>
  <c r="M468" i="1" s="1"/>
  <c r="AZ468" i="1"/>
  <c r="BE468" i="1"/>
  <c r="F469" i="1"/>
  <c r="Q469" i="1"/>
  <c r="R469" i="1"/>
  <c r="S469" i="1"/>
  <c r="X469" i="1"/>
  <c r="AC469" i="1"/>
  <c r="I469" i="1" s="1"/>
  <c r="AG469" i="1"/>
  <c r="K469" i="1" s="1"/>
  <c r="AK469" i="1"/>
  <c r="M469" i="1" s="1"/>
  <c r="AZ469" i="1"/>
  <c r="BE469" i="1"/>
  <c r="BF469" i="1"/>
  <c r="BG469" i="1"/>
  <c r="BY469" i="1"/>
  <c r="CF469" i="1" s="1"/>
  <c r="BZ469" i="1"/>
  <c r="CG469" i="1" s="1"/>
  <c r="CL469" i="1"/>
  <c r="CM469" i="1"/>
  <c r="CN469" i="1"/>
  <c r="CR469" i="1"/>
  <c r="CS469" i="1"/>
  <c r="CT469" i="1"/>
  <c r="F470" i="1"/>
  <c r="X470" i="1"/>
  <c r="X471" i="1" s="1"/>
  <c r="AC470" i="1"/>
  <c r="I470" i="1" s="1"/>
  <c r="AG470" i="1"/>
  <c r="K470" i="1" s="1"/>
  <c r="AK470" i="1"/>
  <c r="M470" i="1" s="1"/>
  <c r="F471" i="1"/>
  <c r="T471" i="1" s="1"/>
  <c r="Q471" i="1"/>
  <c r="R471" i="1"/>
  <c r="S471" i="1"/>
  <c r="AC471" i="1"/>
  <c r="I471" i="1" s="1"/>
  <c r="AG471" i="1"/>
  <c r="K471" i="1" s="1"/>
  <c r="AK471" i="1"/>
  <c r="M471" i="1" s="1"/>
  <c r="AQ471" i="1"/>
  <c r="AQ517" i="1" s="1"/>
  <c r="BA471" i="1"/>
  <c r="BA517" i="1" s="1"/>
  <c r="BA563" i="1" s="1"/>
  <c r="BA609" i="1" s="1"/>
  <c r="BA655" i="1" s="1"/>
  <c r="BA701" i="1" s="1"/>
  <c r="BA747" i="1" s="1"/>
  <c r="BA793" i="1" s="1"/>
  <c r="BA839" i="1" s="1"/>
  <c r="BA885" i="1" s="1"/>
  <c r="BA931" i="1" s="1"/>
  <c r="BA977" i="1" s="1"/>
  <c r="BA1023" i="1" s="1"/>
  <c r="BA1069" i="1" s="1"/>
  <c r="BA1115" i="1" s="1"/>
  <c r="BA1161" i="1" s="1"/>
  <c r="BA1207" i="1" s="1"/>
  <c r="BA1253" i="1" s="1"/>
  <c r="BA1299" i="1" s="1"/>
  <c r="BA1345" i="1" s="1"/>
  <c r="BA1391" i="1" s="1"/>
  <c r="BY471" i="1"/>
  <c r="CF471" i="1" s="1"/>
  <c r="BZ471" i="1"/>
  <c r="CG471" i="1" s="1"/>
  <c r="CL471" i="1"/>
  <c r="CM471" i="1"/>
  <c r="CN471" i="1"/>
  <c r="CR471" i="1"/>
  <c r="CS471" i="1"/>
  <c r="CT471" i="1"/>
  <c r="F472" i="1"/>
  <c r="Q472" i="1"/>
  <c r="R472" i="1"/>
  <c r="S472" i="1"/>
  <c r="X472" i="1"/>
  <c r="AC472" i="1"/>
  <c r="I472" i="1" s="1"/>
  <c r="AG472" i="1"/>
  <c r="K472" i="1" s="1"/>
  <c r="AK472" i="1"/>
  <c r="M472" i="1" s="1"/>
  <c r="AZ472" i="1"/>
  <c r="BE472" i="1"/>
  <c r="BG472" i="1"/>
  <c r="F473" i="1"/>
  <c r="X473" i="1"/>
  <c r="X474" i="1" s="1"/>
  <c r="AC473" i="1"/>
  <c r="I473" i="1" s="1"/>
  <c r="AG473" i="1"/>
  <c r="K473" i="1" s="1"/>
  <c r="AK473" i="1"/>
  <c r="M473" i="1" s="1"/>
  <c r="AU473" i="1"/>
  <c r="AU519" i="1" s="1"/>
  <c r="AU565" i="1" s="1"/>
  <c r="AU611" i="1" s="1"/>
  <c r="AU657" i="1" s="1"/>
  <c r="AU703" i="1" s="1"/>
  <c r="AU749" i="1" s="1"/>
  <c r="AU795" i="1" s="1"/>
  <c r="AU841" i="1" s="1"/>
  <c r="AU887" i="1" s="1"/>
  <c r="AU933" i="1" s="1"/>
  <c r="AU979" i="1" s="1"/>
  <c r="AU1025" i="1" s="1"/>
  <c r="AU1071" i="1" s="1"/>
  <c r="AU1117" i="1" s="1"/>
  <c r="AU1163" i="1" s="1"/>
  <c r="AU1209" i="1" s="1"/>
  <c r="AU1255" i="1" s="1"/>
  <c r="AU1301" i="1" s="1"/>
  <c r="AU1347" i="1" s="1"/>
  <c r="AU1393" i="1" s="1"/>
  <c r="BF473" i="1"/>
  <c r="BF519" i="1" s="1"/>
  <c r="BY473" i="1"/>
  <c r="CF473" i="1" s="1"/>
  <c r="BZ473" i="1"/>
  <c r="CG473" i="1"/>
  <c r="CL473" i="1"/>
  <c r="CM473" i="1"/>
  <c r="CN473" i="1"/>
  <c r="CR473" i="1"/>
  <c r="CS473" i="1"/>
  <c r="CT473" i="1"/>
  <c r="F474" i="1"/>
  <c r="Q474" i="1"/>
  <c r="R474" i="1"/>
  <c r="S474" i="1"/>
  <c r="AC474" i="1"/>
  <c r="I474" i="1" s="1"/>
  <c r="AG474" i="1"/>
  <c r="K474" i="1" s="1"/>
  <c r="AK474" i="1"/>
  <c r="M474" i="1" s="1"/>
  <c r="AQ474" i="1"/>
  <c r="AQ520" i="1" s="1"/>
  <c r="BA474" i="1"/>
  <c r="BA520" i="1" s="1"/>
  <c r="BA566" i="1" s="1"/>
  <c r="BA612" i="1" s="1"/>
  <c r="BA658" i="1" s="1"/>
  <c r="BA704" i="1" s="1"/>
  <c r="BA750" i="1" s="1"/>
  <c r="BA796" i="1" s="1"/>
  <c r="BA842" i="1" s="1"/>
  <c r="BA888" i="1" s="1"/>
  <c r="BA934" i="1" s="1"/>
  <c r="BA980" i="1" s="1"/>
  <c r="BA1026" i="1" s="1"/>
  <c r="BA1072" i="1" s="1"/>
  <c r="BA1118" i="1" s="1"/>
  <c r="BA1164" i="1" s="1"/>
  <c r="BA1210" i="1" s="1"/>
  <c r="BA1256" i="1" s="1"/>
  <c r="BA1302" i="1" s="1"/>
  <c r="BA1348" i="1" s="1"/>
  <c r="BA1394" i="1" s="1"/>
  <c r="F475" i="1"/>
  <c r="Q475" i="1"/>
  <c r="R475" i="1"/>
  <c r="S475" i="1"/>
  <c r="X475" i="1"/>
  <c r="AC475" i="1"/>
  <c r="I475" i="1" s="1"/>
  <c r="AG475" i="1"/>
  <c r="K475" i="1" s="1"/>
  <c r="AK475" i="1"/>
  <c r="M475" i="1" s="1"/>
  <c r="AZ475" i="1"/>
  <c r="BE475" i="1"/>
  <c r="BG475" i="1"/>
  <c r="BY475" i="1"/>
  <c r="CF475" i="1" s="1"/>
  <c r="BZ475" i="1"/>
  <c r="CG475" i="1" s="1"/>
  <c r="CL475" i="1"/>
  <c r="CM475" i="1"/>
  <c r="CN475" i="1"/>
  <c r="CR475" i="1"/>
  <c r="CS475" i="1"/>
  <c r="CT475" i="1"/>
  <c r="F476" i="1"/>
  <c r="X476" i="1"/>
  <c r="X483" i="1" s="1"/>
  <c r="AC476" i="1"/>
  <c r="I476" i="1" s="1"/>
  <c r="J476" i="1" s="1"/>
  <c r="AG476" i="1"/>
  <c r="K476" i="1" s="1"/>
  <c r="AK476" i="1"/>
  <c r="M476" i="1" s="1"/>
  <c r="F477" i="1"/>
  <c r="I477" i="1"/>
  <c r="X477" i="1"/>
  <c r="AC477" i="1"/>
  <c r="AG477" i="1"/>
  <c r="K477" i="1" s="1"/>
  <c r="AK477" i="1"/>
  <c r="M477" i="1" s="1"/>
  <c r="AZ477" i="1"/>
  <c r="BE477" i="1"/>
  <c r="BX477" i="1"/>
  <c r="BY477" i="1"/>
  <c r="BZ477" i="1"/>
  <c r="CA477" i="1"/>
  <c r="CE477" i="1"/>
  <c r="CF477" i="1"/>
  <c r="CG477" i="1"/>
  <c r="CH477" i="1"/>
  <c r="CL477" i="1"/>
  <c r="CM477" i="1"/>
  <c r="CN477" i="1"/>
  <c r="CR477" i="1"/>
  <c r="CS477" i="1"/>
  <c r="CT477" i="1"/>
  <c r="F478" i="1"/>
  <c r="X478" i="1"/>
  <c r="X479" i="1" s="1"/>
  <c r="X480" i="1" s="1"/>
  <c r="X481" i="1" s="1"/>
  <c r="X485" i="1" s="1"/>
  <c r="X486" i="1" s="1"/>
  <c r="X487" i="1" s="1"/>
  <c r="X488" i="1" s="1"/>
  <c r="X489" i="1" s="1"/>
  <c r="AC478" i="1"/>
  <c r="I478" i="1" s="1"/>
  <c r="AG478" i="1"/>
  <c r="K478" i="1" s="1"/>
  <c r="AK478" i="1"/>
  <c r="M478" i="1" s="1"/>
  <c r="AZ478" i="1"/>
  <c r="BB478" i="1"/>
  <c r="BC478" i="1"/>
  <c r="BD478" i="1"/>
  <c r="BX478" i="1"/>
  <c r="BY478" i="1"/>
  <c r="BZ478" i="1"/>
  <c r="CA478" i="1"/>
  <c r="CE478" i="1"/>
  <c r="CF478" i="1"/>
  <c r="CG478" i="1"/>
  <c r="CH478" i="1"/>
  <c r="CL478" i="1"/>
  <c r="CM478" i="1"/>
  <c r="CN478" i="1"/>
  <c r="CR478" i="1"/>
  <c r="CS478" i="1"/>
  <c r="CT478" i="1"/>
  <c r="F479" i="1"/>
  <c r="CO477" i="1" s="1"/>
  <c r="AC479" i="1"/>
  <c r="I479" i="1" s="1"/>
  <c r="AG479" i="1"/>
  <c r="K479" i="1" s="1"/>
  <c r="AK479" i="1"/>
  <c r="M479" i="1" s="1"/>
  <c r="AZ479" i="1"/>
  <c r="BA479" i="1" s="1"/>
  <c r="BA525" i="1" s="1"/>
  <c r="BE479" i="1"/>
  <c r="F480" i="1"/>
  <c r="AC480" i="1"/>
  <c r="I480" i="1" s="1"/>
  <c r="AG480" i="1"/>
  <c r="K480" i="1" s="1"/>
  <c r="AK480" i="1"/>
  <c r="M480" i="1" s="1"/>
  <c r="AZ480" i="1"/>
  <c r="BE480" i="1"/>
  <c r="BX480" i="1"/>
  <c r="BY480" i="1"/>
  <c r="CF480" i="1" s="1"/>
  <c r="BZ480" i="1"/>
  <c r="CA480" i="1"/>
  <c r="CE480" i="1"/>
  <c r="CG480" i="1"/>
  <c r="CH480" i="1"/>
  <c r="CL480" i="1"/>
  <c r="CM480" i="1"/>
  <c r="CN480" i="1"/>
  <c r="CR480" i="1"/>
  <c r="CS480" i="1"/>
  <c r="CT480" i="1"/>
  <c r="F481" i="1"/>
  <c r="AC481" i="1"/>
  <c r="I481" i="1" s="1"/>
  <c r="AG481" i="1"/>
  <c r="K481" i="1" s="1"/>
  <c r="AK481" i="1"/>
  <c r="M481" i="1" s="1"/>
  <c r="AU481" i="1"/>
  <c r="AU527" i="1" s="1"/>
  <c r="AU573" i="1" s="1"/>
  <c r="AU619" i="1" s="1"/>
  <c r="AU665" i="1" s="1"/>
  <c r="AU711" i="1" s="1"/>
  <c r="AU757" i="1" s="1"/>
  <c r="AU803" i="1" s="1"/>
  <c r="AU849" i="1" s="1"/>
  <c r="AU895" i="1" s="1"/>
  <c r="AU941" i="1" s="1"/>
  <c r="AU987" i="1" s="1"/>
  <c r="AU1033" i="1" s="1"/>
  <c r="AU1079" i="1" s="1"/>
  <c r="AU1125" i="1" s="1"/>
  <c r="AU1171" i="1" s="1"/>
  <c r="AU1217" i="1" s="1"/>
  <c r="AU1263" i="1" s="1"/>
  <c r="AU1309" i="1" s="1"/>
  <c r="AU1355" i="1" s="1"/>
  <c r="AU1401" i="1" s="1"/>
  <c r="AZ481" i="1"/>
  <c r="BE481" i="1"/>
  <c r="F482" i="1"/>
  <c r="I482" i="1"/>
  <c r="K482" i="1"/>
  <c r="AC482" i="1"/>
  <c r="AG482" i="1"/>
  <c r="AK482" i="1"/>
  <c r="M482" i="1" s="1"/>
  <c r="AQ482" i="1"/>
  <c r="AQ528" i="1" s="1"/>
  <c r="AQ574" i="1" s="1"/>
  <c r="AQ620" i="1" s="1"/>
  <c r="AQ666" i="1" s="1"/>
  <c r="AQ712" i="1" s="1"/>
  <c r="AQ758" i="1" s="1"/>
  <c r="AQ804" i="1" s="1"/>
  <c r="AQ850" i="1" s="1"/>
  <c r="AQ896" i="1" s="1"/>
  <c r="AQ942" i="1" s="1"/>
  <c r="AQ988" i="1" s="1"/>
  <c r="AQ1034" i="1" s="1"/>
  <c r="AQ1080" i="1" s="1"/>
  <c r="AQ1126" i="1" s="1"/>
  <c r="AQ1172" i="1" s="1"/>
  <c r="AQ1218" i="1" s="1"/>
  <c r="AQ1264" i="1" s="1"/>
  <c r="AQ1310" i="1" s="1"/>
  <c r="AQ1356" i="1" s="1"/>
  <c r="AQ1402" i="1" s="1"/>
  <c r="AZ482" i="1"/>
  <c r="BE482" i="1"/>
  <c r="BX482" i="1"/>
  <c r="CE482" i="1" s="1"/>
  <c r="BY482" i="1"/>
  <c r="BZ482" i="1"/>
  <c r="CA482" i="1"/>
  <c r="CG482" i="1"/>
  <c r="CH482" i="1"/>
  <c r="CL482" i="1"/>
  <c r="CM482" i="1"/>
  <c r="CN482" i="1"/>
  <c r="CR482" i="1"/>
  <c r="CS482" i="1"/>
  <c r="CT482" i="1"/>
  <c r="F483" i="1"/>
  <c r="AC483" i="1"/>
  <c r="I483" i="1" s="1"/>
  <c r="AG483" i="1"/>
  <c r="K483" i="1" s="1"/>
  <c r="AK483" i="1"/>
  <c r="M483" i="1" s="1"/>
  <c r="AX483" i="1"/>
  <c r="AY483" i="1"/>
  <c r="BE483" i="1"/>
  <c r="F484" i="1"/>
  <c r="AC484" i="1"/>
  <c r="I484" i="1" s="1"/>
  <c r="AG484" i="1"/>
  <c r="K484" i="1" s="1"/>
  <c r="AK484" i="1"/>
  <c r="M484" i="1" s="1"/>
  <c r="AU484" i="1"/>
  <c r="AU530" i="1" s="1"/>
  <c r="AU576" i="1" s="1"/>
  <c r="AU622" i="1" s="1"/>
  <c r="AU668" i="1" s="1"/>
  <c r="AU714" i="1" s="1"/>
  <c r="AU760" i="1" s="1"/>
  <c r="AU806" i="1" s="1"/>
  <c r="AU852" i="1" s="1"/>
  <c r="AU898" i="1" s="1"/>
  <c r="AU944" i="1" s="1"/>
  <c r="AU990" i="1" s="1"/>
  <c r="AU1036" i="1" s="1"/>
  <c r="AU1082" i="1" s="1"/>
  <c r="AU1128" i="1" s="1"/>
  <c r="AU1174" i="1" s="1"/>
  <c r="AU1220" i="1" s="1"/>
  <c r="AU1266" i="1" s="1"/>
  <c r="AU1312" i="1" s="1"/>
  <c r="AU1358" i="1" s="1"/>
  <c r="AU1404" i="1" s="1"/>
  <c r="AZ484" i="1"/>
  <c r="BA484" i="1"/>
  <c r="BE484" i="1"/>
  <c r="BX484" i="1"/>
  <c r="BY484" i="1"/>
  <c r="CF484" i="1" s="1"/>
  <c r="BZ484" i="1"/>
  <c r="CG484" i="1" s="1"/>
  <c r="CA484" i="1"/>
  <c r="CE484" i="1"/>
  <c r="CH484" i="1"/>
  <c r="CL484" i="1"/>
  <c r="CM484" i="1"/>
  <c r="CN484" i="1"/>
  <c r="CR484" i="1"/>
  <c r="CS484" i="1"/>
  <c r="CT484" i="1"/>
  <c r="F485" i="1"/>
  <c r="T485" i="1" s="1"/>
  <c r="I485" i="1"/>
  <c r="Q485" i="1"/>
  <c r="R485" i="1"/>
  <c r="S485" i="1"/>
  <c r="AC485" i="1"/>
  <c r="AG485" i="1"/>
  <c r="K485" i="1" s="1"/>
  <c r="AK485" i="1"/>
  <c r="M485" i="1" s="1"/>
  <c r="AZ485" i="1"/>
  <c r="BE485" i="1"/>
  <c r="BX485" i="1"/>
  <c r="CE485" i="1" s="1"/>
  <c r="BY485" i="1"/>
  <c r="CF485" i="1" s="1"/>
  <c r="BZ485" i="1"/>
  <c r="CA485" i="1"/>
  <c r="CG485" i="1"/>
  <c r="CH485" i="1"/>
  <c r="CR485" i="1"/>
  <c r="CS485" i="1"/>
  <c r="CT485" i="1"/>
  <c r="F486" i="1"/>
  <c r="T486" i="1" s="1"/>
  <c r="I486" i="1"/>
  <c r="Q486" i="1"/>
  <c r="R486" i="1"/>
  <c r="S486" i="1"/>
  <c r="AC486" i="1"/>
  <c r="AG486" i="1"/>
  <c r="K486" i="1" s="1"/>
  <c r="AK486" i="1"/>
  <c r="M486" i="1" s="1"/>
  <c r="AO486" i="1"/>
  <c r="AO532" i="1" s="1"/>
  <c r="AU486" i="1"/>
  <c r="AU532" i="1" s="1"/>
  <c r="AZ486" i="1"/>
  <c r="BE486" i="1"/>
  <c r="BZ486" i="1"/>
  <c r="CG486" i="1" s="1"/>
  <c r="CL486" i="1"/>
  <c r="CM486" i="1"/>
  <c r="CN486" i="1"/>
  <c r="CR486" i="1"/>
  <c r="CS486" i="1"/>
  <c r="CT486" i="1"/>
  <c r="F487" i="1"/>
  <c r="T487" i="1" s="1"/>
  <c r="I487" i="1"/>
  <c r="Q487" i="1"/>
  <c r="R487" i="1"/>
  <c r="S487" i="1"/>
  <c r="AC487" i="1"/>
  <c r="AG487" i="1"/>
  <c r="K487" i="1" s="1"/>
  <c r="AK487" i="1"/>
  <c r="M487" i="1" s="1"/>
  <c r="AU487" i="1"/>
  <c r="AU533" i="1" s="1"/>
  <c r="AU579" i="1" s="1"/>
  <c r="AU625" i="1" s="1"/>
  <c r="AU671" i="1" s="1"/>
  <c r="AU717" i="1" s="1"/>
  <c r="AU763" i="1" s="1"/>
  <c r="AU809" i="1" s="1"/>
  <c r="AU855" i="1" s="1"/>
  <c r="AU901" i="1" s="1"/>
  <c r="AU947" i="1" s="1"/>
  <c r="AU993" i="1" s="1"/>
  <c r="AU1039" i="1" s="1"/>
  <c r="AU1085" i="1" s="1"/>
  <c r="AU1131" i="1" s="1"/>
  <c r="AU1177" i="1" s="1"/>
  <c r="AU1223" i="1" s="1"/>
  <c r="AU1269" i="1" s="1"/>
  <c r="AU1315" i="1" s="1"/>
  <c r="AU1361" i="1" s="1"/>
  <c r="AU1407" i="1" s="1"/>
  <c r="AZ487" i="1"/>
  <c r="BE487" i="1"/>
  <c r="F488" i="1"/>
  <c r="T488" i="1" s="1"/>
  <c r="I488" i="1"/>
  <c r="Q488" i="1"/>
  <c r="R488" i="1"/>
  <c r="S488" i="1"/>
  <c r="AC488" i="1"/>
  <c r="AG488" i="1"/>
  <c r="K488" i="1" s="1"/>
  <c r="AK488" i="1"/>
  <c r="M488" i="1" s="1"/>
  <c r="AO488" i="1"/>
  <c r="AO534" i="1" s="1"/>
  <c r="AU488" i="1"/>
  <c r="AU534" i="1" s="1"/>
  <c r="AU580" i="1" s="1"/>
  <c r="AU626" i="1" s="1"/>
  <c r="AU672" i="1" s="1"/>
  <c r="AU718" i="1" s="1"/>
  <c r="AU764" i="1" s="1"/>
  <c r="AU810" i="1" s="1"/>
  <c r="AU856" i="1" s="1"/>
  <c r="AU902" i="1" s="1"/>
  <c r="AU948" i="1" s="1"/>
  <c r="AU994" i="1" s="1"/>
  <c r="AU1040" i="1" s="1"/>
  <c r="AU1086" i="1" s="1"/>
  <c r="AU1132" i="1" s="1"/>
  <c r="AU1178" i="1" s="1"/>
  <c r="AU1224" i="1" s="1"/>
  <c r="AU1270" i="1" s="1"/>
  <c r="AU1316" i="1" s="1"/>
  <c r="AU1362" i="1" s="1"/>
  <c r="AU1408" i="1" s="1"/>
  <c r="AZ488" i="1"/>
  <c r="BE488" i="1"/>
  <c r="BZ488" i="1"/>
  <c r="CG488" i="1" s="1"/>
  <c r="CR488" i="1"/>
  <c r="CS488" i="1"/>
  <c r="CT488" i="1"/>
  <c r="F489" i="1"/>
  <c r="T489" i="1" s="1"/>
  <c r="I489" i="1"/>
  <c r="Q489" i="1"/>
  <c r="R489" i="1"/>
  <c r="S489" i="1"/>
  <c r="AC489" i="1"/>
  <c r="AG489" i="1"/>
  <c r="K489" i="1" s="1"/>
  <c r="AK489" i="1"/>
  <c r="M489" i="1" s="1"/>
  <c r="AU489" i="1"/>
  <c r="AU535" i="1" s="1"/>
  <c r="AZ489" i="1"/>
  <c r="BE489" i="1"/>
  <c r="F490" i="1"/>
  <c r="X490" i="1"/>
  <c r="BZ490" i="1"/>
  <c r="CR490" i="1"/>
  <c r="CS490" i="1"/>
  <c r="CT490" i="1"/>
  <c r="BZ492" i="1"/>
  <c r="CR492" i="1"/>
  <c r="CS492" i="1"/>
  <c r="CT492" i="1"/>
  <c r="Q493" i="1"/>
  <c r="R493" i="1"/>
  <c r="Q494" i="1"/>
  <c r="R494" i="1"/>
  <c r="BZ494" i="1"/>
  <c r="CG494" i="1" s="1"/>
  <c r="CR494" i="1"/>
  <c r="CS494" i="1"/>
  <c r="CT494" i="1"/>
  <c r="Q495" i="1"/>
  <c r="R495" i="1"/>
  <c r="BJ496" i="1"/>
  <c r="BJ497" i="1" s="1"/>
  <c r="BK496" i="1"/>
  <c r="BK497" i="1" s="1"/>
  <c r="BN496" i="1"/>
  <c r="BN497" i="1" s="1"/>
  <c r="BO496" i="1"/>
  <c r="BO497" i="1" s="1"/>
  <c r="BR496" i="1"/>
  <c r="BR497" i="1" s="1"/>
  <c r="BS496" i="1"/>
  <c r="BS497" i="1" s="1"/>
  <c r="CC496" i="1"/>
  <c r="V497" i="1"/>
  <c r="Q498" i="1"/>
  <c r="R498" i="1"/>
  <c r="S498" i="1"/>
  <c r="T498" i="1"/>
  <c r="U498" i="1"/>
  <c r="V498" i="1"/>
  <c r="C500" i="1"/>
  <c r="N503" i="1"/>
  <c r="F513" i="1"/>
  <c r="H540" i="1" s="1"/>
  <c r="X513" i="1"/>
  <c r="AC513" i="1"/>
  <c r="I513" i="1" s="1"/>
  <c r="AG513" i="1"/>
  <c r="K513" i="1" s="1"/>
  <c r="AK513" i="1"/>
  <c r="M513" i="1" s="1"/>
  <c r="AO513" i="1"/>
  <c r="AO559" i="1" s="1"/>
  <c r="AO605" i="1" s="1"/>
  <c r="AO651" i="1" s="1"/>
  <c r="AO697" i="1" s="1"/>
  <c r="AO743" i="1" s="1"/>
  <c r="AO789" i="1" s="1"/>
  <c r="AO835" i="1" s="1"/>
  <c r="AO881" i="1" s="1"/>
  <c r="AO927" i="1" s="1"/>
  <c r="AO973" i="1" s="1"/>
  <c r="AO1019" i="1" s="1"/>
  <c r="AO1065" i="1" s="1"/>
  <c r="AO1111" i="1" s="1"/>
  <c r="AO1157" i="1" s="1"/>
  <c r="AO1203" i="1" s="1"/>
  <c r="AO1249" i="1" s="1"/>
  <c r="AO1295" i="1" s="1"/>
  <c r="AO1341" i="1" s="1"/>
  <c r="AO1387" i="1" s="1"/>
  <c r="AU513" i="1"/>
  <c r="AU559" i="1" s="1"/>
  <c r="AZ513" i="1"/>
  <c r="BE513" i="1"/>
  <c r="BY513" i="1"/>
  <c r="CF513" i="1" s="1"/>
  <c r="CL513" i="1"/>
  <c r="CM513" i="1"/>
  <c r="CN513" i="1"/>
  <c r="F514" i="1"/>
  <c r="I514" i="1"/>
  <c r="X514" i="1"/>
  <c r="X515" i="1" s="1"/>
  <c r="X516" i="1" s="1"/>
  <c r="X517" i="1" s="1"/>
  <c r="X518" i="1" s="1"/>
  <c r="X519" i="1" s="1"/>
  <c r="X520" i="1" s="1"/>
  <c r="X521" i="1" s="1"/>
  <c r="X522" i="1" s="1"/>
  <c r="AC514" i="1"/>
  <c r="AG514" i="1"/>
  <c r="K514" i="1" s="1"/>
  <c r="AK514" i="1"/>
  <c r="M514" i="1" s="1"/>
  <c r="AO514" i="1"/>
  <c r="AO560" i="1" s="1"/>
  <c r="AO606" i="1" s="1"/>
  <c r="AO652" i="1" s="1"/>
  <c r="AO698" i="1" s="1"/>
  <c r="AO744" i="1" s="1"/>
  <c r="AO790" i="1" s="1"/>
  <c r="AO836" i="1" s="1"/>
  <c r="AO882" i="1" s="1"/>
  <c r="AO928" i="1" s="1"/>
  <c r="AO974" i="1" s="1"/>
  <c r="AO1020" i="1" s="1"/>
  <c r="AO1066" i="1" s="1"/>
  <c r="AO1112" i="1" s="1"/>
  <c r="AO1158" i="1" s="1"/>
  <c r="AO1204" i="1" s="1"/>
  <c r="AO1250" i="1" s="1"/>
  <c r="AO1296" i="1" s="1"/>
  <c r="AO1342" i="1" s="1"/>
  <c r="AO1388" i="1" s="1"/>
  <c r="AU514" i="1"/>
  <c r="AU560" i="1" s="1"/>
  <c r="AZ514" i="1"/>
  <c r="BE514" i="1"/>
  <c r="F515" i="1"/>
  <c r="K515" i="1"/>
  <c r="Q515" i="1"/>
  <c r="R515" i="1"/>
  <c r="S515" i="1"/>
  <c r="AC515" i="1"/>
  <c r="I515" i="1" s="1"/>
  <c r="AG515" i="1"/>
  <c r="AK515" i="1"/>
  <c r="M515" i="1" s="1"/>
  <c r="AZ515" i="1"/>
  <c r="BE515" i="1"/>
  <c r="BG515" i="1"/>
  <c r="BY515" i="1"/>
  <c r="CF515" i="1" s="1"/>
  <c r="BZ515" i="1"/>
  <c r="CG515" i="1" s="1"/>
  <c r="CL515" i="1"/>
  <c r="CM515" i="1"/>
  <c r="CN515" i="1"/>
  <c r="CR515" i="1"/>
  <c r="CS515" i="1"/>
  <c r="CT515" i="1"/>
  <c r="F516" i="1"/>
  <c r="T515" i="1" s="1"/>
  <c r="K516" i="1"/>
  <c r="AC516" i="1"/>
  <c r="I516" i="1" s="1"/>
  <c r="AG516" i="1"/>
  <c r="AK516" i="1"/>
  <c r="M516" i="1" s="1"/>
  <c r="AQ516" i="1"/>
  <c r="AQ562" i="1" s="1"/>
  <c r="AQ608" i="1" s="1"/>
  <c r="AQ654" i="1" s="1"/>
  <c r="AQ700" i="1" s="1"/>
  <c r="AQ746" i="1" s="1"/>
  <c r="AQ792" i="1" s="1"/>
  <c r="AQ838" i="1" s="1"/>
  <c r="AQ884" i="1" s="1"/>
  <c r="AQ930" i="1" s="1"/>
  <c r="AQ976" i="1" s="1"/>
  <c r="AQ1022" i="1" s="1"/>
  <c r="AQ1068" i="1" s="1"/>
  <c r="AQ1114" i="1" s="1"/>
  <c r="AQ1160" i="1" s="1"/>
  <c r="AQ1206" i="1" s="1"/>
  <c r="AQ1252" i="1" s="1"/>
  <c r="AQ1298" i="1" s="1"/>
  <c r="AQ1344" i="1" s="1"/>
  <c r="AQ1390" i="1" s="1"/>
  <c r="BA516" i="1"/>
  <c r="BA562" i="1" s="1"/>
  <c r="F517" i="1"/>
  <c r="Q517" i="1"/>
  <c r="R517" i="1"/>
  <c r="S517" i="1"/>
  <c r="AC517" i="1"/>
  <c r="I517" i="1" s="1"/>
  <c r="AG517" i="1"/>
  <c r="K517" i="1" s="1"/>
  <c r="AK517" i="1"/>
  <c r="M517" i="1" s="1"/>
  <c r="AU517" i="1"/>
  <c r="AU563" i="1" s="1"/>
  <c r="BY517" i="1"/>
  <c r="CF517" i="1" s="1"/>
  <c r="BZ517" i="1"/>
  <c r="CG517" i="1" s="1"/>
  <c r="CL517" i="1"/>
  <c r="CM517" i="1"/>
  <c r="CN517" i="1"/>
  <c r="CR517" i="1"/>
  <c r="CS517" i="1"/>
  <c r="CT517" i="1"/>
  <c r="F518" i="1"/>
  <c r="Q518" i="1"/>
  <c r="R518" i="1"/>
  <c r="S518" i="1"/>
  <c r="AC518" i="1"/>
  <c r="I518" i="1" s="1"/>
  <c r="AG518" i="1"/>
  <c r="K518" i="1" s="1"/>
  <c r="AK518" i="1"/>
  <c r="M518" i="1" s="1"/>
  <c r="AQ518" i="1"/>
  <c r="AQ564" i="1" s="1"/>
  <c r="AQ610" i="1" s="1"/>
  <c r="AQ656" i="1" s="1"/>
  <c r="AQ702" i="1" s="1"/>
  <c r="AQ748" i="1" s="1"/>
  <c r="AQ794" i="1" s="1"/>
  <c r="AQ840" i="1" s="1"/>
  <c r="AQ886" i="1" s="1"/>
  <c r="AQ932" i="1" s="1"/>
  <c r="AQ978" i="1" s="1"/>
  <c r="AQ1024" i="1" s="1"/>
  <c r="AQ1070" i="1" s="1"/>
  <c r="AQ1116" i="1" s="1"/>
  <c r="AQ1162" i="1" s="1"/>
  <c r="AQ1208" i="1" s="1"/>
  <c r="AQ1254" i="1" s="1"/>
  <c r="AQ1300" i="1" s="1"/>
  <c r="AQ1346" i="1" s="1"/>
  <c r="AQ1392" i="1" s="1"/>
  <c r="AZ518" i="1"/>
  <c r="BE518" i="1"/>
  <c r="BG518" i="1"/>
  <c r="F519" i="1"/>
  <c r="AC519" i="1"/>
  <c r="I519" i="1" s="1"/>
  <c r="AG519" i="1"/>
  <c r="K519" i="1" s="1"/>
  <c r="AK519" i="1"/>
  <c r="M519" i="1" s="1"/>
  <c r="AQ519" i="1"/>
  <c r="AQ565" i="1" s="1"/>
  <c r="BA519" i="1"/>
  <c r="BA565" i="1" s="1"/>
  <c r="BA611" i="1" s="1"/>
  <c r="BA657" i="1" s="1"/>
  <c r="BA703" i="1" s="1"/>
  <c r="BA749" i="1" s="1"/>
  <c r="BA795" i="1" s="1"/>
  <c r="BA841" i="1" s="1"/>
  <c r="BA887" i="1" s="1"/>
  <c r="BA933" i="1" s="1"/>
  <c r="BA979" i="1" s="1"/>
  <c r="BA1025" i="1" s="1"/>
  <c r="BA1071" i="1" s="1"/>
  <c r="BA1117" i="1" s="1"/>
  <c r="BA1163" i="1" s="1"/>
  <c r="BA1209" i="1" s="1"/>
  <c r="BA1255" i="1" s="1"/>
  <c r="BA1301" i="1" s="1"/>
  <c r="BA1347" i="1" s="1"/>
  <c r="BA1393" i="1" s="1"/>
  <c r="BY519" i="1"/>
  <c r="CF519" i="1" s="1"/>
  <c r="BZ519" i="1"/>
  <c r="CG519" i="1"/>
  <c r="CL519" i="1"/>
  <c r="CM519" i="1"/>
  <c r="CN519" i="1"/>
  <c r="CR519" i="1"/>
  <c r="CS519" i="1"/>
  <c r="CT519" i="1"/>
  <c r="F520" i="1"/>
  <c r="T520" i="1" s="1"/>
  <c r="Q520" i="1"/>
  <c r="R520" i="1"/>
  <c r="S520" i="1"/>
  <c r="AC520" i="1"/>
  <c r="I520" i="1" s="1"/>
  <c r="AG520" i="1"/>
  <c r="K520" i="1" s="1"/>
  <c r="AK520" i="1"/>
  <c r="M520" i="1" s="1"/>
  <c r="F521" i="1"/>
  <c r="K521" i="1"/>
  <c r="Q521" i="1"/>
  <c r="R521" i="1"/>
  <c r="S521" i="1"/>
  <c r="AC521" i="1"/>
  <c r="I521" i="1" s="1"/>
  <c r="AG521" i="1"/>
  <c r="AK521" i="1"/>
  <c r="M521" i="1" s="1"/>
  <c r="AZ521" i="1"/>
  <c r="BE521" i="1"/>
  <c r="BG521" i="1"/>
  <c r="BY521" i="1"/>
  <c r="CF521" i="1" s="1"/>
  <c r="BZ521" i="1"/>
  <c r="CG521" i="1" s="1"/>
  <c r="CL521" i="1"/>
  <c r="CM521" i="1"/>
  <c r="CN521" i="1"/>
  <c r="CR521" i="1"/>
  <c r="CS521" i="1"/>
  <c r="CT521" i="1"/>
  <c r="F522" i="1"/>
  <c r="AC522" i="1"/>
  <c r="I522" i="1" s="1"/>
  <c r="AG522" i="1"/>
  <c r="K522" i="1" s="1"/>
  <c r="AK522" i="1"/>
  <c r="M522" i="1" s="1"/>
  <c r="F523" i="1"/>
  <c r="AC523" i="1"/>
  <c r="I523" i="1" s="1"/>
  <c r="AG523" i="1"/>
  <c r="K523" i="1" s="1"/>
  <c r="AK523" i="1"/>
  <c r="M523" i="1" s="1"/>
  <c r="AZ523" i="1"/>
  <c r="BE523" i="1"/>
  <c r="BX523" i="1"/>
  <c r="BY523" i="1"/>
  <c r="BZ523" i="1"/>
  <c r="CA523" i="1"/>
  <c r="CE523" i="1"/>
  <c r="CF523" i="1"/>
  <c r="CG523" i="1"/>
  <c r="CH523" i="1"/>
  <c r="CL523" i="1"/>
  <c r="CM523" i="1"/>
  <c r="CN523" i="1"/>
  <c r="CR523" i="1"/>
  <c r="CS523" i="1"/>
  <c r="CT523" i="1"/>
  <c r="F524" i="1"/>
  <c r="AC524" i="1"/>
  <c r="I524" i="1" s="1"/>
  <c r="AG524" i="1"/>
  <c r="K524" i="1" s="1"/>
  <c r="AK524" i="1"/>
  <c r="M524" i="1" s="1"/>
  <c r="AQ524" i="1"/>
  <c r="AQ570" i="1" s="1"/>
  <c r="AZ524" i="1"/>
  <c r="BB524" i="1"/>
  <c r="BC524" i="1"/>
  <c r="BD524" i="1"/>
  <c r="BX524" i="1"/>
  <c r="CE524" i="1" s="1"/>
  <c r="BY524" i="1"/>
  <c r="BZ524" i="1"/>
  <c r="CA524" i="1"/>
  <c r="CF524" i="1"/>
  <c r="CG524" i="1"/>
  <c r="CH524" i="1"/>
  <c r="CL524" i="1"/>
  <c r="CM524" i="1"/>
  <c r="CN524" i="1"/>
  <c r="CR524" i="1"/>
  <c r="CS524" i="1"/>
  <c r="CT524" i="1"/>
  <c r="F525" i="1"/>
  <c r="CO523" i="1" s="1"/>
  <c r="I525" i="1"/>
  <c r="AC525" i="1"/>
  <c r="AG525" i="1"/>
  <c r="K525" i="1" s="1"/>
  <c r="AK525" i="1"/>
  <c r="M525" i="1" s="1"/>
  <c r="AO525" i="1"/>
  <c r="AO571" i="1" s="1"/>
  <c r="AZ525" i="1"/>
  <c r="BE525" i="1"/>
  <c r="F526" i="1"/>
  <c r="L549" i="1" s="1"/>
  <c r="I526" i="1"/>
  <c r="AC526" i="1"/>
  <c r="AG526" i="1"/>
  <c r="K526" i="1" s="1"/>
  <c r="AK526" i="1"/>
  <c r="M526" i="1" s="1"/>
  <c r="AU526" i="1"/>
  <c r="AU572" i="1" s="1"/>
  <c r="AU618" i="1" s="1"/>
  <c r="AU664" i="1" s="1"/>
  <c r="AU710" i="1" s="1"/>
  <c r="AU756" i="1" s="1"/>
  <c r="AU802" i="1" s="1"/>
  <c r="AU848" i="1" s="1"/>
  <c r="AU894" i="1" s="1"/>
  <c r="AU940" i="1" s="1"/>
  <c r="AU986" i="1" s="1"/>
  <c r="AU1032" i="1" s="1"/>
  <c r="AU1078" i="1" s="1"/>
  <c r="AU1124" i="1" s="1"/>
  <c r="AU1170" i="1" s="1"/>
  <c r="AU1216" i="1" s="1"/>
  <c r="AU1262" i="1" s="1"/>
  <c r="AU1308" i="1" s="1"/>
  <c r="AU1354" i="1" s="1"/>
  <c r="AU1400" i="1" s="1"/>
  <c r="AZ526" i="1"/>
  <c r="BE526" i="1"/>
  <c r="BX526" i="1"/>
  <c r="CE526" i="1" s="1"/>
  <c r="BY526" i="1"/>
  <c r="CF526" i="1" s="1"/>
  <c r="BZ526" i="1"/>
  <c r="CA526" i="1"/>
  <c r="CG526" i="1"/>
  <c r="CH526" i="1"/>
  <c r="CL526" i="1"/>
  <c r="CM526" i="1"/>
  <c r="CN526" i="1"/>
  <c r="CR526" i="1"/>
  <c r="CS526" i="1"/>
  <c r="CT526" i="1"/>
  <c r="F527" i="1"/>
  <c r="M549" i="1" s="1"/>
  <c r="I527" i="1"/>
  <c r="AC527" i="1"/>
  <c r="AG527" i="1"/>
  <c r="K527" i="1" s="1"/>
  <c r="AK527" i="1"/>
  <c r="M527" i="1" s="1"/>
  <c r="AZ527" i="1"/>
  <c r="BE527" i="1"/>
  <c r="F528" i="1"/>
  <c r="AC528" i="1"/>
  <c r="I528" i="1" s="1"/>
  <c r="AG528" i="1"/>
  <c r="K528" i="1" s="1"/>
  <c r="AK528" i="1"/>
  <c r="M528" i="1" s="1"/>
  <c r="AO528" i="1"/>
  <c r="AO574" i="1" s="1"/>
  <c r="AO620" i="1" s="1"/>
  <c r="AO666" i="1" s="1"/>
  <c r="AO712" i="1" s="1"/>
  <c r="AO758" i="1" s="1"/>
  <c r="AO804" i="1" s="1"/>
  <c r="AO850" i="1" s="1"/>
  <c r="AO896" i="1" s="1"/>
  <c r="AO942" i="1" s="1"/>
  <c r="AO988" i="1" s="1"/>
  <c r="AO1034" i="1" s="1"/>
  <c r="AO1080" i="1" s="1"/>
  <c r="AO1126" i="1" s="1"/>
  <c r="AO1172" i="1" s="1"/>
  <c r="AO1218" i="1" s="1"/>
  <c r="AO1264" i="1" s="1"/>
  <c r="AO1310" i="1" s="1"/>
  <c r="AO1356" i="1" s="1"/>
  <c r="AO1402" i="1" s="1"/>
  <c r="AU528" i="1"/>
  <c r="AU574" i="1" s="1"/>
  <c r="AZ528" i="1"/>
  <c r="BE528" i="1"/>
  <c r="BX528" i="1"/>
  <c r="CE528" i="1" s="1"/>
  <c r="BY528" i="1"/>
  <c r="CF528" i="1" s="1"/>
  <c r="BZ528" i="1"/>
  <c r="CA528" i="1"/>
  <c r="CG528" i="1"/>
  <c r="CH528" i="1"/>
  <c r="CL528" i="1"/>
  <c r="CM528" i="1"/>
  <c r="CN528" i="1"/>
  <c r="CR528" i="1"/>
  <c r="CS528" i="1"/>
  <c r="CT528" i="1"/>
  <c r="F529" i="1"/>
  <c r="I529" i="1"/>
  <c r="AC529" i="1"/>
  <c r="AG529" i="1"/>
  <c r="K529" i="1" s="1"/>
  <c r="AK529" i="1"/>
  <c r="M529" i="1" s="1"/>
  <c r="AO529" i="1"/>
  <c r="AO575" i="1" s="1"/>
  <c r="AO621" i="1" s="1"/>
  <c r="AO667" i="1" s="1"/>
  <c r="AO713" i="1" s="1"/>
  <c r="AO759" i="1" s="1"/>
  <c r="AO805" i="1" s="1"/>
  <c r="AO851" i="1" s="1"/>
  <c r="AO897" i="1" s="1"/>
  <c r="AO943" i="1" s="1"/>
  <c r="AO989" i="1" s="1"/>
  <c r="AO1035" i="1" s="1"/>
  <c r="AO1081" i="1" s="1"/>
  <c r="AO1127" i="1" s="1"/>
  <c r="AO1173" i="1" s="1"/>
  <c r="AO1219" i="1" s="1"/>
  <c r="AO1265" i="1" s="1"/>
  <c r="AO1311" i="1" s="1"/>
  <c r="AO1357" i="1" s="1"/>
  <c r="AO1403" i="1" s="1"/>
  <c r="AU529" i="1"/>
  <c r="AU575" i="1" s="1"/>
  <c r="AW529" i="1"/>
  <c r="AX529" i="1"/>
  <c r="AY529" i="1"/>
  <c r="BE529" i="1"/>
  <c r="F530" i="1"/>
  <c r="AC530" i="1"/>
  <c r="I530" i="1" s="1"/>
  <c r="AG530" i="1"/>
  <c r="K530" i="1" s="1"/>
  <c r="AK530" i="1"/>
  <c r="M530" i="1" s="1"/>
  <c r="AQ530" i="1"/>
  <c r="AQ576" i="1" s="1"/>
  <c r="AZ530" i="1"/>
  <c r="BE530" i="1"/>
  <c r="BX530" i="1"/>
  <c r="BY530" i="1"/>
  <c r="BZ530" i="1"/>
  <c r="CA530" i="1"/>
  <c r="CE530" i="1"/>
  <c r="CF530" i="1"/>
  <c r="CG530" i="1"/>
  <c r="CH530" i="1"/>
  <c r="CL530" i="1"/>
  <c r="CM530" i="1"/>
  <c r="CN530" i="1"/>
  <c r="CR530" i="1"/>
  <c r="CS530" i="1"/>
  <c r="CT530" i="1"/>
  <c r="F531" i="1"/>
  <c r="Q531" i="1"/>
  <c r="R531" i="1"/>
  <c r="S531" i="1"/>
  <c r="T531" i="1"/>
  <c r="AC531" i="1"/>
  <c r="I531" i="1" s="1"/>
  <c r="AG531" i="1"/>
  <c r="K531" i="1" s="1"/>
  <c r="AK531" i="1"/>
  <c r="M531" i="1" s="1"/>
  <c r="AQ531" i="1"/>
  <c r="AQ577" i="1" s="1"/>
  <c r="AQ623" i="1" s="1"/>
  <c r="AQ669" i="1" s="1"/>
  <c r="AQ715" i="1" s="1"/>
  <c r="AQ761" i="1" s="1"/>
  <c r="AQ807" i="1" s="1"/>
  <c r="AQ853" i="1" s="1"/>
  <c r="AQ899" i="1" s="1"/>
  <c r="AQ945" i="1" s="1"/>
  <c r="AQ991" i="1" s="1"/>
  <c r="AQ1037" i="1" s="1"/>
  <c r="AQ1083" i="1" s="1"/>
  <c r="AQ1129" i="1" s="1"/>
  <c r="AQ1175" i="1" s="1"/>
  <c r="AQ1221" i="1" s="1"/>
  <c r="AQ1267" i="1" s="1"/>
  <c r="AQ1313" i="1" s="1"/>
  <c r="AQ1359" i="1" s="1"/>
  <c r="AQ1405" i="1" s="1"/>
  <c r="AZ531" i="1"/>
  <c r="BE531" i="1"/>
  <c r="BX531" i="1"/>
  <c r="BY531" i="1"/>
  <c r="BZ531" i="1"/>
  <c r="CA531" i="1"/>
  <c r="CE531" i="1"/>
  <c r="CF531" i="1"/>
  <c r="CG531" i="1"/>
  <c r="CH531" i="1"/>
  <c r="CR531" i="1"/>
  <c r="CS531" i="1"/>
  <c r="CT531" i="1"/>
  <c r="F532" i="1"/>
  <c r="T532" i="1" s="1"/>
  <c r="Q532" i="1"/>
  <c r="R532" i="1"/>
  <c r="S532" i="1"/>
  <c r="AC532" i="1"/>
  <c r="I532" i="1" s="1"/>
  <c r="AG532" i="1"/>
  <c r="K532" i="1" s="1"/>
  <c r="AK532" i="1"/>
  <c r="M532" i="1" s="1"/>
  <c r="AZ532" i="1"/>
  <c r="BE532" i="1"/>
  <c r="BZ532" i="1"/>
  <c r="CL532" i="1"/>
  <c r="CM532" i="1"/>
  <c r="CN532" i="1"/>
  <c r="CR532" i="1"/>
  <c r="CS532" i="1"/>
  <c r="CT532" i="1"/>
  <c r="F533" i="1"/>
  <c r="Q533" i="1"/>
  <c r="R533" i="1"/>
  <c r="S533" i="1"/>
  <c r="AC533" i="1"/>
  <c r="I533" i="1" s="1"/>
  <c r="AG533" i="1"/>
  <c r="K533" i="1" s="1"/>
  <c r="AK533" i="1"/>
  <c r="M533" i="1" s="1"/>
  <c r="AZ533" i="1"/>
  <c r="BE533" i="1"/>
  <c r="F534" i="1"/>
  <c r="Q534" i="1"/>
  <c r="R534" i="1"/>
  <c r="S534" i="1"/>
  <c r="AC534" i="1"/>
  <c r="I534" i="1" s="1"/>
  <c r="AG534" i="1"/>
  <c r="K534" i="1" s="1"/>
  <c r="AK534" i="1"/>
  <c r="M534" i="1" s="1"/>
  <c r="AQ534" i="1"/>
  <c r="AQ580" i="1" s="1"/>
  <c r="AZ534" i="1"/>
  <c r="BE534" i="1"/>
  <c r="BZ534" i="1"/>
  <c r="CR534" i="1"/>
  <c r="CS534" i="1"/>
  <c r="CT534" i="1"/>
  <c r="F535" i="1"/>
  <c r="T535" i="1" s="1"/>
  <c r="Q535" i="1"/>
  <c r="R535" i="1"/>
  <c r="S535" i="1"/>
  <c r="AC535" i="1"/>
  <c r="I535" i="1" s="1"/>
  <c r="AG535" i="1"/>
  <c r="K535" i="1" s="1"/>
  <c r="AK535" i="1"/>
  <c r="M535" i="1" s="1"/>
  <c r="AZ535" i="1"/>
  <c r="BE535" i="1"/>
  <c r="F536" i="1"/>
  <c r="BZ536" i="1"/>
  <c r="CG536" i="1" s="1"/>
  <c r="CR536" i="1"/>
  <c r="CS536" i="1"/>
  <c r="CT536" i="1"/>
  <c r="BZ538" i="1"/>
  <c r="CG538" i="1" s="1"/>
  <c r="CR538" i="1"/>
  <c r="CS538" i="1"/>
  <c r="CT538" i="1"/>
  <c r="Q539" i="1"/>
  <c r="R539" i="1"/>
  <c r="Q540" i="1"/>
  <c r="R540" i="1"/>
  <c r="BZ540" i="1"/>
  <c r="CR540" i="1"/>
  <c r="CS540" i="1"/>
  <c r="CT540" i="1"/>
  <c r="Q541" i="1"/>
  <c r="R541" i="1"/>
  <c r="BJ542" i="1"/>
  <c r="BK542" i="1"/>
  <c r="BN542" i="1"/>
  <c r="BN543" i="1" s="1"/>
  <c r="BO542" i="1"/>
  <c r="BO543" i="1" s="1"/>
  <c r="BR542" i="1"/>
  <c r="BR543" i="1" s="1"/>
  <c r="BS542" i="1"/>
  <c r="BS543" i="1" s="1"/>
  <c r="CC542" i="1"/>
  <c r="V543" i="1"/>
  <c r="BJ543" i="1"/>
  <c r="BK543" i="1"/>
  <c r="Q544" i="1"/>
  <c r="R544" i="1"/>
  <c r="S544" i="1"/>
  <c r="T544" i="1"/>
  <c r="U544" i="1"/>
  <c r="V544" i="1"/>
  <c r="F559" i="1"/>
  <c r="H586" i="1" s="1"/>
  <c r="X559" i="1"/>
  <c r="AC559" i="1"/>
  <c r="I559" i="1" s="1"/>
  <c r="AG559" i="1"/>
  <c r="K559" i="1" s="1"/>
  <c r="AK559" i="1"/>
  <c r="M559" i="1" s="1"/>
  <c r="AZ559" i="1"/>
  <c r="BE559" i="1"/>
  <c r="CL559" i="1"/>
  <c r="CM559" i="1"/>
  <c r="CN559" i="1"/>
  <c r="F560" i="1"/>
  <c r="X560" i="1"/>
  <c r="AC560" i="1"/>
  <c r="I560" i="1" s="1"/>
  <c r="AG560" i="1"/>
  <c r="K560" i="1" s="1"/>
  <c r="AK560" i="1"/>
  <c r="M560" i="1" s="1"/>
  <c r="AZ560" i="1"/>
  <c r="BE560" i="1"/>
  <c r="F561" i="1"/>
  <c r="Q561" i="1"/>
  <c r="R561" i="1"/>
  <c r="S561" i="1"/>
  <c r="X561" i="1"/>
  <c r="AC561" i="1"/>
  <c r="I561" i="1" s="1"/>
  <c r="AG561" i="1"/>
  <c r="K561" i="1" s="1"/>
  <c r="AK561" i="1"/>
  <c r="M561" i="1" s="1"/>
  <c r="AZ561" i="1"/>
  <c r="BE561" i="1"/>
  <c r="BG561" i="1"/>
  <c r="BY561" i="1"/>
  <c r="CF561" i="1" s="1"/>
  <c r="BZ561" i="1"/>
  <c r="CG561" i="1" s="1"/>
  <c r="CL561" i="1"/>
  <c r="CM561" i="1"/>
  <c r="CN561" i="1"/>
  <c r="CR561" i="1"/>
  <c r="CS561" i="1"/>
  <c r="CT561" i="1"/>
  <c r="F562" i="1"/>
  <c r="X562" i="1"/>
  <c r="X563" i="1" s="1"/>
  <c r="AC562" i="1"/>
  <c r="I562" i="1" s="1"/>
  <c r="AG562" i="1"/>
  <c r="K562" i="1" s="1"/>
  <c r="AK562" i="1"/>
  <c r="M562" i="1" s="1"/>
  <c r="F563" i="1"/>
  <c r="T563" i="1" s="1"/>
  <c r="K563" i="1"/>
  <c r="Q563" i="1"/>
  <c r="R563" i="1"/>
  <c r="S563" i="1"/>
  <c r="AC563" i="1"/>
  <c r="I563" i="1" s="1"/>
  <c r="AG563" i="1"/>
  <c r="AK563" i="1"/>
  <c r="M563" i="1" s="1"/>
  <c r="AQ563" i="1"/>
  <c r="AQ609" i="1" s="1"/>
  <c r="BY563" i="1"/>
  <c r="CF563" i="1" s="1"/>
  <c r="BZ563" i="1"/>
  <c r="CG563" i="1" s="1"/>
  <c r="CL563" i="1"/>
  <c r="CM563" i="1"/>
  <c r="CN563" i="1"/>
  <c r="CR563" i="1"/>
  <c r="CS563" i="1"/>
  <c r="CT563" i="1"/>
  <c r="F564" i="1"/>
  <c r="K564" i="1"/>
  <c r="Q564" i="1"/>
  <c r="R564" i="1"/>
  <c r="S564" i="1"/>
  <c r="X564" i="1"/>
  <c r="AC564" i="1"/>
  <c r="I564" i="1" s="1"/>
  <c r="AG564" i="1"/>
  <c r="AK564" i="1"/>
  <c r="M564" i="1" s="1"/>
  <c r="AZ564" i="1"/>
  <c r="BE564" i="1"/>
  <c r="BG564" i="1"/>
  <c r="F565" i="1"/>
  <c r="X565" i="1"/>
  <c r="X566" i="1" s="1"/>
  <c r="AC565" i="1"/>
  <c r="I565" i="1" s="1"/>
  <c r="AG565" i="1"/>
  <c r="K565" i="1" s="1"/>
  <c r="AK565" i="1"/>
  <c r="M565" i="1" s="1"/>
  <c r="BF565" i="1"/>
  <c r="BF611" i="1" s="1"/>
  <c r="BY565" i="1"/>
  <c r="CF565" i="1" s="1"/>
  <c r="BZ565" i="1"/>
  <c r="CG565" i="1"/>
  <c r="CL565" i="1"/>
  <c r="CM565" i="1"/>
  <c r="CN565" i="1"/>
  <c r="CR565" i="1"/>
  <c r="CS565" i="1"/>
  <c r="CT565" i="1"/>
  <c r="F566" i="1"/>
  <c r="T566" i="1" s="1"/>
  <c r="K566" i="1"/>
  <c r="Q566" i="1"/>
  <c r="R566" i="1"/>
  <c r="S566" i="1"/>
  <c r="AC566" i="1"/>
  <c r="I566" i="1" s="1"/>
  <c r="AG566" i="1"/>
  <c r="AK566" i="1"/>
  <c r="M566" i="1" s="1"/>
  <c r="AQ566" i="1"/>
  <c r="AQ612" i="1" s="1"/>
  <c r="F567" i="1"/>
  <c r="Q567" i="1"/>
  <c r="R567" i="1"/>
  <c r="S567" i="1"/>
  <c r="X567" i="1"/>
  <c r="AC567" i="1"/>
  <c r="I567" i="1" s="1"/>
  <c r="AG567" i="1"/>
  <c r="K567" i="1" s="1"/>
  <c r="AK567" i="1"/>
  <c r="M567" i="1" s="1"/>
  <c r="AZ567" i="1"/>
  <c r="BE567" i="1"/>
  <c r="BG567" i="1"/>
  <c r="BY567" i="1"/>
  <c r="CF567" i="1" s="1"/>
  <c r="BZ567" i="1"/>
  <c r="CG567" i="1" s="1"/>
  <c r="CL567" i="1"/>
  <c r="CM567" i="1"/>
  <c r="CN567" i="1"/>
  <c r="CR567" i="1"/>
  <c r="CS567" i="1"/>
  <c r="CT567" i="1"/>
  <c r="F568" i="1"/>
  <c r="X568" i="1"/>
  <c r="X575" i="1" s="1"/>
  <c r="AC568" i="1"/>
  <c r="I568" i="1" s="1"/>
  <c r="AG568" i="1"/>
  <c r="K568" i="1" s="1"/>
  <c r="AK568" i="1"/>
  <c r="M568" i="1" s="1"/>
  <c r="F569" i="1"/>
  <c r="I569" i="1"/>
  <c r="X569" i="1"/>
  <c r="AC569" i="1"/>
  <c r="AG569" i="1"/>
  <c r="K569" i="1" s="1"/>
  <c r="AK569" i="1"/>
  <c r="M569" i="1" s="1"/>
  <c r="AZ569" i="1"/>
  <c r="BE569" i="1"/>
  <c r="BX569" i="1"/>
  <c r="BY569" i="1"/>
  <c r="CF569" i="1" s="1"/>
  <c r="BZ569" i="1"/>
  <c r="CA569" i="1"/>
  <c r="CE569" i="1"/>
  <c r="CG569" i="1"/>
  <c r="CH569" i="1"/>
  <c r="CL569" i="1"/>
  <c r="CM569" i="1"/>
  <c r="CN569" i="1"/>
  <c r="CR569" i="1"/>
  <c r="CS569" i="1"/>
  <c r="CT569" i="1"/>
  <c r="F570" i="1"/>
  <c r="X570" i="1"/>
  <c r="X571" i="1" s="1"/>
  <c r="X572" i="1" s="1"/>
  <c r="X573" i="1" s="1"/>
  <c r="X577" i="1" s="1"/>
  <c r="X578" i="1" s="1"/>
  <c r="X579" i="1" s="1"/>
  <c r="X580" i="1" s="1"/>
  <c r="X581" i="1" s="1"/>
  <c r="AC570" i="1"/>
  <c r="I570" i="1" s="1"/>
  <c r="AG570" i="1"/>
  <c r="K570" i="1" s="1"/>
  <c r="AK570" i="1"/>
  <c r="M570" i="1" s="1"/>
  <c r="AZ570" i="1"/>
  <c r="BB570" i="1"/>
  <c r="BC570" i="1"/>
  <c r="BD570" i="1"/>
  <c r="BX570" i="1"/>
  <c r="BY570" i="1"/>
  <c r="BZ570" i="1"/>
  <c r="CA570" i="1"/>
  <c r="CE570" i="1"/>
  <c r="CF570" i="1"/>
  <c r="CG570" i="1"/>
  <c r="CH570" i="1"/>
  <c r="CL570" i="1"/>
  <c r="CM570" i="1"/>
  <c r="CN570" i="1"/>
  <c r="CR570" i="1"/>
  <c r="CS570" i="1"/>
  <c r="CT570" i="1"/>
  <c r="F571" i="1"/>
  <c r="AC571" i="1"/>
  <c r="I571" i="1" s="1"/>
  <c r="AG571" i="1"/>
  <c r="K571" i="1" s="1"/>
  <c r="AK571" i="1"/>
  <c r="M571" i="1" s="1"/>
  <c r="AZ571" i="1"/>
  <c r="BE571" i="1"/>
  <c r="F572" i="1"/>
  <c r="AC572" i="1"/>
  <c r="I572" i="1" s="1"/>
  <c r="AG572" i="1"/>
  <c r="K572" i="1" s="1"/>
  <c r="AK572" i="1"/>
  <c r="M572" i="1" s="1"/>
  <c r="AZ572" i="1"/>
  <c r="BE572" i="1"/>
  <c r="BX572" i="1"/>
  <c r="BY572" i="1"/>
  <c r="CF572" i="1" s="1"/>
  <c r="BZ572" i="1"/>
  <c r="CA572" i="1"/>
  <c r="CE572" i="1"/>
  <c r="CG572" i="1"/>
  <c r="CH572" i="1"/>
  <c r="CL572" i="1"/>
  <c r="CM572" i="1"/>
  <c r="CN572" i="1"/>
  <c r="CR572" i="1"/>
  <c r="CS572" i="1"/>
  <c r="CT572" i="1"/>
  <c r="F573" i="1"/>
  <c r="AC573" i="1"/>
  <c r="I573" i="1" s="1"/>
  <c r="AG573" i="1"/>
  <c r="K573" i="1" s="1"/>
  <c r="AK573" i="1"/>
  <c r="M573" i="1" s="1"/>
  <c r="AZ573" i="1"/>
  <c r="BE573" i="1"/>
  <c r="F574" i="1"/>
  <c r="N595" i="1" s="1"/>
  <c r="K574" i="1"/>
  <c r="AC574" i="1"/>
  <c r="I574" i="1" s="1"/>
  <c r="AG574" i="1"/>
  <c r="AK574" i="1"/>
  <c r="M574" i="1" s="1"/>
  <c r="AZ574" i="1"/>
  <c r="BE574" i="1"/>
  <c r="BX574" i="1"/>
  <c r="CE574" i="1" s="1"/>
  <c r="BY574" i="1"/>
  <c r="BZ574" i="1"/>
  <c r="CA574" i="1"/>
  <c r="CH574" i="1" s="1"/>
  <c r="CG574" i="1"/>
  <c r="CL574" i="1"/>
  <c r="CM574" i="1"/>
  <c r="CN574" i="1"/>
  <c r="CR574" i="1"/>
  <c r="CS574" i="1"/>
  <c r="CT574" i="1"/>
  <c r="F575" i="1"/>
  <c r="AC575" i="1"/>
  <c r="I575" i="1" s="1"/>
  <c r="AG575" i="1"/>
  <c r="K575" i="1" s="1"/>
  <c r="AK575" i="1"/>
  <c r="M575" i="1" s="1"/>
  <c r="AW575" i="1"/>
  <c r="AX575" i="1"/>
  <c r="AY575" i="1"/>
  <c r="BE575" i="1"/>
  <c r="F576" i="1"/>
  <c r="AC576" i="1"/>
  <c r="I576" i="1" s="1"/>
  <c r="AG576" i="1"/>
  <c r="K576" i="1" s="1"/>
  <c r="AK576" i="1"/>
  <c r="M576" i="1" s="1"/>
  <c r="AZ576" i="1"/>
  <c r="BE576" i="1"/>
  <c r="BX576" i="1"/>
  <c r="BY576" i="1"/>
  <c r="CF576" i="1" s="1"/>
  <c r="BZ576" i="1"/>
  <c r="CG576" i="1" s="1"/>
  <c r="CA576" i="1"/>
  <c r="CH576" i="1"/>
  <c r="CL576" i="1"/>
  <c r="CM576" i="1"/>
  <c r="CN576" i="1"/>
  <c r="CR576" i="1"/>
  <c r="CS576" i="1"/>
  <c r="CT576" i="1"/>
  <c r="F577" i="1"/>
  <c r="I577" i="1"/>
  <c r="Q577" i="1"/>
  <c r="R577" i="1"/>
  <c r="S577" i="1"/>
  <c r="AC577" i="1"/>
  <c r="AG577" i="1"/>
  <c r="K577" i="1" s="1"/>
  <c r="AK577" i="1"/>
  <c r="M577" i="1" s="1"/>
  <c r="AZ577" i="1"/>
  <c r="BE577" i="1"/>
  <c r="BX577" i="1"/>
  <c r="BY577" i="1"/>
  <c r="CF577" i="1" s="1"/>
  <c r="BZ577" i="1"/>
  <c r="CA577" i="1"/>
  <c r="CE577" i="1"/>
  <c r="CG577" i="1"/>
  <c r="CH577" i="1"/>
  <c r="CR577" i="1"/>
  <c r="CS577" i="1"/>
  <c r="CT577" i="1"/>
  <c r="F578" i="1"/>
  <c r="T578" i="1" s="1"/>
  <c r="I578" i="1"/>
  <c r="Q578" i="1"/>
  <c r="R578" i="1"/>
  <c r="S578" i="1"/>
  <c r="AC578" i="1"/>
  <c r="AG578" i="1"/>
  <c r="K578" i="1" s="1"/>
  <c r="AK578" i="1"/>
  <c r="M578" i="1" s="1"/>
  <c r="AO578" i="1"/>
  <c r="AO624" i="1" s="1"/>
  <c r="AU578" i="1"/>
  <c r="AU624" i="1" s="1"/>
  <c r="AU670" i="1" s="1"/>
  <c r="AU716" i="1" s="1"/>
  <c r="AU762" i="1" s="1"/>
  <c r="AU808" i="1" s="1"/>
  <c r="AU854" i="1" s="1"/>
  <c r="AU900" i="1" s="1"/>
  <c r="AU946" i="1" s="1"/>
  <c r="AU992" i="1" s="1"/>
  <c r="AU1038" i="1" s="1"/>
  <c r="AU1084" i="1" s="1"/>
  <c r="AU1130" i="1" s="1"/>
  <c r="AU1176" i="1" s="1"/>
  <c r="AU1222" i="1" s="1"/>
  <c r="AU1268" i="1" s="1"/>
  <c r="AU1314" i="1" s="1"/>
  <c r="AU1360" i="1" s="1"/>
  <c r="AU1406" i="1" s="1"/>
  <c r="AZ578" i="1"/>
  <c r="BE578" i="1"/>
  <c r="BZ578" i="1"/>
  <c r="CG578" i="1" s="1"/>
  <c r="CL578" i="1"/>
  <c r="CM578" i="1"/>
  <c r="CN578" i="1"/>
  <c r="CR578" i="1"/>
  <c r="CS578" i="1"/>
  <c r="CT578" i="1"/>
  <c r="F579" i="1"/>
  <c r="T579" i="1" s="1"/>
  <c r="I579" i="1"/>
  <c r="Q579" i="1"/>
  <c r="R579" i="1"/>
  <c r="S579" i="1"/>
  <c r="AC579" i="1"/>
  <c r="AG579" i="1"/>
  <c r="K579" i="1" s="1"/>
  <c r="AK579" i="1"/>
  <c r="M579" i="1" s="1"/>
  <c r="AZ579" i="1"/>
  <c r="BE579" i="1"/>
  <c r="F580" i="1"/>
  <c r="T580" i="1" s="1"/>
  <c r="I580" i="1"/>
  <c r="Q580" i="1"/>
  <c r="R580" i="1"/>
  <c r="S580" i="1"/>
  <c r="AC580" i="1"/>
  <c r="AG580" i="1"/>
  <c r="K580" i="1" s="1"/>
  <c r="AK580" i="1"/>
  <c r="M580" i="1" s="1"/>
  <c r="AO580" i="1"/>
  <c r="AO626" i="1" s="1"/>
  <c r="AZ580" i="1"/>
  <c r="BE580" i="1"/>
  <c r="BZ580" i="1"/>
  <c r="CG580" i="1" s="1"/>
  <c r="CR580" i="1"/>
  <c r="CS580" i="1"/>
  <c r="CT580" i="1"/>
  <c r="F581" i="1"/>
  <c r="T581" i="1" s="1"/>
  <c r="I581" i="1"/>
  <c r="Q581" i="1"/>
  <c r="R581" i="1"/>
  <c r="S581" i="1"/>
  <c r="AC581" i="1"/>
  <c r="AG581" i="1"/>
  <c r="K581" i="1" s="1"/>
  <c r="AK581" i="1"/>
  <c r="M581" i="1" s="1"/>
  <c r="AU581" i="1"/>
  <c r="AU627" i="1" s="1"/>
  <c r="AZ581" i="1"/>
  <c r="BE581" i="1"/>
  <c r="F582" i="1"/>
  <c r="X582" i="1"/>
  <c r="BZ582" i="1"/>
  <c r="CR582" i="1"/>
  <c r="CS582" i="1"/>
  <c r="CT582" i="1"/>
  <c r="BZ584" i="1"/>
  <c r="CR584" i="1"/>
  <c r="CS584" i="1"/>
  <c r="CT584" i="1"/>
  <c r="Q585" i="1"/>
  <c r="R585" i="1"/>
  <c r="Q586" i="1"/>
  <c r="R586" i="1"/>
  <c r="BZ586" i="1"/>
  <c r="CG586" i="1" s="1"/>
  <c r="CR586" i="1"/>
  <c r="CS586" i="1"/>
  <c r="CT586" i="1"/>
  <c r="Q587" i="1"/>
  <c r="R587" i="1"/>
  <c r="BJ588" i="1"/>
  <c r="BJ589" i="1" s="1"/>
  <c r="BK588" i="1"/>
  <c r="BK589" i="1" s="1"/>
  <c r="BN588" i="1"/>
  <c r="BN589" i="1" s="1"/>
  <c r="BO588" i="1"/>
  <c r="BO589" i="1" s="1"/>
  <c r="BR588" i="1"/>
  <c r="BR589" i="1" s="1"/>
  <c r="BS588" i="1"/>
  <c r="CC588" i="1"/>
  <c r="V589" i="1"/>
  <c r="BS589" i="1"/>
  <c r="Q590" i="1"/>
  <c r="R590" i="1"/>
  <c r="S590" i="1"/>
  <c r="T590" i="1"/>
  <c r="U590" i="1"/>
  <c r="V590" i="1"/>
  <c r="K592" i="1"/>
  <c r="F605" i="1"/>
  <c r="H632" i="1" s="1"/>
  <c r="I605" i="1"/>
  <c r="X605" i="1"/>
  <c r="AC605" i="1"/>
  <c r="AG605" i="1"/>
  <c r="K605" i="1" s="1"/>
  <c r="AK605" i="1"/>
  <c r="M605" i="1" s="1"/>
  <c r="AU605" i="1"/>
  <c r="AU651" i="1" s="1"/>
  <c r="AU697" i="1" s="1"/>
  <c r="AU743" i="1" s="1"/>
  <c r="AU789" i="1" s="1"/>
  <c r="AU835" i="1" s="1"/>
  <c r="AU881" i="1" s="1"/>
  <c r="AU927" i="1" s="1"/>
  <c r="AU973" i="1" s="1"/>
  <c r="AU1019" i="1" s="1"/>
  <c r="AU1065" i="1" s="1"/>
  <c r="AU1111" i="1" s="1"/>
  <c r="AU1157" i="1" s="1"/>
  <c r="AU1203" i="1" s="1"/>
  <c r="AU1249" i="1" s="1"/>
  <c r="AU1295" i="1" s="1"/>
  <c r="AU1341" i="1" s="1"/>
  <c r="AU1387" i="1" s="1"/>
  <c r="AZ605" i="1"/>
  <c r="BE605" i="1"/>
  <c r="BY605" i="1"/>
  <c r="CF605" i="1" s="1"/>
  <c r="CL605" i="1"/>
  <c r="CM605" i="1"/>
  <c r="CN605" i="1"/>
  <c r="F606" i="1"/>
  <c r="I606" i="1"/>
  <c r="X606" i="1"/>
  <c r="X607" i="1" s="1"/>
  <c r="X608" i="1" s="1"/>
  <c r="AC606" i="1"/>
  <c r="AG606" i="1"/>
  <c r="K606" i="1" s="1"/>
  <c r="AK606" i="1"/>
  <c r="M606" i="1" s="1"/>
  <c r="AU606" i="1"/>
  <c r="AU652" i="1" s="1"/>
  <c r="AU698" i="1" s="1"/>
  <c r="AU744" i="1" s="1"/>
  <c r="AU790" i="1" s="1"/>
  <c r="AU836" i="1" s="1"/>
  <c r="AU882" i="1" s="1"/>
  <c r="AU928" i="1" s="1"/>
  <c r="AU974" i="1" s="1"/>
  <c r="AU1020" i="1" s="1"/>
  <c r="AU1066" i="1" s="1"/>
  <c r="AU1112" i="1" s="1"/>
  <c r="AU1158" i="1" s="1"/>
  <c r="AU1204" i="1" s="1"/>
  <c r="AU1250" i="1" s="1"/>
  <c r="AU1296" i="1" s="1"/>
  <c r="AU1342" i="1" s="1"/>
  <c r="AU1388" i="1" s="1"/>
  <c r="AZ606" i="1"/>
  <c r="BE606" i="1"/>
  <c r="F607" i="1"/>
  <c r="Q607" i="1"/>
  <c r="R607" i="1"/>
  <c r="S607" i="1"/>
  <c r="AC607" i="1"/>
  <c r="I607" i="1" s="1"/>
  <c r="AG607" i="1"/>
  <c r="K607" i="1" s="1"/>
  <c r="AK607" i="1"/>
  <c r="M607" i="1" s="1"/>
  <c r="AZ607" i="1"/>
  <c r="BE607" i="1"/>
  <c r="BG607" i="1"/>
  <c r="BY607" i="1"/>
  <c r="CF607" i="1" s="1"/>
  <c r="BZ607" i="1"/>
  <c r="CG607" i="1"/>
  <c r="CL607" i="1"/>
  <c r="CM607" i="1"/>
  <c r="CN607" i="1"/>
  <c r="CR607" i="1"/>
  <c r="CS607" i="1"/>
  <c r="CT607" i="1"/>
  <c r="F608" i="1"/>
  <c r="I608" i="1"/>
  <c r="AC608" i="1"/>
  <c r="AG608" i="1"/>
  <c r="K608" i="1" s="1"/>
  <c r="AK608" i="1"/>
  <c r="M608" i="1" s="1"/>
  <c r="BA608" i="1"/>
  <c r="BA654" i="1" s="1"/>
  <c r="F609" i="1"/>
  <c r="Q609" i="1"/>
  <c r="R609" i="1"/>
  <c r="S609" i="1"/>
  <c r="X609" i="1"/>
  <c r="X610" i="1" s="1"/>
  <c r="X611" i="1" s="1"/>
  <c r="X612" i="1" s="1"/>
  <c r="X613" i="1" s="1"/>
  <c r="X614" i="1" s="1"/>
  <c r="X615" i="1" s="1"/>
  <c r="AC609" i="1"/>
  <c r="I609" i="1" s="1"/>
  <c r="AG609" i="1"/>
  <c r="K609" i="1" s="1"/>
  <c r="AK609" i="1"/>
  <c r="M609" i="1" s="1"/>
  <c r="AU609" i="1"/>
  <c r="AU655" i="1" s="1"/>
  <c r="BY609" i="1"/>
  <c r="CF609" i="1" s="1"/>
  <c r="BZ609" i="1"/>
  <c r="CG609" i="1"/>
  <c r="CL609" i="1"/>
  <c r="CM609" i="1"/>
  <c r="CN609" i="1"/>
  <c r="CR609" i="1"/>
  <c r="CS609" i="1"/>
  <c r="CT609" i="1"/>
  <c r="F610" i="1"/>
  <c r="I610" i="1"/>
  <c r="Q610" i="1"/>
  <c r="R610" i="1"/>
  <c r="S610" i="1"/>
  <c r="AC610" i="1"/>
  <c r="AG610" i="1"/>
  <c r="K610" i="1" s="1"/>
  <c r="AK610" i="1"/>
  <c r="M610" i="1" s="1"/>
  <c r="AZ610" i="1"/>
  <c r="BE610" i="1"/>
  <c r="BG610" i="1"/>
  <c r="F611" i="1"/>
  <c r="AC611" i="1"/>
  <c r="I611" i="1" s="1"/>
  <c r="AG611" i="1"/>
  <c r="K611" i="1" s="1"/>
  <c r="AK611" i="1"/>
  <c r="M611" i="1" s="1"/>
  <c r="AQ611" i="1"/>
  <c r="AQ657" i="1" s="1"/>
  <c r="BY611" i="1"/>
  <c r="CF611" i="1" s="1"/>
  <c r="BZ611" i="1"/>
  <c r="CG611" i="1"/>
  <c r="CL611" i="1"/>
  <c r="CM611" i="1"/>
  <c r="CN611" i="1"/>
  <c r="CR611" i="1"/>
  <c r="CS611" i="1"/>
  <c r="CT611" i="1"/>
  <c r="F612" i="1"/>
  <c r="T612" i="1" s="1"/>
  <c r="Q612" i="1"/>
  <c r="R612" i="1"/>
  <c r="S612" i="1"/>
  <c r="AC612" i="1"/>
  <c r="I612" i="1" s="1"/>
  <c r="AG612" i="1"/>
  <c r="K612" i="1" s="1"/>
  <c r="AK612" i="1"/>
  <c r="M612" i="1" s="1"/>
  <c r="F613" i="1"/>
  <c r="Q613" i="1"/>
  <c r="R613" i="1"/>
  <c r="S613" i="1"/>
  <c r="AC613" i="1"/>
  <c r="I613" i="1" s="1"/>
  <c r="AG613" i="1"/>
  <c r="K613" i="1" s="1"/>
  <c r="AK613" i="1"/>
  <c r="M613" i="1" s="1"/>
  <c r="AZ613" i="1"/>
  <c r="BE613" i="1"/>
  <c r="BG613" i="1"/>
  <c r="BY613" i="1"/>
  <c r="CF613" i="1" s="1"/>
  <c r="BZ613" i="1"/>
  <c r="CG613" i="1" s="1"/>
  <c r="CL613" i="1"/>
  <c r="CM613" i="1"/>
  <c r="CN613" i="1"/>
  <c r="CR613" i="1"/>
  <c r="CS613" i="1"/>
  <c r="CT613" i="1"/>
  <c r="F614" i="1"/>
  <c r="I614" i="1"/>
  <c r="K614" i="1"/>
  <c r="AC614" i="1"/>
  <c r="AG614" i="1"/>
  <c r="AK614" i="1"/>
  <c r="M614" i="1" s="1"/>
  <c r="F615" i="1"/>
  <c r="AC615" i="1"/>
  <c r="I615" i="1" s="1"/>
  <c r="AG615" i="1"/>
  <c r="K615" i="1" s="1"/>
  <c r="AK615" i="1"/>
  <c r="M615" i="1" s="1"/>
  <c r="AZ615" i="1"/>
  <c r="BE615" i="1"/>
  <c r="BX615" i="1"/>
  <c r="CE615" i="1" s="1"/>
  <c r="BY615" i="1"/>
  <c r="CF615" i="1" s="1"/>
  <c r="BZ615" i="1"/>
  <c r="CA615" i="1"/>
  <c r="CH615" i="1" s="1"/>
  <c r="CG615" i="1"/>
  <c r="CL615" i="1"/>
  <c r="CM615" i="1"/>
  <c r="CN615" i="1"/>
  <c r="CR615" i="1"/>
  <c r="CS615" i="1"/>
  <c r="CT615" i="1"/>
  <c r="F616" i="1"/>
  <c r="AC616" i="1"/>
  <c r="I616" i="1" s="1"/>
  <c r="AG616" i="1"/>
  <c r="K616" i="1" s="1"/>
  <c r="AK616" i="1"/>
  <c r="M616" i="1" s="1"/>
  <c r="AQ616" i="1"/>
  <c r="AQ662" i="1" s="1"/>
  <c r="AZ616" i="1"/>
  <c r="BB616" i="1"/>
  <c r="BC616" i="1"/>
  <c r="BD616" i="1"/>
  <c r="BX616" i="1"/>
  <c r="BY616" i="1"/>
  <c r="CF616" i="1" s="1"/>
  <c r="BZ616" i="1"/>
  <c r="CA616" i="1"/>
  <c r="CE616" i="1"/>
  <c r="CG616" i="1"/>
  <c r="CH616" i="1"/>
  <c r="CL616" i="1"/>
  <c r="CM616" i="1"/>
  <c r="CN616" i="1"/>
  <c r="CR616" i="1"/>
  <c r="CS616" i="1"/>
  <c r="CT616" i="1"/>
  <c r="F617" i="1"/>
  <c r="K641" i="1" s="1"/>
  <c r="I617" i="1"/>
  <c r="AC617" i="1"/>
  <c r="AG617" i="1"/>
  <c r="K617" i="1" s="1"/>
  <c r="AK617" i="1"/>
  <c r="M617" i="1" s="1"/>
  <c r="AO617" i="1"/>
  <c r="AO663" i="1" s="1"/>
  <c r="AZ617" i="1"/>
  <c r="BE617" i="1"/>
  <c r="F618" i="1"/>
  <c r="CU616" i="1" s="1"/>
  <c r="I618" i="1"/>
  <c r="AC618" i="1"/>
  <c r="AG618" i="1"/>
  <c r="K618" i="1" s="1"/>
  <c r="AK618" i="1"/>
  <c r="M618" i="1" s="1"/>
  <c r="AZ618" i="1"/>
  <c r="BE618" i="1"/>
  <c r="BX618" i="1"/>
  <c r="CE618" i="1" s="1"/>
  <c r="BY618" i="1"/>
  <c r="CF618" i="1" s="1"/>
  <c r="BZ618" i="1"/>
  <c r="CA618" i="1"/>
  <c r="CH618" i="1" s="1"/>
  <c r="CG618" i="1"/>
  <c r="CL618" i="1"/>
  <c r="CM618" i="1"/>
  <c r="CN618" i="1"/>
  <c r="CR618" i="1"/>
  <c r="CS618" i="1"/>
  <c r="CT618" i="1"/>
  <c r="F619" i="1"/>
  <c r="I619" i="1"/>
  <c r="AC619" i="1"/>
  <c r="AG619" i="1"/>
  <c r="K619" i="1" s="1"/>
  <c r="AK619" i="1"/>
  <c r="M619" i="1" s="1"/>
  <c r="AZ619" i="1"/>
  <c r="BE619" i="1"/>
  <c r="F620" i="1"/>
  <c r="AC620" i="1"/>
  <c r="I620" i="1" s="1"/>
  <c r="AG620" i="1"/>
  <c r="K620" i="1" s="1"/>
  <c r="AK620" i="1"/>
  <c r="M620" i="1" s="1"/>
  <c r="AU620" i="1"/>
  <c r="AU666" i="1" s="1"/>
  <c r="AZ620" i="1"/>
  <c r="BE620" i="1"/>
  <c r="BX620" i="1"/>
  <c r="CE620" i="1" s="1"/>
  <c r="BY620" i="1"/>
  <c r="BZ620" i="1"/>
  <c r="CA620" i="1"/>
  <c r="CF620" i="1"/>
  <c r="CG620" i="1"/>
  <c r="CH620" i="1"/>
  <c r="CL620" i="1"/>
  <c r="CM620" i="1"/>
  <c r="CN620" i="1"/>
  <c r="CR620" i="1"/>
  <c r="CS620" i="1"/>
  <c r="CT620" i="1"/>
  <c r="F621" i="1"/>
  <c r="I621" i="1"/>
  <c r="AC621" i="1"/>
  <c r="AG621" i="1"/>
  <c r="K621" i="1" s="1"/>
  <c r="AK621" i="1"/>
  <c r="M621" i="1" s="1"/>
  <c r="AU621" i="1"/>
  <c r="AU667" i="1" s="1"/>
  <c r="AW621" i="1"/>
  <c r="AX621" i="1"/>
  <c r="AY621" i="1"/>
  <c r="BE621" i="1"/>
  <c r="F622" i="1"/>
  <c r="AC622" i="1"/>
  <c r="I622" i="1" s="1"/>
  <c r="AG622" i="1"/>
  <c r="K622" i="1" s="1"/>
  <c r="AK622" i="1"/>
  <c r="M622" i="1" s="1"/>
  <c r="AQ622" i="1"/>
  <c r="AZ622" i="1"/>
  <c r="BE622" i="1"/>
  <c r="BX622" i="1"/>
  <c r="CE622" i="1" s="1"/>
  <c r="BY622" i="1"/>
  <c r="CF622" i="1" s="1"/>
  <c r="BZ622" i="1"/>
  <c r="CA622" i="1"/>
  <c r="CG622" i="1"/>
  <c r="CH622" i="1"/>
  <c r="CL622" i="1"/>
  <c r="CM622" i="1"/>
  <c r="CN622" i="1"/>
  <c r="CR622" i="1"/>
  <c r="CS622" i="1"/>
  <c r="CT622" i="1"/>
  <c r="F623" i="1"/>
  <c r="Q623" i="1"/>
  <c r="R623" i="1"/>
  <c r="S623" i="1"/>
  <c r="T623" i="1"/>
  <c r="AC623" i="1"/>
  <c r="I623" i="1" s="1"/>
  <c r="AG623" i="1"/>
  <c r="K623" i="1" s="1"/>
  <c r="AK623" i="1"/>
  <c r="M623" i="1" s="1"/>
  <c r="AZ623" i="1"/>
  <c r="BE623" i="1"/>
  <c r="BX623" i="1"/>
  <c r="BY623" i="1"/>
  <c r="CF623" i="1" s="1"/>
  <c r="BZ623" i="1"/>
  <c r="CG623" i="1" s="1"/>
  <c r="CA623" i="1"/>
  <c r="CE623" i="1"/>
  <c r="CH623" i="1"/>
  <c r="CR623" i="1"/>
  <c r="CS623" i="1"/>
  <c r="CT623" i="1"/>
  <c r="F624" i="1"/>
  <c r="T624" i="1" s="1"/>
  <c r="Q624" i="1"/>
  <c r="R624" i="1"/>
  <c r="S624" i="1"/>
  <c r="AC624" i="1"/>
  <c r="I624" i="1" s="1"/>
  <c r="AG624" i="1"/>
  <c r="K624" i="1" s="1"/>
  <c r="AK624" i="1"/>
  <c r="M624" i="1" s="1"/>
  <c r="AZ624" i="1"/>
  <c r="BE624" i="1"/>
  <c r="BZ624" i="1"/>
  <c r="O641" i="1" s="1"/>
  <c r="CL624" i="1"/>
  <c r="CM624" i="1"/>
  <c r="CN624" i="1"/>
  <c r="CR624" i="1"/>
  <c r="CS624" i="1"/>
  <c r="CT624" i="1"/>
  <c r="F625" i="1"/>
  <c r="Q625" i="1"/>
  <c r="R625" i="1"/>
  <c r="S625" i="1"/>
  <c r="AC625" i="1"/>
  <c r="I625" i="1" s="1"/>
  <c r="AG625" i="1"/>
  <c r="K625" i="1" s="1"/>
  <c r="AK625" i="1"/>
  <c r="M625" i="1" s="1"/>
  <c r="AZ625" i="1"/>
  <c r="BE625" i="1"/>
  <c r="F626" i="1"/>
  <c r="Q626" i="1"/>
  <c r="R626" i="1"/>
  <c r="S626" i="1"/>
  <c r="AC626" i="1"/>
  <c r="I626" i="1" s="1"/>
  <c r="AG626" i="1"/>
  <c r="K626" i="1" s="1"/>
  <c r="AK626" i="1"/>
  <c r="M626" i="1" s="1"/>
  <c r="AQ626" i="1"/>
  <c r="AZ626" i="1"/>
  <c r="BE626" i="1"/>
  <c r="BZ626" i="1"/>
  <c r="CR626" i="1"/>
  <c r="CS626" i="1"/>
  <c r="CT626" i="1"/>
  <c r="F627" i="1"/>
  <c r="T627" i="1" s="1"/>
  <c r="Q627" i="1"/>
  <c r="R627" i="1"/>
  <c r="S627" i="1"/>
  <c r="AC627" i="1"/>
  <c r="I627" i="1" s="1"/>
  <c r="AG627" i="1"/>
  <c r="K627" i="1" s="1"/>
  <c r="AK627" i="1"/>
  <c r="M627" i="1" s="1"/>
  <c r="AZ627" i="1"/>
  <c r="BE627" i="1"/>
  <c r="F628" i="1"/>
  <c r="BZ628" i="1"/>
  <c r="CG628" i="1" s="1"/>
  <c r="CR628" i="1"/>
  <c r="CS628" i="1"/>
  <c r="CT628" i="1"/>
  <c r="BZ630" i="1"/>
  <c r="CG630" i="1" s="1"/>
  <c r="CR630" i="1"/>
  <c r="CS630" i="1"/>
  <c r="CT630" i="1"/>
  <c r="Q631" i="1"/>
  <c r="R631" i="1"/>
  <c r="Q632" i="1"/>
  <c r="R632" i="1"/>
  <c r="BZ632" i="1"/>
  <c r="CR632" i="1"/>
  <c r="CS632" i="1"/>
  <c r="CT632" i="1"/>
  <c r="Q633" i="1"/>
  <c r="R633" i="1"/>
  <c r="BJ634" i="1"/>
  <c r="BJ635" i="1" s="1"/>
  <c r="BK634" i="1"/>
  <c r="BK635" i="1" s="1"/>
  <c r="BN634" i="1"/>
  <c r="BN635" i="1" s="1"/>
  <c r="BO634" i="1"/>
  <c r="BO635" i="1" s="1"/>
  <c r="BR634" i="1"/>
  <c r="BR635" i="1" s="1"/>
  <c r="BS634" i="1"/>
  <c r="BS635" i="1" s="1"/>
  <c r="CC634" i="1"/>
  <c r="V635" i="1"/>
  <c r="Q636" i="1"/>
  <c r="R636" i="1"/>
  <c r="S636" i="1"/>
  <c r="T636" i="1"/>
  <c r="U636" i="1"/>
  <c r="V636" i="1"/>
  <c r="F651" i="1"/>
  <c r="X651" i="1"/>
  <c r="AC651" i="1"/>
  <c r="I651" i="1" s="1"/>
  <c r="AG651" i="1"/>
  <c r="K651" i="1" s="1"/>
  <c r="AK651" i="1"/>
  <c r="M651" i="1" s="1"/>
  <c r="AZ651" i="1"/>
  <c r="BE651" i="1"/>
  <c r="BY651" i="1"/>
  <c r="CL651" i="1"/>
  <c r="CM651" i="1"/>
  <c r="CN651" i="1"/>
  <c r="F652" i="1"/>
  <c r="X652" i="1"/>
  <c r="AC652" i="1"/>
  <c r="I652" i="1" s="1"/>
  <c r="AG652" i="1"/>
  <c r="K652" i="1" s="1"/>
  <c r="AK652" i="1"/>
  <c r="M652" i="1" s="1"/>
  <c r="AZ652" i="1"/>
  <c r="BE652" i="1"/>
  <c r="F653" i="1"/>
  <c r="Q653" i="1"/>
  <c r="R653" i="1"/>
  <c r="S653" i="1"/>
  <c r="X653" i="1"/>
  <c r="AC653" i="1"/>
  <c r="I653" i="1" s="1"/>
  <c r="AG653" i="1"/>
  <c r="K653" i="1" s="1"/>
  <c r="AK653" i="1"/>
  <c r="M653" i="1" s="1"/>
  <c r="AZ653" i="1"/>
  <c r="BE653" i="1"/>
  <c r="BG653" i="1"/>
  <c r="BY653" i="1"/>
  <c r="CF653" i="1" s="1"/>
  <c r="BZ653" i="1"/>
  <c r="CG653" i="1"/>
  <c r="CL653" i="1"/>
  <c r="CM653" i="1"/>
  <c r="CN653" i="1"/>
  <c r="CR653" i="1"/>
  <c r="CS653" i="1"/>
  <c r="CT653" i="1"/>
  <c r="F654" i="1"/>
  <c r="X654" i="1"/>
  <c r="X655" i="1" s="1"/>
  <c r="AC654" i="1"/>
  <c r="I654" i="1" s="1"/>
  <c r="AG654" i="1"/>
  <c r="K654" i="1" s="1"/>
  <c r="AK654" i="1"/>
  <c r="M654" i="1" s="1"/>
  <c r="F655" i="1"/>
  <c r="T655" i="1" s="1"/>
  <c r="K655" i="1"/>
  <c r="Q655" i="1"/>
  <c r="R655" i="1"/>
  <c r="S655" i="1"/>
  <c r="AC655" i="1"/>
  <c r="I655" i="1" s="1"/>
  <c r="AG655" i="1"/>
  <c r="AK655" i="1"/>
  <c r="M655" i="1" s="1"/>
  <c r="AQ655" i="1"/>
  <c r="BY655" i="1"/>
  <c r="CF655" i="1" s="1"/>
  <c r="BZ655" i="1"/>
  <c r="CG655" i="1" s="1"/>
  <c r="CL655" i="1"/>
  <c r="CM655" i="1"/>
  <c r="CN655" i="1"/>
  <c r="CR655" i="1"/>
  <c r="CS655" i="1"/>
  <c r="CT655" i="1"/>
  <c r="F656" i="1"/>
  <c r="Q656" i="1"/>
  <c r="R656" i="1"/>
  <c r="S656" i="1"/>
  <c r="X656" i="1"/>
  <c r="AC656" i="1"/>
  <c r="I656" i="1" s="1"/>
  <c r="AG656" i="1"/>
  <c r="K656" i="1" s="1"/>
  <c r="AK656" i="1"/>
  <c r="M656" i="1" s="1"/>
  <c r="AZ656" i="1"/>
  <c r="BE656" i="1"/>
  <c r="BG656" i="1"/>
  <c r="F657" i="1"/>
  <c r="X657" i="1"/>
  <c r="X658" i="1" s="1"/>
  <c r="AC657" i="1"/>
  <c r="I657" i="1" s="1"/>
  <c r="AG657" i="1"/>
  <c r="K657" i="1" s="1"/>
  <c r="AK657" i="1"/>
  <c r="M657" i="1" s="1"/>
  <c r="BF657" i="1"/>
  <c r="BY657" i="1"/>
  <c r="CF657" i="1" s="1"/>
  <c r="BZ657" i="1"/>
  <c r="CG657" i="1" s="1"/>
  <c r="CL657" i="1"/>
  <c r="CM657" i="1"/>
  <c r="CN657" i="1"/>
  <c r="CR657" i="1"/>
  <c r="CS657" i="1"/>
  <c r="CT657" i="1"/>
  <c r="F658" i="1"/>
  <c r="T658" i="1" s="1"/>
  <c r="Q658" i="1"/>
  <c r="R658" i="1"/>
  <c r="S658" i="1"/>
  <c r="AC658" i="1"/>
  <c r="I658" i="1" s="1"/>
  <c r="AG658" i="1"/>
  <c r="K658" i="1" s="1"/>
  <c r="AK658" i="1"/>
  <c r="M658" i="1" s="1"/>
  <c r="AQ658" i="1"/>
  <c r="F659" i="1"/>
  <c r="Q659" i="1"/>
  <c r="R659" i="1"/>
  <c r="S659" i="1"/>
  <c r="X659" i="1"/>
  <c r="AC659" i="1"/>
  <c r="I659" i="1" s="1"/>
  <c r="AG659" i="1"/>
  <c r="K659" i="1" s="1"/>
  <c r="AK659" i="1"/>
  <c r="M659" i="1" s="1"/>
  <c r="AZ659" i="1"/>
  <c r="BE659" i="1"/>
  <c r="BG659" i="1"/>
  <c r="BY659" i="1"/>
  <c r="CF659" i="1" s="1"/>
  <c r="BZ659" i="1"/>
  <c r="CG659" i="1" s="1"/>
  <c r="CL659" i="1"/>
  <c r="CM659" i="1"/>
  <c r="CN659" i="1"/>
  <c r="CR659" i="1"/>
  <c r="CS659" i="1"/>
  <c r="CT659" i="1"/>
  <c r="F660" i="1"/>
  <c r="X660" i="1"/>
  <c r="X667" i="1" s="1"/>
  <c r="AC660" i="1"/>
  <c r="I660" i="1" s="1"/>
  <c r="AG660" i="1"/>
  <c r="K660" i="1" s="1"/>
  <c r="AK660" i="1"/>
  <c r="M660" i="1" s="1"/>
  <c r="F661" i="1"/>
  <c r="I661" i="1"/>
  <c r="X661" i="1"/>
  <c r="AC661" i="1"/>
  <c r="AG661" i="1"/>
  <c r="K661" i="1" s="1"/>
  <c r="AK661" i="1"/>
  <c r="M661" i="1" s="1"/>
  <c r="AZ661" i="1"/>
  <c r="BE661" i="1"/>
  <c r="BX661" i="1"/>
  <c r="BY661" i="1"/>
  <c r="CF661" i="1" s="1"/>
  <c r="BZ661" i="1"/>
  <c r="CA661" i="1"/>
  <c r="CH661" i="1" s="1"/>
  <c r="CE661" i="1"/>
  <c r="CG661" i="1"/>
  <c r="CL661" i="1"/>
  <c r="CM661" i="1"/>
  <c r="CN661" i="1"/>
  <c r="CR661" i="1"/>
  <c r="CS661" i="1"/>
  <c r="CT661" i="1"/>
  <c r="F662" i="1"/>
  <c r="X662" i="1"/>
  <c r="X663" i="1" s="1"/>
  <c r="X664" i="1" s="1"/>
  <c r="X665" i="1" s="1"/>
  <c r="AC662" i="1"/>
  <c r="I662" i="1" s="1"/>
  <c r="AG662" i="1"/>
  <c r="K662" i="1" s="1"/>
  <c r="AK662" i="1"/>
  <c r="M662" i="1" s="1"/>
  <c r="AZ662" i="1"/>
  <c r="BB662" i="1"/>
  <c r="BC662" i="1"/>
  <c r="BD662" i="1"/>
  <c r="BX662" i="1"/>
  <c r="CE662" i="1" s="1"/>
  <c r="BY662" i="1"/>
  <c r="BZ662" i="1"/>
  <c r="CA662" i="1"/>
  <c r="CF662" i="1"/>
  <c r="CG662" i="1"/>
  <c r="CH662" i="1"/>
  <c r="CL662" i="1"/>
  <c r="CM662" i="1"/>
  <c r="CN662" i="1"/>
  <c r="CR662" i="1"/>
  <c r="CS662" i="1"/>
  <c r="CT662" i="1"/>
  <c r="F663" i="1"/>
  <c r="AC663" i="1"/>
  <c r="I663" i="1" s="1"/>
  <c r="AG663" i="1"/>
  <c r="K663" i="1" s="1"/>
  <c r="AK663" i="1"/>
  <c r="M663" i="1" s="1"/>
  <c r="AZ663" i="1"/>
  <c r="BE663" i="1"/>
  <c r="F664" i="1"/>
  <c r="AC664" i="1"/>
  <c r="I664" i="1" s="1"/>
  <c r="AG664" i="1"/>
  <c r="K664" i="1" s="1"/>
  <c r="AK664" i="1"/>
  <c r="M664" i="1" s="1"/>
  <c r="AZ664" i="1"/>
  <c r="BE664" i="1"/>
  <c r="BX664" i="1"/>
  <c r="CE664" i="1" s="1"/>
  <c r="BY664" i="1"/>
  <c r="CF664" i="1" s="1"/>
  <c r="BZ664" i="1"/>
  <c r="CA664" i="1"/>
  <c r="CG664" i="1"/>
  <c r="CH664" i="1"/>
  <c r="CL664" i="1"/>
  <c r="CM664" i="1"/>
  <c r="CN664" i="1"/>
  <c r="CR664" i="1"/>
  <c r="CS664" i="1"/>
  <c r="CT664" i="1"/>
  <c r="F665" i="1"/>
  <c r="AC665" i="1"/>
  <c r="I665" i="1" s="1"/>
  <c r="AG665" i="1"/>
  <c r="K665" i="1" s="1"/>
  <c r="AK665" i="1"/>
  <c r="M665" i="1" s="1"/>
  <c r="AZ665" i="1"/>
  <c r="BE665" i="1"/>
  <c r="F666" i="1"/>
  <c r="I666" i="1"/>
  <c r="K666" i="1"/>
  <c r="AC666" i="1"/>
  <c r="AG666" i="1"/>
  <c r="AK666" i="1"/>
  <c r="M666" i="1" s="1"/>
  <c r="AZ666" i="1"/>
  <c r="BE666" i="1"/>
  <c r="BX666" i="1"/>
  <c r="F684" i="1" s="1"/>
  <c r="BY666" i="1"/>
  <c r="CF666" i="1" s="1"/>
  <c r="BZ666" i="1"/>
  <c r="CA666" i="1"/>
  <c r="CH666" i="1" s="1"/>
  <c r="CG666" i="1"/>
  <c r="CL666" i="1"/>
  <c r="CM666" i="1"/>
  <c r="CN666" i="1"/>
  <c r="CR666" i="1"/>
  <c r="CS666" i="1"/>
  <c r="CT666" i="1"/>
  <c r="F667" i="1"/>
  <c r="AC667" i="1"/>
  <c r="I667" i="1" s="1"/>
  <c r="AG667" i="1"/>
  <c r="K667" i="1" s="1"/>
  <c r="AK667" i="1"/>
  <c r="M667" i="1" s="1"/>
  <c r="AW667" i="1"/>
  <c r="AX667" i="1"/>
  <c r="AY667" i="1"/>
  <c r="BE667" i="1"/>
  <c r="F668" i="1"/>
  <c r="AC668" i="1"/>
  <c r="I668" i="1" s="1"/>
  <c r="AG668" i="1"/>
  <c r="K668" i="1" s="1"/>
  <c r="AK668" i="1"/>
  <c r="M668" i="1" s="1"/>
  <c r="AO668" i="1"/>
  <c r="AO714" i="1" s="1"/>
  <c r="AO760" i="1" s="1"/>
  <c r="AO806" i="1" s="1"/>
  <c r="AO852" i="1" s="1"/>
  <c r="AO898" i="1" s="1"/>
  <c r="AO944" i="1" s="1"/>
  <c r="AO990" i="1" s="1"/>
  <c r="AO1036" i="1" s="1"/>
  <c r="AO1082" i="1" s="1"/>
  <c r="AO1128" i="1" s="1"/>
  <c r="AO1174" i="1" s="1"/>
  <c r="AO1220" i="1" s="1"/>
  <c r="AO1266" i="1" s="1"/>
  <c r="AO1312" i="1" s="1"/>
  <c r="AO1358" i="1" s="1"/>
  <c r="AO1404" i="1" s="1"/>
  <c r="AQ668" i="1"/>
  <c r="AZ668" i="1"/>
  <c r="BE668" i="1"/>
  <c r="BX668" i="1"/>
  <c r="CE668" i="1" s="1"/>
  <c r="BY668" i="1"/>
  <c r="CF668" i="1" s="1"/>
  <c r="BZ668" i="1"/>
  <c r="CA668" i="1"/>
  <c r="CH668" i="1" s="1"/>
  <c r="CG668" i="1"/>
  <c r="CL668" i="1"/>
  <c r="CM668" i="1"/>
  <c r="CN668" i="1"/>
  <c r="CR668" i="1"/>
  <c r="CS668" i="1"/>
  <c r="CT668" i="1"/>
  <c r="F669" i="1"/>
  <c r="T669" i="1" s="1"/>
  <c r="I669" i="1"/>
  <c r="Q669" i="1"/>
  <c r="R669" i="1"/>
  <c r="S669" i="1"/>
  <c r="X669" i="1"/>
  <c r="AC669" i="1"/>
  <c r="AG669" i="1"/>
  <c r="K669" i="1" s="1"/>
  <c r="AK669" i="1"/>
  <c r="M669" i="1" s="1"/>
  <c r="AO669" i="1"/>
  <c r="AO715" i="1" s="1"/>
  <c r="AZ669" i="1"/>
  <c r="BE669" i="1"/>
  <c r="BX669" i="1"/>
  <c r="CE669" i="1" s="1"/>
  <c r="BY669" i="1"/>
  <c r="CF669" i="1" s="1"/>
  <c r="BZ669" i="1"/>
  <c r="CG669" i="1" s="1"/>
  <c r="CA669" i="1"/>
  <c r="CH669" i="1"/>
  <c r="CR669" i="1"/>
  <c r="CS669" i="1"/>
  <c r="CT669" i="1"/>
  <c r="F670" i="1"/>
  <c r="T670" i="1" s="1"/>
  <c r="I670" i="1"/>
  <c r="Q670" i="1"/>
  <c r="R670" i="1"/>
  <c r="S670" i="1"/>
  <c r="X670" i="1"/>
  <c r="AC670" i="1"/>
  <c r="AG670" i="1"/>
  <c r="K670" i="1" s="1"/>
  <c r="AK670" i="1"/>
  <c r="M670" i="1" s="1"/>
  <c r="AO670" i="1"/>
  <c r="AO716" i="1" s="1"/>
  <c r="AZ670" i="1"/>
  <c r="BE670" i="1"/>
  <c r="BZ670" i="1"/>
  <c r="CG670" i="1" s="1"/>
  <c r="CL670" i="1"/>
  <c r="CM670" i="1"/>
  <c r="CN670" i="1"/>
  <c r="CR670" i="1"/>
  <c r="CS670" i="1"/>
  <c r="CT670" i="1"/>
  <c r="F671" i="1"/>
  <c r="T671" i="1" s="1"/>
  <c r="I671" i="1"/>
  <c r="Q671" i="1"/>
  <c r="R671" i="1"/>
  <c r="S671" i="1"/>
  <c r="X671" i="1"/>
  <c r="AC671" i="1"/>
  <c r="AG671" i="1"/>
  <c r="K671" i="1" s="1"/>
  <c r="AK671" i="1"/>
  <c r="M671" i="1" s="1"/>
  <c r="AO671" i="1"/>
  <c r="AO717" i="1" s="1"/>
  <c r="AO763" i="1" s="1"/>
  <c r="AO809" i="1" s="1"/>
  <c r="AO855" i="1" s="1"/>
  <c r="AO901" i="1" s="1"/>
  <c r="AO947" i="1" s="1"/>
  <c r="AO993" i="1" s="1"/>
  <c r="AO1039" i="1" s="1"/>
  <c r="AO1085" i="1" s="1"/>
  <c r="AO1131" i="1" s="1"/>
  <c r="AO1177" i="1" s="1"/>
  <c r="AO1223" i="1" s="1"/>
  <c r="AO1269" i="1" s="1"/>
  <c r="AO1315" i="1" s="1"/>
  <c r="AO1361" i="1" s="1"/>
  <c r="AO1407" i="1" s="1"/>
  <c r="AZ671" i="1"/>
  <c r="BE671" i="1"/>
  <c r="F672" i="1"/>
  <c r="T672" i="1" s="1"/>
  <c r="I672" i="1"/>
  <c r="Q672" i="1"/>
  <c r="R672" i="1"/>
  <c r="S672" i="1"/>
  <c r="X672" i="1"/>
  <c r="X673" i="1" s="1"/>
  <c r="AC672" i="1"/>
  <c r="AG672" i="1"/>
  <c r="K672" i="1" s="1"/>
  <c r="AK672" i="1"/>
  <c r="M672" i="1" s="1"/>
  <c r="AO672" i="1"/>
  <c r="AO718" i="1" s="1"/>
  <c r="AO764" i="1" s="1"/>
  <c r="AO810" i="1" s="1"/>
  <c r="AO856" i="1" s="1"/>
  <c r="AO902" i="1" s="1"/>
  <c r="AO948" i="1" s="1"/>
  <c r="AO994" i="1" s="1"/>
  <c r="AO1040" i="1" s="1"/>
  <c r="AO1086" i="1" s="1"/>
  <c r="AO1132" i="1" s="1"/>
  <c r="AO1178" i="1" s="1"/>
  <c r="AO1224" i="1" s="1"/>
  <c r="AO1270" i="1" s="1"/>
  <c r="AO1316" i="1" s="1"/>
  <c r="AO1362" i="1" s="1"/>
  <c r="AO1408" i="1" s="1"/>
  <c r="AQ672" i="1"/>
  <c r="AZ672" i="1"/>
  <c r="BE672" i="1"/>
  <c r="BZ672" i="1"/>
  <c r="CG672" i="1" s="1"/>
  <c r="CR672" i="1"/>
  <c r="CS672" i="1"/>
  <c r="CT672" i="1"/>
  <c r="F673" i="1"/>
  <c r="T673" i="1" s="1"/>
  <c r="I673" i="1"/>
  <c r="Q673" i="1"/>
  <c r="R673" i="1"/>
  <c r="S673" i="1"/>
  <c r="AC673" i="1"/>
  <c r="AG673" i="1"/>
  <c r="K673" i="1" s="1"/>
  <c r="AK673" i="1"/>
  <c r="M673" i="1" s="1"/>
  <c r="AO673" i="1"/>
  <c r="AO719" i="1" s="1"/>
  <c r="AU673" i="1"/>
  <c r="AU719" i="1" s="1"/>
  <c r="AZ673" i="1"/>
  <c r="BE673" i="1"/>
  <c r="F674" i="1"/>
  <c r="X674" i="1"/>
  <c r="BZ674" i="1"/>
  <c r="CR674" i="1"/>
  <c r="CS674" i="1"/>
  <c r="CT674" i="1"/>
  <c r="BZ676" i="1"/>
  <c r="CR676" i="1"/>
  <c r="CS676" i="1"/>
  <c r="CT676" i="1"/>
  <c r="Q677" i="1"/>
  <c r="R677" i="1"/>
  <c r="H678" i="1"/>
  <c r="Q678" i="1"/>
  <c r="R678" i="1"/>
  <c r="BZ678" i="1"/>
  <c r="CG678" i="1" s="1"/>
  <c r="CR678" i="1"/>
  <c r="CS678" i="1"/>
  <c r="CT678" i="1"/>
  <c r="Q679" i="1"/>
  <c r="R679" i="1"/>
  <c r="BJ680" i="1"/>
  <c r="BJ681" i="1" s="1"/>
  <c r="BK680" i="1"/>
  <c r="BK681" i="1" s="1"/>
  <c r="BN680" i="1"/>
  <c r="BN681" i="1" s="1"/>
  <c r="BO680" i="1"/>
  <c r="BO681" i="1" s="1"/>
  <c r="BR680" i="1"/>
  <c r="BR681" i="1" s="1"/>
  <c r="BS680" i="1"/>
  <c r="BS681" i="1" s="1"/>
  <c r="CA680" i="1"/>
  <c r="CH680" i="1" s="1"/>
  <c r="CC680" i="1"/>
  <c r="V681" i="1"/>
  <c r="Q682" i="1"/>
  <c r="R682" i="1"/>
  <c r="S682" i="1"/>
  <c r="T682" i="1"/>
  <c r="U682" i="1"/>
  <c r="V682" i="1"/>
  <c r="N687" i="1"/>
  <c r="F697" i="1"/>
  <c r="H724" i="1" s="1"/>
  <c r="I697" i="1"/>
  <c r="X697" i="1"/>
  <c r="AC697" i="1"/>
  <c r="AG697" i="1"/>
  <c r="K697" i="1" s="1"/>
  <c r="AK697" i="1"/>
  <c r="M697" i="1" s="1"/>
  <c r="AZ697" i="1"/>
  <c r="BE697" i="1"/>
  <c r="BY697" i="1"/>
  <c r="CF697" i="1" s="1"/>
  <c r="CL697" i="1"/>
  <c r="CM697" i="1"/>
  <c r="CN697" i="1"/>
  <c r="F698" i="1"/>
  <c r="I698" i="1"/>
  <c r="X698" i="1"/>
  <c r="X699" i="1" s="1"/>
  <c r="X700" i="1" s="1"/>
  <c r="X701" i="1" s="1"/>
  <c r="X702" i="1" s="1"/>
  <c r="X703" i="1" s="1"/>
  <c r="X704" i="1" s="1"/>
  <c r="X705" i="1" s="1"/>
  <c r="X706" i="1" s="1"/>
  <c r="AC698" i="1"/>
  <c r="AG698" i="1"/>
  <c r="K698" i="1" s="1"/>
  <c r="AK698" i="1"/>
  <c r="M698" i="1" s="1"/>
  <c r="AZ698" i="1"/>
  <c r="BE698" i="1"/>
  <c r="F699" i="1"/>
  <c r="K699" i="1"/>
  <c r="Q699" i="1"/>
  <c r="R699" i="1"/>
  <c r="S699" i="1"/>
  <c r="AC699" i="1"/>
  <c r="I699" i="1" s="1"/>
  <c r="AG699" i="1"/>
  <c r="AK699" i="1"/>
  <c r="M699" i="1" s="1"/>
  <c r="AZ699" i="1"/>
  <c r="BE699" i="1"/>
  <c r="BG699" i="1"/>
  <c r="BY699" i="1"/>
  <c r="CF699" i="1" s="1"/>
  <c r="BZ699" i="1"/>
  <c r="CG699" i="1"/>
  <c r="CL699" i="1"/>
  <c r="CM699" i="1"/>
  <c r="CN699" i="1"/>
  <c r="CR699" i="1"/>
  <c r="CS699" i="1"/>
  <c r="CT699" i="1"/>
  <c r="F700" i="1"/>
  <c r="K700" i="1"/>
  <c r="AC700" i="1"/>
  <c r="I700" i="1" s="1"/>
  <c r="AG700" i="1"/>
  <c r="AK700" i="1"/>
  <c r="M700" i="1" s="1"/>
  <c r="BA700" i="1"/>
  <c r="BA746" i="1" s="1"/>
  <c r="BA792" i="1" s="1"/>
  <c r="BA838" i="1" s="1"/>
  <c r="BA884" i="1" s="1"/>
  <c r="BA930" i="1" s="1"/>
  <c r="BA976" i="1" s="1"/>
  <c r="BA1022" i="1" s="1"/>
  <c r="BA1068" i="1" s="1"/>
  <c r="BA1114" i="1" s="1"/>
  <c r="BA1160" i="1" s="1"/>
  <c r="BA1206" i="1" s="1"/>
  <c r="BA1252" i="1" s="1"/>
  <c r="BA1298" i="1" s="1"/>
  <c r="BA1344" i="1" s="1"/>
  <c r="BA1390" i="1" s="1"/>
  <c r="F701" i="1"/>
  <c r="Q701" i="1"/>
  <c r="R701" i="1"/>
  <c r="S701" i="1"/>
  <c r="AC701" i="1"/>
  <c r="I701" i="1" s="1"/>
  <c r="AG701" i="1"/>
  <c r="K701" i="1" s="1"/>
  <c r="AK701" i="1"/>
  <c r="M701" i="1" s="1"/>
  <c r="AQ701" i="1"/>
  <c r="AU701" i="1"/>
  <c r="AU747" i="1" s="1"/>
  <c r="BY701" i="1"/>
  <c r="CF701" i="1" s="1"/>
  <c r="BZ701" i="1"/>
  <c r="CG701" i="1"/>
  <c r="CL701" i="1"/>
  <c r="CM701" i="1"/>
  <c r="CN701" i="1"/>
  <c r="CR701" i="1"/>
  <c r="CS701" i="1"/>
  <c r="CT701" i="1"/>
  <c r="F702" i="1"/>
  <c r="I702" i="1"/>
  <c r="Q702" i="1"/>
  <c r="R702" i="1"/>
  <c r="S702" i="1"/>
  <c r="AC702" i="1"/>
  <c r="AG702" i="1"/>
  <c r="K702" i="1" s="1"/>
  <c r="AK702" i="1"/>
  <c r="M702" i="1" s="1"/>
  <c r="AZ702" i="1"/>
  <c r="BE702" i="1"/>
  <c r="BG702" i="1"/>
  <c r="F703" i="1"/>
  <c r="AC703" i="1"/>
  <c r="I703" i="1" s="1"/>
  <c r="AG703" i="1"/>
  <c r="K703" i="1" s="1"/>
  <c r="AK703" i="1"/>
  <c r="M703" i="1" s="1"/>
  <c r="AQ703" i="1"/>
  <c r="AQ749" i="1" s="1"/>
  <c r="AQ795" i="1" s="1"/>
  <c r="AQ841" i="1" s="1"/>
  <c r="AQ887" i="1" s="1"/>
  <c r="AQ933" i="1" s="1"/>
  <c r="AQ979" i="1" s="1"/>
  <c r="AQ1025" i="1" s="1"/>
  <c r="AQ1071" i="1" s="1"/>
  <c r="AQ1117" i="1" s="1"/>
  <c r="AQ1163" i="1" s="1"/>
  <c r="AQ1209" i="1" s="1"/>
  <c r="AQ1255" i="1" s="1"/>
  <c r="AQ1301" i="1" s="1"/>
  <c r="AQ1347" i="1" s="1"/>
  <c r="AQ1393" i="1" s="1"/>
  <c r="BF703" i="1"/>
  <c r="BY703" i="1"/>
  <c r="CF703" i="1" s="1"/>
  <c r="BZ703" i="1"/>
  <c r="CG703" i="1"/>
  <c r="CL703" i="1"/>
  <c r="CM703" i="1"/>
  <c r="CN703" i="1"/>
  <c r="CR703" i="1"/>
  <c r="CS703" i="1"/>
  <c r="CT703" i="1"/>
  <c r="F704" i="1"/>
  <c r="T704" i="1" s="1"/>
  <c r="Q704" i="1"/>
  <c r="R704" i="1"/>
  <c r="S704" i="1"/>
  <c r="AC704" i="1"/>
  <c r="I704" i="1" s="1"/>
  <c r="AG704" i="1"/>
  <c r="K704" i="1" s="1"/>
  <c r="AK704" i="1"/>
  <c r="M704" i="1" s="1"/>
  <c r="AQ704" i="1"/>
  <c r="BF704" i="1"/>
  <c r="BF750" i="1" s="1"/>
  <c r="BF796" i="1" s="1"/>
  <c r="BF842" i="1" s="1"/>
  <c r="BF888" i="1" s="1"/>
  <c r="BF934" i="1" s="1"/>
  <c r="BF980" i="1" s="1"/>
  <c r="BF1026" i="1" s="1"/>
  <c r="BF1072" i="1" s="1"/>
  <c r="BF1118" i="1" s="1"/>
  <c r="BF1164" i="1" s="1"/>
  <c r="BF1210" i="1" s="1"/>
  <c r="BF1256" i="1" s="1"/>
  <c r="BF1302" i="1" s="1"/>
  <c r="BF1348" i="1" s="1"/>
  <c r="BF1394" i="1" s="1"/>
  <c r="F705" i="1"/>
  <c r="I705" i="1"/>
  <c r="K705" i="1"/>
  <c r="Q705" i="1"/>
  <c r="R705" i="1"/>
  <c r="S705" i="1"/>
  <c r="AC705" i="1"/>
  <c r="AG705" i="1"/>
  <c r="AK705" i="1"/>
  <c r="M705" i="1" s="1"/>
  <c r="AZ705" i="1"/>
  <c r="BE705" i="1"/>
  <c r="BG705" i="1"/>
  <c r="BY705" i="1"/>
  <c r="CF705" i="1" s="1"/>
  <c r="BZ705" i="1"/>
  <c r="CG705" i="1"/>
  <c r="CL705" i="1"/>
  <c r="CM705" i="1"/>
  <c r="CN705" i="1"/>
  <c r="CR705" i="1"/>
  <c r="CS705" i="1"/>
  <c r="CT705" i="1"/>
  <c r="F706" i="1"/>
  <c r="J733" i="1" s="1"/>
  <c r="K706" i="1"/>
  <c r="AC706" i="1"/>
  <c r="I706" i="1" s="1"/>
  <c r="AG706" i="1"/>
  <c r="AK706" i="1"/>
  <c r="M706" i="1" s="1"/>
  <c r="F707" i="1"/>
  <c r="AC707" i="1"/>
  <c r="I707" i="1" s="1"/>
  <c r="AG707" i="1"/>
  <c r="K707" i="1" s="1"/>
  <c r="AK707" i="1"/>
  <c r="M707" i="1" s="1"/>
  <c r="AQ707" i="1"/>
  <c r="AQ753" i="1" s="1"/>
  <c r="AZ707" i="1"/>
  <c r="BE707" i="1"/>
  <c r="BX707" i="1"/>
  <c r="BY707" i="1"/>
  <c r="CF707" i="1" s="1"/>
  <c r="BZ707" i="1"/>
  <c r="CG707" i="1" s="1"/>
  <c r="CA707" i="1"/>
  <c r="CH707" i="1" s="1"/>
  <c r="CL707" i="1"/>
  <c r="CM707" i="1"/>
  <c r="CN707" i="1"/>
  <c r="CR707" i="1"/>
  <c r="CS707" i="1"/>
  <c r="CT707" i="1"/>
  <c r="F708" i="1"/>
  <c r="AC708" i="1"/>
  <c r="I708" i="1" s="1"/>
  <c r="AG708" i="1"/>
  <c r="K708" i="1" s="1"/>
  <c r="AK708" i="1"/>
  <c r="M708" i="1" s="1"/>
  <c r="AQ708" i="1"/>
  <c r="AQ754" i="1" s="1"/>
  <c r="AZ708" i="1"/>
  <c r="BB708" i="1"/>
  <c r="BC708" i="1"/>
  <c r="BD708" i="1"/>
  <c r="BX708" i="1"/>
  <c r="BY708" i="1"/>
  <c r="CF708" i="1" s="1"/>
  <c r="BZ708" i="1"/>
  <c r="CG708" i="1" s="1"/>
  <c r="CA708" i="1"/>
  <c r="CE708" i="1"/>
  <c r="CH708" i="1"/>
  <c r="CL708" i="1"/>
  <c r="CM708" i="1"/>
  <c r="CN708" i="1"/>
  <c r="CR708" i="1"/>
  <c r="CS708" i="1"/>
  <c r="CT708" i="1"/>
  <c r="F709" i="1"/>
  <c r="I709" i="1"/>
  <c r="AC709" i="1"/>
  <c r="AG709" i="1"/>
  <c r="K709" i="1" s="1"/>
  <c r="AK709" i="1"/>
  <c r="M709" i="1" s="1"/>
  <c r="AO709" i="1"/>
  <c r="AO755" i="1" s="1"/>
  <c r="AZ709" i="1"/>
  <c r="BE709" i="1"/>
  <c r="F710" i="1"/>
  <c r="I710" i="1"/>
  <c r="AC710" i="1"/>
  <c r="AG710" i="1"/>
  <c r="K710" i="1" s="1"/>
  <c r="AK710" i="1"/>
  <c r="M710" i="1" s="1"/>
  <c r="AZ710" i="1"/>
  <c r="BE710" i="1"/>
  <c r="BX710" i="1"/>
  <c r="CE710" i="1" s="1"/>
  <c r="BY710" i="1"/>
  <c r="BZ710" i="1"/>
  <c r="CA710" i="1"/>
  <c r="CF710" i="1"/>
  <c r="CG710" i="1"/>
  <c r="CH710" i="1"/>
  <c r="CL710" i="1"/>
  <c r="CM710" i="1"/>
  <c r="CN710" i="1"/>
  <c r="CR710" i="1"/>
  <c r="CS710" i="1"/>
  <c r="CT710" i="1"/>
  <c r="F711" i="1"/>
  <c r="M733" i="1" s="1"/>
  <c r="I711" i="1"/>
  <c r="AC711" i="1"/>
  <c r="AG711" i="1"/>
  <c r="K711" i="1" s="1"/>
  <c r="AK711" i="1"/>
  <c r="M711" i="1" s="1"/>
  <c r="AZ711" i="1"/>
  <c r="BE711" i="1"/>
  <c r="F712" i="1"/>
  <c r="AC712" i="1"/>
  <c r="I712" i="1" s="1"/>
  <c r="AG712" i="1"/>
  <c r="K712" i="1" s="1"/>
  <c r="AK712" i="1"/>
  <c r="M712" i="1" s="1"/>
  <c r="AU712" i="1"/>
  <c r="AU758" i="1" s="1"/>
  <c r="AZ712" i="1"/>
  <c r="BE712" i="1"/>
  <c r="BX712" i="1"/>
  <c r="CE712" i="1" s="1"/>
  <c r="BY712" i="1"/>
  <c r="F733" i="1" s="1"/>
  <c r="BZ712" i="1"/>
  <c r="CA712" i="1"/>
  <c r="CG712" i="1"/>
  <c r="CH712" i="1"/>
  <c r="CL712" i="1"/>
  <c r="CM712" i="1"/>
  <c r="CN712" i="1"/>
  <c r="CR712" i="1"/>
  <c r="CS712" i="1"/>
  <c r="CT712" i="1"/>
  <c r="F713" i="1"/>
  <c r="I713" i="1"/>
  <c r="AC713" i="1"/>
  <c r="AG713" i="1"/>
  <c r="K713" i="1" s="1"/>
  <c r="AK713" i="1"/>
  <c r="M713" i="1" s="1"/>
  <c r="AU713" i="1"/>
  <c r="AU759" i="1" s="1"/>
  <c r="AW713" i="1"/>
  <c r="AX713" i="1"/>
  <c r="AY713" i="1"/>
  <c r="BE713" i="1"/>
  <c r="F714" i="1"/>
  <c r="K714" i="1"/>
  <c r="AC714" i="1"/>
  <c r="I714" i="1" s="1"/>
  <c r="AG714" i="1"/>
  <c r="AK714" i="1"/>
  <c r="M714" i="1" s="1"/>
  <c r="AQ714" i="1"/>
  <c r="AQ760" i="1" s="1"/>
  <c r="AZ714" i="1"/>
  <c r="BE714" i="1"/>
  <c r="BX714" i="1"/>
  <c r="BY714" i="1"/>
  <c r="CF714" i="1" s="1"/>
  <c r="BZ714" i="1"/>
  <c r="CG714" i="1" s="1"/>
  <c r="CA714" i="1"/>
  <c r="CE714" i="1"/>
  <c r="CH714" i="1"/>
  <c r="CL714" i="1"/>
  <c r="CM714" i="1"/>
  <c r="CN714" i="1"/>
  <c r="CR714" i="1"/>
  <c r="CS714" i="1"/>
  <c r="CT714" i="1"/>
  <c r="F715" i="1"/>
  <c r="T715" i="1" s="1"/>
  <c r="Q715" i="1"/>
  <c r="R715" i="1"/>
  <c r="S715" i="1"/>
  <c r="AC715" i="1"/>
  <c r="I715" i="1" s="1"/>
  <c r="AG715" i="1"/>
  <c r="K715" i="1" s="1"/>
  <c r="AK715" i="1"/>
  <c r="M715" i="1" s="1"/>
  <c r="AZ715" i="1"/>
  <c r="BE715" i="1"/>
  <c r="BX715" i="1"/>
  <c r="CE715" i="1" s="1"/>
  <c r="BY715" i="1"/>
  <c r="CF715" i="1" s="1"/>
  <c r="BZ715" i="1"/>
  <c r="CA715" i="1"/>
  <c r="CG715" i="1"/>
  <c r="CH715" i="1"/>
  <c r="CR715" i="1"/>
  <c r="CS715" i="1"/>
  <c r="CT715" i="1"/>
  <c r="F716" i="1"/>
  <c r="T716" i="1" s="1"/>
  <c r="Q716" i="1"/>
  <c r="R716" i="1"/>
  <c r="S716" i="1"/>
  <c r="AC716" i="1"/>
  <c r="I716" i="1" s="1"/>
  <c r="AG716" i="1"/>
  <c r="K716" i="1" s="1"/>
  <c r="AK716" i="1"/>
  <c r="M716" i="1" s="1"/>
  <c r="AZ716" i="1"/>
  <c r="BE716" i="1"/>
  <c r="BZ716" i="1"/>
  <c r="CL716" i="1"/>
  <c r="CM716" i="1"/>
  <c r="CN716" i="1"/>
  <c r="CR716" i="1"/>
  <c r="CS716" i="1"/>
  <c r="CT716" i="1"/>
  <c r="F717" i="1"/>
  <c r="T717" i="1" s="1"/>
  <c r="Q717" i="1"/>
  <c r="R717" i="1"/>
  <c r="S717" i="1"/>
  <c r="AC717" i="1"/>
  <c r="I717" i="1" s="1"/>
  <c r="AG717" i="1"/>
  <c r="K717" i="1" s="1"/>
  <c r="AK717" i="1"/>
  <c r="M717" i="1" s="1"/>
  <c r="AZ717" i="1"/>
  <c r="BE717" i="1"/>
  <c r="F718" i="1"/>
  <c r="Q718" i="1"/>
  <c r="R718" i="1"/>
  <c r="S718" i="1"/>
  <c r="AC718" i="1"/>
  <c r="I718" i="1" s="1"/>
  <c r="AG718" i="1"/>
  <c r="K718" i="1" s="1"/>
  <c r="AK718" i="1"/>
  <c r="M718" i="1" s="1"/>
  <c r="AQ718" i="1"/>
  <c r="AQ764" i="1" s="1"/>
  <c r="AZ718" i="1"/>
  <c r="BE718" i="1"/>
  <c r="BZ718" i="1"/>
  <c r="CR718" i="1"/>
  <c r="CS718" i="1"/>
  <c r="CT718" i="1"/>
  <c r="F719" i="1"/>
  <c r="T719" i="1" s="1"/>
  <c r="Q719" i="1"/>
  <c r="R719" i="1"/>
  <c r="S719" i="1"/>
  <c r="AC719" i="1"/>
  <c r="I719" i="1" s="1"/>
  <c r="AG719" i="1"/>
  <c r="K719" i="1" s="1"/>
  <c r="AK719" i="1"/>
  <c r="M719" i="1" s="1"/>
  <c r="AZ719" i="1"/>
  <c r="BE719" i="1"/>
  <c r="F720" i="1"/>
  <c r="BZ720" i="1"/>
  <c r="CG720" i="1" s="1"/>
  <c r="CR720" i="1"/>
  <c r="CS720" i="1"/>
  <c r="CT720" i="1"/>
  <c r="BZ722" i="1"/>
  <c r="CG722" i="1" s="1"/>
  <c r="CR722" i="1"/>
  <c r="CS722" i="1"/>
  <c r="CT722" i="1"/>
  <c r="Q723" i="1"/>
  <c r="R723" i="1"/>
  <c r="Q724" i="1"/>
  <c r="R724" i="1"/>
  <c r="BZ724" i="1"/>
  <c r="CR724" i="1"/>
  <c r="CS724" i="1"/>
  <c r="CT724" i="1"/>
  <c r="Q725" i="1"/>
  <c r="R725" i="1"/>
  <c r="BJ726" i="1"/>
  <c r="BJ727" i="1" s="1"/>
  <c r="BK726" i="1"/>
  <c r="BK727" i="1" s="1"/>
  <c r="BN726" i="1"/>
  <c r="BN727" i="1" s="1"/>
  <c r="BO726" i="1"/>
  <c r="BO727" i="1" s="1"/>
  <c r="BR726" i="1"/>
  <c r="BR727" i="1" s="1"/>
  <c r="BS726" i="1"/>
  <c r="BS727" i="1" s="1"/>
  <c r="CC726" i="1"/>
  <c r="V727" i="1"/>
  <c r="Q728" i="1"/>
  <c r="R728" i="1"/>
  <c r="S728" i="1"/>
  <c r="T728" i="1"/>
  <c r="U728" i="1"/>
  <c r="V728" i="1"/>
  <c r="F743" i="1"/>
  <c r="H770" i="1" s="1"/>
  <c r="X743" i="1"/>
  <c r="AC743" i="1"/>
  <c r="I743" i="1" s="1"/>
  <c r="AG743" i="1"/>
  <c r="K743" i="1" s="1"/>
  <c r="AK743" i="1"/>
  <c r="M743" i="1" s="1"/>
  <c r="AQ743" i="1"/>
  <c r="AQ789" i="1" s="1"/>
  <c r="AZ743" i="1"/>
  <c r="BE743" i="1"/>
  <c r="BY743" i="1"/>
  <c r="CL743" i="1"/>
  <c r="CM743" i="1"/>
  <c r="CN743" i="1"/>
  <c r="F744" i="1"/>
  <c r="X744" i="1"/>
  <c r="AC744" i="1"/>
  <c r="I744" i="1" s="1"/>
  <c r="AG744" i="1"/>
  <c r="K744" i="1" s="1"/>
  <c r="AK744" i="1"/>
  <c r="M744" i="1" s="1"/>
  <c r="AZ744" i="1"/>
  <c r="BE744" i="1"/>
  <c r="F745" i="1"/>
  <c r="Q745" i="1"/>
  <c r="R745" i="1"/>
  <c r="S745" i="1"/>
  <c r="X745" i="1"/>
  <c r="AC745" i="1"/>
  <c r="I745" i="1" s="1"/>
  <c r="AG745" i="1"/>
  <c r="K745" i="1" s="1"/>
  <c r="AK745" i="1"/>
  <c r="M745" i="1" s="1"/>
  <c r="AZ745" i="1"/>
  <c r="BE745" i="1"/>
  <c r="BG745" i="1"/>
  <c r="BY745" i="1"/>
  <c r="CF745" i="1" s="1"/>
  <c r="BZ745" i="1"/>
  <c r="CG745" i="1"/>
  <c r="CL745" i="1"/>
  <c r="CM745" i="1"/>
  <c r="CN745" i="1"/>
  <c r="CR745" i="1"/>
  <c r="CS745" i="1"/>
  <c r="CT745" i="1"/>
  <c r="F746" i="1"/>
  <c r="X746" i="1"/>
  <c r="X747" i="1" s="1"/>
  <c r="AC746" i="1"/>
  <c r="I746" i="1" s="1"/>
  <c r="AG746" i="1"/>
  <c r="K746" i="1" s="1"/>
  <c r="AK746" i="1"/>
  <c r="M746" i="1" s="1"/>
  <c r="F747" i="1"/>
  <c r="T747" i="1" s="1"/>
  <c r="K747" i="1"/>
  <c r="Q747" i="1"/>
  <c r="R747" i="1"/>
  <c r="S747" i="1"/>
  <c r="AC747" i="1"/>
  <c r="I747" i="1" s="1"/>
  <c r="AG747" i="1"/>
  <c r="AK747" i="1"/>
  <c r="M747" i="1" s="1"/>
  <c r="AQ747" i="1"/>
  <c r="AQ793" i="1" s="1"/>
  <c r="BY747" i="1"/>
  <c r="CF747" i="1" s="1"/>
  <c r="BZ747" i="1"/>
  <c r="CG747" i="1" s="1"/>
  <c r="CL747" i="1"/>
  <c r="CM747" i="1"/>
  <c r="CN747" i="1"/>
  <c r="CR747" i="1"/>
  <c r="CS747" i="1"/>
  <c r="CT747" i="1"/>
  <c r="F748" i="1"/>
  <c r="Q748" i="1"/>
  <c r="R748" i="1"/>
  <c r="S748" i="1"/>
  <c r="X748" i="1"/>
  <c r="AC748" i="1"/>
  <c r="I748" i="1" s="1"/>
  <c r="AG748" i="1"/>
  <c r="K748" i="1" s="1"/>
  <c r="AK748" i="1"/>
  <c r="M748" i="1" s="1"/>
  <c r="AZ748" i="1"/>
  <c r="BE748" i="1"/>
  <c r="BG748" i="1"/>
  <c r="F749" i="1"/>
  <c r="X749" i="1"/>
  <c r="X750" i="1" s="1"/>
  <c r="AC749" i="1"/>
  <c r="I749" i="1" s="1"/>
  <c r="AG749" i="1"/>
  <c r="K749" i="1" s="1"/>
  <c r="AK749" i="1"/>
  <c r="M749" i="1" s="1"/>
  <c r="BF749" i="1"/>
  <c r="BF795" i="1" s="1"/>
  <c r="BY749" i="1"/>
  <c r="CF749" i="1" s="1"/>
  <c r="BZ749" i="1"/>
  <c r="CG749" i="1" s="1"/>
  <c r="CL749" i="1"/>
  <c r="CM749" i="1"/>
  <c r="CN749" i="1"/>
  <c r="CR749" i="1"/>
  <c r="CS749" i="1"/>
  <c r="CT749" i="1"/>
  <c r="F750" i="1"/>
  <c r="T750" i="1" s="1"/>
  <c r="K750" i="1"/>
  <c r="Q750" i="1"/>
  <c r="R750" i="1"/>
  <c r="S750" i="1"/>
  <c r="AC750" i="1"/>
  <c r="I750" i="1" s="1"/>
  <c r="AG750" i="1"/>
  <c r="AK750" i="1"/>
  <c r="M750" i="1" s="1"/>
  <c r="AQ750" i="1"/>
  <c r="AQ796" i="1" s="1"/>
  <c r="F751" i="1"/>
  <c r="Q751" i="1"/>
  <c r="R751" i="1"/>
  <c r="S751" i="1"/>
  <c r="X751" i="1"/>
  <c r="AC751" i="1"/>
  <c r="I751" i="1" s="1"/>
  <c r="AG751" i="1"/>
  <c r="K751" i="1" s="1"/>
  <c r="AK751" i="1"/>
  <c r="M751" i="1" s="1"/>
  <c r="AZ751" i="1"/>
  <c r="BE751" i="1"/>
  <c r="BG751" i="1"/>
  <c r="BY751" i="1"/>
  <c r="CF751" i="1" s="1"/>
  <c r="BZ751" i="1"/>
  <c r="CG751" i="1" s="1"/>
  <c r="CL751" i="1"/>
  <c r="CM751" i="1"/>
  <c r="CN751" i="1"/>
  <c r="CR751" i="1"/>
  <c r="CS751" i="1"/>
  <c r="CT751" i="1"/>
  <c r="F752" i="1"/>
  <c r="X752" i="1"/>
  <c r="X759" i="1" s="1"/>
  <c r="AC752" i="1"/>
  <c r="I752" i="1" s="1"/>
  <c r="AG752" i="1"/>
  <c r="K752" i="1" s="1"/>
  <c r="AK752" i="1"/>
  <c r="M752" i="1" s="1"/>
  <c r="F753" i="1"/>
  <c r="CU751" i="1" s="1"/>
  <c r="I753" i="1"/>
  <c r="X753" i="1"/>
  <c r="AC753" i="1"/>
  <c r="AG753" i="1"/>
  <c r="K753" i="1" s="1"/>
  <c r="AK753" i="1"/>
  <c r="M753" i="1" s="1"/>
  <c r="AU753" i="1"/>
  <c r="AU799" i="1" s="1"/>
  <c r="AZ753" i="1"/>
  <c r="BE753" i="1"/>
  <c r="BX753" i="1"/>
  <c r="CE753" i="1" s="1"/>
  <c r="BY753" i="1"/>
  <c r="CF753" i="1" s="1"/>
  <c r="BZ753" i="1"/>
  <c r="CA753" i="1"/>
  <c r="CG753" i="1"/>
  <c r="CH753" i="1"/>
  <c r="CL753" i="1"/>
  <c r="CM753" i="1"/>
  <c r="CN753" i="1"/>
  <c r="CR753" i="1"/>
  <c r="CS753" i="1"/>
  <c r="CT753" i="1"/>
  <c r="F754" i="1"/>
  <c r="X754" i="1"/>
  <c r="X755" i="1" s="1"/>
  <c r="X756" i="1" s="1"/>
  <c r="X757" i="1" s="1"/>
  <c r="X761" i="1" s="1"/>
  <c r="X762" i="1" s="1"/>
  <c r="X763" i="1" s="1"/>
  <c r="AC754" i="1"/>
  <c r="I754" i="1" s="1"/>
  <c r="AG754" i="1"/>
  <c r="K754" i="1" s="1"/>
  <c r="AK754" i="1"/>
  <c r="M754" i="1" s="1"/>
  <c r="AZ754" i="1"/>
  <c r="BB754" i="1"/>
  <c r="BC754" i="1"/>
  <c r="BD754" i="1"/>
  <c r="BX754" i="1"/>
  <c r="BY754" i="1"/>
  <c r="BZ754" i="1"/>
  <c r="CA754" i="1"/>
  <c r="CE754" i="1"/>
  <c r="CF754" i="1"/>
  <c r="CG754" i="1"/>
  <c r="CH754" i="1"/>
  <c r="CL754" i="1"/>
  <c r="CM754" i="1"/>
  <c r="CN754" i="1"/>
  <c r="CR754" i="1"/>
  <c r="CS754" i="1"/>
  <c r="CT754" i="1"/>
  <c r="F755" i="1"/>
  <c r="AC755" i="1"/>
  <c r="I755" i="1" s="1"/>
  <c r="AG755" i="1"/>
  <c r="K755" i="1" s="1"/>
  <c r="AK755" i="1"/>
  <c r="M755" i="1" s="1"/>
  <c r="AQ755" i="1"/>
  <c r="AQ801" i="1" s="1"/>
  <c r="AZ755" i="1"/>
  <c r="BE755" i="1"/>
  <c r="F756" i="1"/>
  <c r="AC756" i="1"/>
  <c r="I756" i="1" s="1"/>
  <c r="AG756" i="1"/>
  <c r="K756" i="1" s="1"/>
  <c r="AK756" i="1"/>
  <c r="M756" i="1" s="1"/>
  <c r="AZ756" i="1"/>
  <c r="BE756" i="1"/>
  <c r="BX756" i="1"/>
  <c r="CE756" i="1" s="1"/>
  <c r="BY756" i="1"/>
  <c r="CF756" i="1" s="1"/>
  <c r="BZ756" i="1"/>
  <c r="CG756" i="1" s="1"/>
  <c r="CA756" i="1"/>
  <c r="CH756" i="1" s="1"/>
  <c r="CL756" i="1"/>
  <c r="CM756" i="1"/>
  <c r="CN756" i="1"/>
  <c r="CR756" i="1"/>
  <c r="CS756" i="1"/>
  <c r="CT756" i="1"/>
  <c r="F757" i="1"/>
  <c r="AC757" i="1"/>
  <c r="I757" i="1" s="1"/>
  <c r="AG757" i="1"/>
  <c r="K757" i="1" s="1"/>
  <c r="AK757" i="1"/>
  <c r="M757" i="1" s="1"/>
  <c r="AZ757" i="1"/>
  <c r="BE757" i="1"/>
  <c r="F758" i="1"/>
  <c r="I758" i="1"/>
  <c r="K758" i="1"/>
  <c r="AC758" i="1"/>
  <c r="AG758" i="1"/>
  <c r="AK758" i="1"/>
  <c r="M758" i="1" s="1"/>
  <c r="AZ758" i="1"/>
  <c r="BE758" i="1"/>
  <c r="BX758" i="1"/>
  <c r="CE758" i="1" s="1"/>
  <c r="BY758" i="1"/>
  <c r="CF758" i="1" s="1"/>
  <c r="BZ758" i="1"/>
  <c r="CA758" i="1"/>
  <c r="CG758" i="1"/>
  <c r="CH758" i="1"/>
  <c r="CL758" i="1"/>
  <c r="CM758" i="1"/>
  <c r="CN758" i="1"/>
  <c r="CR758" i="1"/>
  <c r="CS758" i="1"/>
  <c r="CT758" i="1"/>
  <c r="F759" i="1"/>
  <c r="AC759" i="1"/>
  <c r="I759" i="1" s="1"/>
  <c r="AG759" i="1"/>
  <c r="K759" i="1" s="1"/>
  <c r="AK759" i="1"/>
  <c r="M759" i="1" s="1"/>
  <c r="AQ759" i="1"/>
  <c r="AQ805" i="1" s="1"/>
  <c r="AW759" i="1"/>
  <c r="AX759" i="1"/>
  <c r="AY759" i="1"/>
  <c r="BE759" i="1"/>
  <c r="F760" i="1"/>
  <c r="AC760" i="1"/>
  <c r="I760" i="1" s="1"/>
  <c r="AG760" i="1"/>
  <c r="K760" i="1" s="1"/>
  <c r="AK760" i="1"/>
  <c r="M760" i="1" s="1"/>
  <c r="AZ760" i="1"/>
  <c r="BE760" i="1"/>
  <c r="BX760" i="1"/>
  <c r="CE760" i="1" s="1"/>
  <c r="BY760" i="1"/>
  <c r="CF760" i="1" s="1"/>
  <c r="BZ760" i="1"/>
  <c r="CG760" i="1" s="1"/>
  <c r="CA760" i="1"/>
  <c r="CH760" i="1"/>
  <c r="CL760" i="1"/>
  <c r="CM760" i="1"/>
  <c r="CN760" i="1"/>
  <c r="CR760" i="1"/>
  <c r="CS760" i="1"/>
  <c r="CT760" i="1"/>
  <c r="F761" i="1"/>
  <c r="T761" i="1" s="1"/>
  <c r="I761" i="1"/>
  <c r="Q761" i="1"/>
  <c r="R761" i="1"/>
  <c r="S761" i="1"/>
  <c r="AC761" i="1"/>
  <c r="AG761" i="1"/>
  <c r="K761" i="1" s="1"/>
  <c r="AK761" i="1"/>
  <c r="M761" i="1" s="1"/>
  <c r="AO761" i="1"/>
  <c r="AO807" i="1" s="1"/>
  <c r="AZ761" i="1"/>
  <c r="BE761" i="1"/>
  <c r="BX761" i="1"/>
  <c r="BY761" i="1"/>
  <c r="BZ761" i="1"/>
  <c r="CA761" i="1"/>
  <c r="CE761" i="1"/>
  <c r="CF761" i="1"/>
  <c r="CG761" i="1"/>
  <c r="CH761" i="1"/>
  <c r="CR761" i="1"/>
  <c r="CS761" i="1"/>
  <c r="CT761" i="1"/>
  <c r="F762" i="1"/>
  <c r="T762" i="1" s="1"/>
  <c r="I762" i="1"/>
  <c r="Q762" i="1"/>
  <c r="R762" i="1"/>
  <c r="S762" i="1"/>
  <c r="AC762" i="1"/>
  <c r="AG762" i="1"/>
  <c r="K762" i="1" s="1"/>
  <c r="AK762" i="1"/>
  <c r="M762" i="1" s="1"/>
  <c r="AO762" i="1"/>
  <c r="AO808" i="1" s="1"/>
  <c r="AZ762" i="1"/>
  <c r="BE762" i="1"/>
  <c r="BZ762" i="1"/>
  <c r="CG762" i="1" s="1"/>
  <c r="CL762" i="1"/>
  <c r="CM762" i="1"/>
  <c r="CN762" i="1"/>
  <c r="CR762" i="1"/>
  <c r="CS762" i="1"/>
  <c r="CT762" i="1"/>
  <c r="F763" i="1"/>
  <c r="T763" i="1" s="1"/>
  <c r="I763" i="1"/>
  <c r="Q763" i="1"/>
  <c r="R763" i="1"/>
  <c r="S763" i="1"/>
  <c r="AC763" i="1"/>
  <c r="AG763" i="1"/>
  <c r="K763" i="1" s="1"/>
  <c r="AK763" i="1"/>
  <c r="M763" i="1" s="1"/>
  <c r="AZ763" i="1"/>
  <c r="BE763" i="1"/>
  <c r="F764" i="1"/>
  <c r="T764" i="1" s="1"/>
  <c r="I764" i="1"/>
  <c r="Q764" i="1"/>
  <c r="R764" i="1"/>
  <c r="S764" i="1"/>
  <c r="AC764" i="1"/>
  <c r="AG764" i="1"/>
  <c r="K764" i="1" s="1"/>
  <c r="AK764" i="1"/>
  <c r="M764" i="1" s="1"/>
  <c r="AZ764" i="1"/>
  <c r="BE764" i="1"/>
  <c r="BZ764" i="1"/>
  <c r="CG764" i="1" s="1"/>
  <c r="CR764" i="1"/>
  <c r="CS764" i="1"/>
  <c r="CT764" i="1"/>
  <c r="F765" i="1"/>
  <c r="T765" i="1" s="1"/>
  <c r="I765" i="1"/>
  <c r="Q765" i="1"/>
  <c r="R765" i="1"/>
  <c r="S765" i="1"/>
  <c r="AC765" i="1"/>
  <c r="AG765" i="1"/>
  <c r="K765" i="1" s="1"/>
  <c r="AK765" i="1"/>
  <c r="M765" i="1" s="1"/>
  <c r="AO765" i="1"/>
  <c r="AO811" i="1" s="1"/>
  <c r="AU765" i="1"/>
  <c r="AU811" i="1" s="1"/>
  <c r="AZ765" i="1"/>
  <c r="BE765" i="1"/>
  <c r="F766" i="1"/>
  <c r="BZ766" i="1"/>
  <c r="CR766" i="1"/>
  <c r="CS766" i="1"/>
  <c r="CT766" i="1"/>
  <c r="BZ768" i="1"/>
  <c r="CR768" i="1"/>
  <c r="CS768" i="1"/>
  <c r="CT768" i="1"/>
  <c r="Q769" i="1"/>
  <c r="R769" i="1"/>
  <c r="Q770" i="1"/>
  <c r="R770" i="1"/>
  <c r="BZ770" i="1"/>
  <c r="CG770" i="1" s="1"/>
  <c r="CR770" i="1"/>
  <c r="CS770" i="1"/>
  <c r="CT770" i="1"/>
  <c r="Q771" i="1"/>
  <c r="R771" i="1"/>
  <c r="BJ772" i="1"/>
  <c r="BJ773" i="1" s="1"/>
  <c r="BK772" i="1"/>
  <c r="BK773" i="1" s="1"/>
  <c r="BN772" i="1"/>
  <c r="BN773" i="1" s="1"/>
  <c r="BO772" i="1"/>
  <c r="BO773" i="1" s="1"/>
  <c r="BR772" i="1"/>
  <c r="BR773" i="1" s="1"/>
  <c r="BS772" i="1"/>
  <c r="BS773" i="1" s="1"/>
  <c r="CC772" i="1"/>
  <c r="V773" i="1"/>
  <c r="Q774" i="1"/>
  <c r="R774" i="1"/>
  <c r="S774" i="1"/>
  <c r="T774" i="1"/>
  <c r="U774" i="1"/>
  <c r="V774" i="1"/>
  <c r="F789" i="1"/>
  <c r="X789" i="1"/>
  <c r="AC789" i="1"/>
  <c r="I789" i="1" s="1"/>
  <c r="AG789" i="1"/>
  <c r="K789" i="1" s="1"/>
  <c r="AK789" i="1"/>
  <c r="M789" i="1" s="1"/>
  <c r="AZ789" i="1"/>
  <c r="BE789" i="1"/>
  <c r="BY789" i="1"/>
  <c r="CF789" i="1" s="1"/>
  <c r="CL789" i="1"/>
  <c r="CM789" i="1"/>
  <c r="CN789" i="1"/>
  <c r="F790" i="1"/>
  <c r="X790" i="1"/>
  <c r="X791" i="1" s="1"/>
  <c r="X792" i="1" s="1"/>
  <c r="AC790" i="1"/>
  <c r="I790" i="1" s="1"/>
  <c r="AG790" i="1"/>
  <c r="K790" i="1" s="1"/>
  <c r="AK790" i="1"/>
  <c r="M790" i="1" s="1"/>
  <c r="AZ790" i="1"/>
  <c r="BE790" i="1"/>
  <c r="F791" i="1"/>
  <c r="Q791" i="1"/>
  <c r="R791" i="1"/>
  <c r="S791" i="1"/>
  <c r="AC791" i="1"/>
  <c r="I791" i="1" s="1"/>
  <c r="AG791" i="1"/>
  <c r="K791" i="1" s="1"/>
  <c r="AK791" i="1"/>
  <c r="M791" i="1" s="1"/>
  <c r="AZ791" i="1"/>
  <c r="BE791" i="1"/>
  <c r="BG791" i="1"/>
  <c r="BY791" i="1"/>
  <c r="CF791" i="1" s="1"/>
  <c r="BZ791" i="1"/>
  <c r="CG791" i="1" s="1"/>
  <c r="CL791" i="1"/>
  <c r="CM791" i="1"/>
  <c r="CN791" i="1"/>
  <c r="CR791" i="1"/>
  <c r="CS791" i="1"/>
  <c r="CT791" i="1"/>
  <c r="F792" i="1"/>
  <c r="I792" i="1"/>
  <c r="K792" i="1"/>
  <c r="AC792" i="1"/>
  <c r="AG792" i="1"/>
  <c r="AK792" i="1"/>
  <c r="M792" i="1" s="1"/>
  <c r="F793" i="1"/>
  <c r="Q793" i="1"/>
  <c r="R793" i="1"/>
  <c r="S793" i="1"/>
  <c r="X793" i="1"/>
  <c r="X794" i="1" s="1"/>
  <c r="X795" i="1" s="1"/>
  <c r="X796" i="1" s="1"/>
  <c r="X797" i="1" s="1"/>
  <c r="X798" i="1" s="1"/>
  <c r="AC793" i="1"/>
  <c r="I793" i="1" s="1"/>
  <c r="AG793" i="1"/>
  <c r="K793" i="1" s="1"/>
  <c r="AK793" i="1"/>
  <c r="M793" i="1" s="1"/>
  <c r="AU793" i="1"/>
  <c r="AU839" i="1" s="1"/>
  <c r="BY793" i="1"/>
  <c r="CF793" i="1" s="1"/>
  <c r="BZ793" i="1"/>
  <c r="CG793" i="1" s="1"/>
  <c r="CL793" i="1"/>
  <c r="CM793" i="1"/>
  <c r="CN793" i="1"/>
  <c r="CR793" i="1"/>
  <c r="CS793" i="1"/>
  <c r="CT793" i="1"/>
  <c r="F794" i="1"/>
  <c r="Q794" i="1"/>
  <c r="R794" i="1"/>
  <c r="S794" i="1"/>
  <c r="AC794" i="1"/>
  <c r="I794" i="1" s="1"/>
  <c r="AG794" i="1"/>
  <c r="K794" i="1" s="1"/>
  <c r="AK794" i="1"/>
  <c r="M794" i="1" s="1"/>
  <c r="AZ794" i="1"/>
  <c r="BE794" i="1"/>
  <c r="BG794" i="1"/>
  <c r="F795" i="1"/>
  <c r="K795" i="1"/>
  <c r="AC795" i="1"/>
  <c r="I795" i="1" s="1"/>
  <c r="AG795" i="1"/>
  <c r="AK795" i="1"/>
  <c r="M795" i="1" s="1"/>
  <c r="BY795" i="1"/>
  <c r="CF795" i="1" s="1"/>
  <c r="BZ795" i="1"/>
  <c r="CG795" i="1" s="1"/>
  <c r="CL795" i="1"/>
  <c r="CM795" i="1"/>
  <c r="CN795" i="1"/>
  <c r="CR795" i="1"/>
  <c r="CS795" i="1"/>
  <c r="CT795" i="1"/>
  <c r="F796" i="1"/>
  <c r="T796" i="1" s="1"/>
  <c r="Q796" i="1"/>
  <c r="R796" i="1"/>
  <c r="S796" i="1"/>
  <c r="AC796" i="1"/>
  <c r="I796" i="1" s="1"/>
  <c r="AG796" i="1"/>
  <c r="K796" i="1" s="1"/>
  <c r="AK796" i="1"/>
  <c r="M796" i="1" s="1"/>
  <c r="F797" i="1"/>
  <c r="K797" i="1"/>
  <c r="Q797" i="1"/>
  <c r="R797" i="1"/>
  <c r="S797" i="1"/>
  <c r="AC797" i="1"/>
  <c r="I797" i="1" s="1"/>
  <c r="AG797" i="1"/>
  <c r="AK797" i="1"/>
  <c r="M797" i="1" s="1"/>
  <c r="AZ797" i="1"/>
  <c r="BE797" i="1"/>
  <c r="BG797" i="1"/>
  <c r="CF797" i="1"/>
  <c r="BZ797" i="1"/>
  <c r="CG797" i="1" s="1"/>
  <c r="CL797" i="1"/>
  <c r="CM797" i="1"/>
  <c r="CN797" i="1"/>
  <c r="CR797" i="1"/>
  <c r="CS797" i="1"/>
  <c r="CT797" i="1"/>
  <c r="F798" i="1"/>
  <c r="I798" i="1"/>
  <c r="K798" i="1"/>
  <c r="AC798" i="1"/>
  <c r="AG798" i="1"/>
  <c r="AK798" i="1"/>
  <c r="M798" i="1" s="1"/>
  <c r="F799" i="1"/>
  <c r="AC799" i="1"/>
  <c r="I799" i="1" s="1"/>
  <c r="AG799" i="1"/>
  <c r="K799" i="1" s="1"/>
  <c r="AK799" i="1"/>
  <c r="M799" i="1" s="1"/>
  <c r="AQ799" i="1"/>
  <c r="AQ845" i="1" s="1"/>
  <c r="AZ799" i="1"/>
  <c r="BE799" i="1"/>
  <c r="BX799" i="1"/>
  <c r="CE799" i="1" s="1"/>
  <c r="BY799" i="1"/>
  <c r="BZ799" i="1"/>
  <c r="CA799" i="1"/>
  <c r="CF799" i="1"/>
  <c r="CG799" i="1"/>
  <c r="CH799" i="1"/>
  <c r="CL799" i="1"/>
  <c r="CM799" i="1"/>
  <c r="CN799" i="1"/>
  <c r="CR799" i="1"/>
  <c r="CS799" i="1"/>
  <c r="CT799" i="1"/>
  <c r="F800" i="1"/>
  <c r="AC800" i="1"/>
  <c r="I800" i="1" s="1"/>
  <c r="AG800" i="1"/>
  <c r="K800" i="1" s="1"/>
  <c r="AK800" i="1"/>
  <c r="M800" i="1" s="1"/>
  <c r="AQ800" i="1"/>
  <c r="AQ846" i="1" s="1"/>
  <c r="AZ800" i="1"/>
  <c r="BB800" i="1"/>
  <c r="BC800" i="1"/>
  <c r="BD800" i="1"/>
  <c r="BX800" i="1"/>
  <c r="BY800" i="1"/>
  <c r="CF800" i="1" s="1"/>
  <c r="BZ800" i="1"/>
  <c r="CA800" i="1"/>
  <c r="CE800" i="1"/>
  <c r="CG800" i="1"/>
  <c r="CH800" i="1"/>
  <c r="CL800" i="1"/>
  <c r="CM800" i="1"/>
  <c r="CN800" i="1"/>
  <c r="CR800" i="1"/>
  <c r="CS800" i="1"/>
  <c r="CT800" i="1"/>
  <c r="F801" i="1"/>
  <c r="I801" i="1"/>
  <c r="AC801" i="1"/>
  <c r="AG801" i="1"/>
  <c r="K801" i="1" s="1"/>
  <c r="AK801" i="1"/>
  <c r="M801" i="1" s="1"/>
  <c r="AO801" i="1"/>
  <c r="AO847" i="1" s="1"/>
  <c r="AZ801" i="1"/>
  <c r="BE801" i="1"/>
  <c r="F802" i="1"/>
  <c r="L825" i="1" s="1"/>
  <c r="I802" i="1"/>
  <c r="AC802" i="1"/>
  <c r="AG802" i="1"/>
  <c r="K802" i="1" s="1"/>
  <c r="AK802" i="1"/>
  <c r="M802" i="1" s="1"/>
  <c r="AZ802" i="1"/>
  <c r="BE802" i="1"/>
  <c r="BX802" i="1"/>
  <c r="CE802" i="1" s="1"/>
  <c r="BY802" i="1"/>
  <c r="CF802" i="1" s="1"/>
  <c r="BZ802" i="1"/>
  <c r="CA802" i="1"/>
  <c r="CG802" i="1"/>
  <c r="CH802" i="1"/>
  <c r="CL802" i="1"/>
  <c r="CM802" i="1"/>
  <c r="CN802" i="1"/>
  <c r="CR802" i="1"/>
  <c r="CS802" i="1"/>
  <c r="CT802" i="1"/>
  <c r="F803" i="1"/>
  <c r="M825" i="1" s="1"/>
  <c r="I803" i="1"/>
  <c r="AC803" i="1"/>
  <c r="AG803" i="1"/>
  <c r="K803" i="1" s="1"/>
  <c r="AK803" i="1"/>
  <c r="M803" i="1" s="1"/>
  <c r="AZ803" i="1"/>
  <c r="BE803" i="1"/>
  <c r="F804" i="1"/>
  <c r="AC804" i="1"/>
  <c r="I804" i="1" s="1"/>
  <c r="AG804" i="1"/>
  <c r="K804" i="1" s="1"/>
  <c r="AK804" i="1"/>
  <c r="M804" i="1" s="1"/>
  <c r="AU804" i="1"/>
  <c r="AU850" i="1" s="1"/>
  <c r="AZ804" i="1"/>
  <c r="BE804" i="1"/>
  <c r="BX804" i="1"/>
  <c r="CE804" i="1" s="1"/>
  <c r="BY804" i="1"/>
  <c r="CF804" i="1" s="1"/>
  <c r="BZ804" i="1"/>
  <c r="CG804" i="1" s="1"/>
  <c r="CA804" i="1"/>
  <c r="CH804" i="1"/>
  <c r="CL804" i="1"/>
  <c r="CM804" i="1"/>
  <c r="CN804" i="1"/>
  <c r="CR804" i="1"/>
  <c r="CS804" i="1"/>
  <c r="CT804" i="1"/>
  <c r="F805" i="1"/>
  <c r="I805" i="1"/>
  <c r="AC805" i="1"/>
  <c r="AG805" i="1"/>
  <c r="K805" i="1" s="1"/>
  <c r="AK805" i="1"/>
  <c r="M805" i="1" s="1"/>
  <c r="AU805" i="1"/>
  <c r="AU851" i="1" s="1"/>
  <c r="AW805" i="1"/>
  <c r="AX805" i="1"/>
  <c r="AY805" i="1"/>
  <c r="BE805" i="1"/>
  <c r="F806" i="1"/>
  <c r="K806" i="1"/>
  <c r="AC806" i="1"/>
  <c r="I806" i="1" s="1"/>
  <c r="AG806" i="1"/>
  <c r="AK806" i="1"/>
  <c r="M806" i="1" s="1"/>
  <c r="AQ806" i="1"/>
  <c r="AQ852" i="1" s="1"/>
  <c r="AZ806" i="1"/>
  <c r="BE806" i="1"/>
  <c r="BX806" i="1"/>
  <c r="CE806" i="1" s="1"/>
  <c r="BY806" i="1"/>
  <c r="CF806" i="1" s="1"/>
  <c r="BZ806" i="1"/>
  <c r="CG806" i="1" s="1"/>
  <c r="CA806" i="1"/>
  <c r="CH806" i="1" s="1"/>
  <c r="CL806" i="1"/>
  <c r="CM806" i="1"/>
  <c r="CN806" i="1"/>
  <c r="CR806" i="1"/>
  <c r="CS806" i="1"/>
  <c r="CT806" i="1"/>
  <c r="F807" i="1"/>
  <c r="Q807" i="1"/>
  <c r="R807" i="1"/>
  <c r="S807" i="1"/>
  <c r="AC807" i="1"/>
  <c r="I807" i="1" s="1"/>
  <c r="AG807" i="1"/>
  <c r="K807" i="1" s="1"/>
  <c r="AK807" i="1"/>
  <c r="M807" i="1" s="1"/>
  <c r="AZ807" i="1"/>
  <c r="BE807" i="1"/>
  <c r="BX807" i="1"/>
  <c r="CE807" i="1" s="1"/>
  <c r="BY807" i="1"/>
  <c r="CF807" i="1" s="1"/>
  <c r="BZ807" i="1"/>
  <c r="CA807" i="1"/>
  <c r="CG807" i="1"/>
  <c r="CH807" i="1"/>
  <c r="CR807" i="1"/>
  <c r="CS807" i="1"/>
  <c r="CT807" i="1"/>
  <c r="F808" i="1"/>
  <c r="T808" i="1" s="1"/>
  <c r="Q808" i="1"/>
  <c r="R808" i="1"/>
  <c r="S808" i="1"/>
  <c r="AC808" i="1"/>
  <c r="I808" i="1" s="1"/>
  <c r="AG808" i="1"/>
  <c r="K808" i="1" s="1"/>
  <c r="AK808" i="1"/>
  <c r="M808" i="1" s="1"/>
  <c r="AZ808" i="1"/>
  <c r="BE808" i="1"/>
  <c r="BZ808" i="1"/>
  <c r="CL808" i="1"/>
  <c r="CM808" i="1"/>
  <c r="CN808" i="1"/>
  <c r="CR808" i="1"/>
  <c r="CS808" i="1"/>
  <c r="CT808" i="1"/>
  <c r="F809" i="1"/>
  <c r="T809" i="1" s="1"/>
  <c r="Q809" i="1"/>
  <c r="R809" i="1"/>
  <c r="S809" i="1"/>
  <c r="AC809" i="1"/>
  <c r="I809" i="1" s="1"/>
  <c r="AG809" i="1"/>
  <c r="K809" i="1" s="1"/>
  <c r="AK809" i="1"/>
  <c r="M809" i="1" s="1"/>
  <c r="AZ809" i="1"/>
  <c r="BE809" i="1"/>
  <c r="F810" i="1"/>
  <c r="Q810" i="1"/>
  <c r="R810" i="1"/>
  <c r="S810" i="1"/>
  <c r="AC810" i="1"/>
  <c r="I810" i="1" s="1"/>
  <c r="AG810" i="1"/>
  <c r="K810" i="1" s="1"/>
  <c r="AK810" i="1"/>
  <c r="M810" i="1" s="1"/>
  <c r="AQ810" i="1"/>
  <c r="AQ856" i="1" s="1"/>
  <c r="AZ810" i="1"/>
  <c r="BE810" i="1"/>
  <c r="BZ810" i="1"/>
  <c r="CR810" i="1"/>
  <c r="CS810" i="1"/>
  <c r="CT810" i="1"/>
  <c r="F811" i="1"/>
  <c r="T811" i="1" s="1"/>
  <c r="Q811" i="1"/>
  <c r="R811" i="1"/>
  <c r="S811" i="1"/>
  <c r="AC811" i="1"/>
  <c r="I811" i="1" s="1"/>
  <c r="AG811" i="1"/>
  <c r="K811" i="1" s="1"/>
  <c r="AK811" i="1"/>
  <c r="M811" i="1" s="1"/>
  <c r="AZ811" i="1"/>
  <c r="BE811" i="1"/>
  <c r="F812" i="1"/>
  <c r="BZ812" i="1"/>
  <c r="CG812" i="1" s="1"/>
  <c r="CR812" i="1"/>
  <c r="CS812" i="1"/>
  <c r="CT812" i="1"/>
  <c r="BZ814" i="1"/>
  <c r="CG814" i="1" s="1"/>
  <c r="CR814" i="1"/>
  <c r="CS814" i="1"/>
  <c r="CT814" i="1"/>
  <c r="Q815" i="1"/>
  <c r="R815" i="1"/>
  <c r="H816" i="1"/>
  <c r="Q816" i="1"/>
  <c r="R816" i="1"/>
  <c r="BZ816" i="1"/>
  <c r="CR816" i="1"/>
  <c r="CS816" i="1"/>
  <c r="CT816" i="1"/>
  <c r="Q817" i="1"/>
  <c r="R817" i="1"/>
  <c r="BJ818" i="1"/>
  <c r="BJ819" i="1" s="1"/>
  <c r="BK818" i="1"/>
  <c r="BK819" i="1" s="1"/>
  <c r="BN818" i="1"/>
  <c r="BN819" i="1" s="1"/>
  <c r="BO818" i="1"/>
  <c r="BO819" i="1" s="1"/>
  <c r="BR818" i="1"/>
  <c r="BR819" i="1" s="1"/>
  <c r="BS818" i="1"/>
  <c r="BS819" i="1" s="1"/>
  <c r="CC818" i="1"/>
  <c r="V819" i="1"/>
  <c r="Q820" i="1"/>
  <c r="R820" i="1"/>
  <c r="S820" i="1"/>
  <c r="T820" i="1"/>
  <c r="U820" i="1"/>
  <c r="V820" i="1"/>
  <c r="K825" i="1"/>
  <c r="F835" i="1"/>
  <c r="H862" i="1" s="1"/>
  <c r="X835" i="1"/>
  <c r="AC835" i="1"/>
  <c r="I835" i="1" s="1"/>
  <c r="AG835" i="1"/>
  <c r="K835" i="1" s="1"/>
  <c r="AK835" i="1"/>
  <c r="M835" i="1" s="1"/>
  <c r="AQ835" i="1"/>
  <c r="AQ881" i="1" s="1"/>
  <c r="AZ835" i="1"/>
  <c r="BE835" i="1"/>
  <c r="BY835" i="1"/>
  <c r="CL835" i="1"/>
  <c r="CM835" i="1"/>
  <c r="CN835" i="1"/>
  <c r="F836" i="1"/>
  <c r="X836" i="1"/>
  <c r="AC836" i="1"/>
  <c r="I836" i="1" s="1"/>
  <c r="AG836" i="1"/>
  <c r="K836" i="1" s="1"/>
  <c r="AK836" i="1"/>
  <c r="M836" i="1" s="1"/>
  <c r="AZ836" i="1"/>
  <c r="BE836" i="1"/>
  <c r="F837" i="1"/>
  <c r="Q837" i="1"/>
  <c r="R837" i="1"/>
  <c r="S837" i="1"/>
  <c r="X837" i="1"/>
  <c r="AC837" i="1"/>
  <c r="I837" i="1" s="1"/>
  <c r="AG837" i="1"/>
  <c r="K837" i="1" s="1"/>
  <c r="AK837" i="1"/>
  <c r="M837" i="1" s="1"/>
  <c r="AZ837" i="1"/>
  <c r="BE837" i="1"/>
  <c r="BG837" i="1"/>
  <c r="BY837" i="1"/>
  <c r="CF837" i="1" s="1"/>
  <c r="BZ837" i="1"/>
  <c r="CG837" i="1" s="1"/>
  <c r="CL837" i="1"/>
  <c r="CM837" i="1"/>
  <c r="CN837" i="1"/>
  <c r="CR837" i="1"/>
  <c r="CS837" i="1"/>
  <c r="CT837" i="1"/>
  <c r="F838" i="1"/>
  <c r="X838" i="1"/>
  <c r="X839" i="1" s="1"/>
  <c r="AC838" i="1"/>
  <c r="I838" i="1" s="1"/>
  <c r="AG838" i="1"/>
  <c r="K838" i="1" s="1"/>
  <c r="AK838" i="1"/>
  <c r="M838" i="1" s="1"/>
  <c r="F839" i="1"/>
  <c r="T839" i="1" s="1"/>
  <c r="K839" i="1"/>
  <c r="Q839" i="1"/>
  <c r="R839" i="1"/>
  <c r="S839" i="1"/>
  <c r="AC839" i="1"/>
  <c r="I839" i="1" s="1"/>
  <c r="AG839" i="1"/>
  <c r="AK839" i="1"/>
  <c r="M839" i="1" s="1"/>
  <c r="AQ839" i="1"/>
  <c r="AQ885" i="1" s="1"/>
  <c r="BY839" i="1"/>
  <c r="CF839" i="1" s="1"/>
  <c r="BZ839" i="1"/>
  <c r="CG839" i="1" s="1"/>
  <c r="CL839" i="1"/>
  <c r="CM839" i="1"/>
  <c r="CN839" i="1"/>
  <c r="CR839" i="1"/>
  <c r="CS839" i="1"/>
  <c r="CT839" i="1"/>
  <c r="F840" i="1"/>
  <c r="Q840" i="1"/>
  <c r="R840" i="1"/>
  <c r="S840" i="1"/>
  <c r="X840" i="1"/>
  <c r="AC840" i="1"/>
  <c r="I840" i="1" s="1"/>
  <c r="AG840" i="1"/>
  <c r="K840" i="1" s="1"/>
  <c r="M840" i="1"/>
  <c r="AZ840" i="1"/>
  <c r="BE840" i="1"/>
  <c r="BG840" i="1"/>
  <c r="F841" i="1"/>
  <c r="X841" i="1"/>
  <c r="X842" i="1" s="1"/>
  <c r="AC841" i="1"/>
  <c r="I841" i="1" s="1"/>
  <c r="AG841" i="1"/>
  <c r="K841" i="1" s="1"/>
  <c r="AK841" i="1"/>
  <c r="M841" i="1" s="1"/>
  <c r="BF841" i="1"/>
  <c r="BF887" i="1" s="1"/>
  <c r="BY841" i="1"/>
  <c r="BZ841" i="1"/>
  <c r="CG841" i="1"/>
  <c r="CL841" i="1"/>
  <c r="CM841" i="1"/>
  <c r="CN841" i="1"/>
  <c r="CR841" i="1"/>
  <c r="CS841" i="1"/>
  <c r="CT841" i="1"/>
  <c r="F842" i="1"/>
  <c r="T842" i="1" s="1"/>
  <c r="Q842" i="1"/>
  <c r="R842" i="1"/>
  <c r="S842" i="1"/>
  <c r="AC842" i="1"/>
  <c r="I842" i="1" s="1"/>
  <c r="AG842" i="1"/>
  <c r="K842" i="1" s="1"/>
  <c r="AK842" i="1"/>
  <c r="M842" i="1" s="1"/>
  <c r="AQ842" i="1"/>
  <c r="AQ888" i="1" s="1"/>
  <c r="F843" i="1"/>
  <c r="Q843" i="1"/>
  <c r="R843" i="1"/>
  <c r="S843" i="1"/>
  <c r="X843" i="1"/>
  <c r="AC843" i="1"/>
  <c r="I843" i="1" s="1"/>
  <c r="AG843" i="1"/>
  <c r="K843" i="1" s="1"/>
  <c r="AK843" i="1"/>
  <c r="M843" i="1" s="1"/>
  <c r="AZ843" i="1"/>
  <c r="BE843" i="1"/>
  <c r="BG843" i="1"/>
  <c r="BY843" i="1"/>
  <c r="CF843" i="1" s="1"/>
  <c r="BZ843" i="1"/>
  <c r="CG843" i="1"/>
  <c r="CL843" i="1"/>
  <c r="CM843" i="1"/>
  <c r="CN843" i="1"/>
  <c r="CR843" i="1"/>
  <c r="CS843" i="1"/>
  <c r="CT843" i="1"/>
  <c r="F844" i="1"/>
  <c r="X844" i="1"/>
  <c r="X851" i="1" s="1"/>
  <c r="AC844" i="1"/>
  <c r="I844" i="1" s="1"/>
  <c r="AG844" i="1"/>
  <c r="K844" i="1" s="1"/>
  <c r="AK844" i="1"/>
  <c r="M844" i="1" s="1"/>
  <c r="F845" i="1"/>
  <c r="CU843" i="1" s="1"/>
  <c r="I845" i="1"/>
  <c r="X845" i="1"/>
  <c r="AC845" i="1"/>
  <c r="AG845" i="1"/>
  <c r="K845" i="1" s="1"/>
  <c r="AK845" i="1"/>
  <c r="M845" i="1" s="1"/>
  <c r="AU845" i="1"/>
  <c r="AU891" i="1" s="1"/>
  <c r="AZ845" i="1"/>
  <c r="BE845" i="1"/>
  <c r="BX845" i="1"/>
  <c r="CE845" i="1" s="1"/>
  <c r="BY845" i="1"/>
  <c r="CF845" i="1" s="1"/>
  <c r="BZ845" i="1"/>
  <c r="CA845" i="1"/>
  <c r="CG845" i="1"/>
  <c r="CH845" i="1"/>
  <c r="CL845" i="1"/>
  <c r="CM845" i="1"/>
  <c r="CN845" i="1"/>
  <c r="CR845" i="1"/>
  <c r="CS845" i="1"/>
  <c r="CT845" i="1"/>
  <c r="F846" i="1"/>
  <c r="X846" i="1"/>
  <c r="X847" i="1" s="1"/>
  <c r="X848" i="1" s="1"/>
  <c r="X849" i="1" s="1"/>
  <c r="X853" i="1" s="1"/>
  <c r="X854" i="1" s="1"/>
  <c r="X855" i="1" s="1"/>
  <c r="AC846" i="1"/>
  <c r="I846" i="1" s="1"/>
  <c r="AG846" i="1"/>
  <c r="K846" i="1" s="1"/>
  <c r="AK846" i="1"/>
  <c r="M846" i="1" s="1"/>
  <c r="AZ846" i="1"/>
  <c r="BB846" i="1"/>
  <c r="BC846" i="1"/>
  <c r="BD846" i="1"/>
  <c r="BX846" i="1"/>
  <c r="CE846" i="1" s="1"/>
  <c r="BY846" i="1"/>
  <c r="CF846" i="1" s="1"/>
  <c r="BZ846" i="1"/>
  <c r="CA846" i="1"/>
  <c r="CG846" i="1"/>
  <c r="CH846" i="1"/>
  <c r="CL846" i="1"/>
  <c r="CM846" i="1"/>
  <c r="CN846" i="1"/>
  <c r="CR846" i="1"/>
  <c r="CS846" i="1"/>
  <c r="CT846" i="1"/>
  <c r="AC847" i="1"/>
  <c r="I847" i="1" s="1"/>
  <c r="AG847" i="1"/>
  <c r="K847" i="1" s="1"/>
  <c r="AK847" i="1"/>
  <c r="M847" i="1" s="1"/>
  <c r="AQ847" i="1"/>
  <c r="AQ893" i="1" s="1"/>
  <c r="AZ847" i="1"/>
  <c r="BE847" i="1"/>
  <c r="F848" i="1"/>
  <c r="AC848" i="1"/>
  <c r="I848" i="1" s="1"/>
  <c r="AG848" i="1"/>
  <c r="K848" i="1" s="1"/>
  <c r="AK848" i="1"/>
  <c r="M848" i="1" s="1"/>
  <c r="AZ848" i="1"/>
  <c r="BE848" i="1"/>
  <c r="BX848" i="1"/>
  <c r="BY848" i="1"/>
  <c r="BZ848" i="1"/>
  <c r="CA848" i="1"/>
  <c r="CE848" i="1"/>
  <c r="CF848" i="1"/>
  <c r="CG848" i="1"/>
  <c r="CH848" i="1"/>
  <c r="CL848" i="1"/>
  <c r="CM848" i="1"/>
  <c r="CN848" i="1"/>
  <c r="CR848" i="1"/>
  <c r="CS848" i="1"/>
  <c r="CT848" i="1"/>
  <c r="F849" i="1"/>
  <c r="AC849" i="1"/>
  <c r="I849" i="1" s="1"/>
  <c r="AG849" i="1"/>
  <c r="K849" i="1" s="1"/>
  <c r="AK849" i="1"/>
  <c r="M849" i="1" s="1"/>
  <c r="AZ849" i="1"/>
  <c r="BE849" i="1"/>
  <c r="F850" i="1"/>
  <c r="I850" i="1"/>
  <c r="K850" i="1"/>
  <c r="AC850" i="1"/>
  <c r="AG850" i="1"/>
  <c r="AK850" i="1"/>
  <c r="M850" i="1" s="1"/>
  <c r="AZ850" i="1"/>
  <c r="BE850" i="1"/>
  <c r="BX850" i="1"/>
  <c r="F868" i="1" s="1"/>
  <c r="BY850" i="1"/>
  <c r="CF850" i="1" s="1"/>
  <c r="BZ850" i="1"/>
  <c r="CA850" i="1"/>
  <c r="CE850" i="1"/>
  <c r="CH850" i="1"/>
  <c r="CL850" i="1"/>
  <c r="CM850" i="1"/>
  <c r="CN850" i="1"/>
  <c r="CR850" i="1"/>
  <c r="CS850" i="1"/>
  <c r="CT850" i="1"/>
  <c r="F851" i="1"/>
  <c r="AC851" i="1"/>
  <c r="I851" i="1" s="1"/>
  <c r="AG851" i="1"/>
  <c r="K851" i="1" s="1"/>
  <c r="AK851" i="1"/>
  <c r="M851" i="1" s="1"/>
  <c r="AQ851" i="1"/>
  <c r="AQ897" i="1" s="1"/>
  <c r="AW851" i="1"/>
  <c r="AX851" i="1"/>
  <c r="AY851" i="1"/>
  <c r="BE851" i="1"/>
  <c r="F852" i="1"/>
  <c r="AC852" i="1"/>
  <c r="I852" i="1" s="1"/>
  <c r="AG852" i="1"/>
  <c r="K852" i="1" s="1"/>
  <c r="AK852" i="1"/>
  <c r="M852" i="1" s="1"/>
  <c r="AZ852" i="1"/>
  <c r="BE852" i="1"/>
  <c r="BX852" i="1"/>
  <c r="CE852" i="1" s="1"/>
  <c r="BY852" i="1"/>
  <c r="CF852" i="1" s="1"/>
  <c r="BZ852" i="1"/>
  <c r="CA852" i="1"/>
  <c r="CG852" i="1"/>
  <c r="CH852" i="1"/>
  <c r="CL852" i="1"/>
  <c r="CM852" i="1"/>
  <c r="CN852" i="1"/>
  <c r="CR852" i="1"/>
  <c r="CS852" i="1"/>
  <c r="CT852" i="1"/>
  <c r="F853" i="1"/>
  <c r="T853" i="1" s="1"/>
  <c r="I853" i="1"/>
  <c r="Q853" i="1"/>
  <c r="R853" i="1"/>
  <c r="S853" i="1"/>
  <c r="AC853" i="1"/>
  <c r="AG853" i="1"/>
  <c r="K853" i="1" s="1"/>
  <c r="AK853" i="1"/>
  <c r="M853" i="1" s="1"/>
  <c r="AO853" i="1"/>
  <c r="AO899" i="1" s="1"/>
  <c r="AZ853" i="1"/>
  <c r="BE853" i="1"/>
  <c r="BX853" i="1"/>
  <c r="CE853" i="1" s="1"/>
  <c r="BY853" i="1"/>
  <c r="CF853" i="1" s="1"/>
  <c r="BZ853" i="1"/>
  <c r="CG853" i="1" s="1"/>
  <c r="CA853" i="1"/>
  <c r="CH853" i="1"/>
  <c r="CR853" i="1"/>
  <c r="CS853" i="1"/>
  <c r="CT853" i="1"/>
  <c r="F854" i="1"/>
  <c r="T854" i="1" s="1"/>
  <c r="I854" i="1"/>
  <c r="Q854" i="1"/>
  <c r="R854" i="1"/>
  <c r="S854" i="1"/>
  <c r="AC854" i="1"/>
  <c r="AG854" i="1"/>
  <c r="K854" i="1" s="1"/>
  <c r="AK854" i="1"/>
  <c r="M854" i="1" s="1"/>
  <c r="AO854" i="1"/>
  <c r="AO900" i="1" s="1"/>
  <c r="AZ854" i="1"/>
  <c r="BE854" i="1"/>
  <c r="BZ854" i="1"/>
  <c r="CG854" i="1" s="1"/>
  <c r="CL854" i="1"/>
  <c r="CM854" i="1"/>
  <c r="CN854" i="1"/>
  <c r="CR854" i="1"/>
  <c r="CS854" i="1"/>
  <c r="CT854" i="1"/>
  <c r="F855" i="1"/>
  <c r="T855" i="1" s="1"/>
  <c r="I855" i="1"/>
  <c r="Q855" i="1"/>
  <c r="R855" i="1"/>
  <c r="S855" i="1"/>
  <c r="AC855" i="1"/>
  <c r="AG855" i="1"/>
  <c r="K855" i="1" s="1"/>
  <c r="AK855" i="1"/>
  <c r="M855" i="1" s="1"/>
  <c r="AZ855" i="1"/>
  <c r="BE855" i="1"/>
  <c r="F856" i="1"/>
  <c r="T856" i="1" s="1"/>
  <c r="I856" i="1"/>
  <c r="Q856" i="1"/>
  <c r="R856" i="1"/>
  <c r="S856" i="1"/>
  <c r="AC856" i="1"/>
  <c r="AG856" i="1"/>
  <c r="K856" i="1" s="1"/>
  <c r="AK856" i="1"/>
  <c r="M856" i="1" s="1"/>
  <c r="AZ856" i="1"/>
  <c r="BE856" i="1"/>
  <c r="BZ856" i="1"/>
  <c r="CG856" i="1" s="1"/>
  <c r="CR856" i="1"/>
  <c r="CS856" i="1"/>
  <c r="CT856" i="1"/>
  <c r="F857" i="1"/>
  <c r="T857" i="1" s="1"/>
  <c r="I857" i="1"/>
  <c r="Q857" i="1"/>
  <c r="R857" i="1"/>
  <c r="S857" i="1"/>
  <c r="AC857" i="1"/>
  <c r="AG857" i="1"/>
  <c r="K857" i="1" s="1"/>
  <c r="AK857" i="1"/>
  <c r="M857" i="1" s="1"/>
  <c r="AO857" i="1"/>
  <c r="AO903" i="1" s="1"/>
  <c r="AU857" i="1"/>
  <c r="AU903" i="1" s="1"/>
  <c r="AZ857" i="1"/>
  <c r="BE857" i="1"/>
  <c r="F858" i="1"/>
  <c r="BZ858" i="1"/>
  <c r="CR858" i="1"/>
  <c r="CS858" i="1"/>
  <c r="CT858" i="1"/>
  <c r="BZ860" i="1"/>
  <c r="CR860" i="1"/>
  <c r="CS860" i="1"/>
  <c r="CT860" i="1"/>
  <c r="Q861" i="1"/>
  <c r="R861" i="1"/>
  <c r="Q862" i="1"/>
  <c r="R862" i="1"/>
  <c r="BZ862" i="1"/>
  <c r="CG862" i="1" s="1"/>
  <c r="CR862" i="1"/>
  <c r="CS862" i="1"/>
  <c r="CT862" i="1"/>
  <c r="D863" i="1"/>
  <c r="Q863" i="1"/>
  <c r="R863" i="1"/>
  <c r="BJ864" i="1"/>
  <c r="BJ865" i="1" s="1"/>
  <c r="BK864" i="1"/>
  <c r="BK865" i="1" s="1"/>
  <c r="BN864" i="1"/>
  <c r="BN865" i="1" s="1"/>
  <c r="BO864" i="1"/>
  <c r="BO865" i="1" s="1"/>
  <c r="BR864" i="1"/>
  <c r="BR865" i="1" s="1"/>
  <c r="BS864" i="1"/>
  <c r="BS865" i="1" s="1"/>
  <c r="CC864" i="1"/>
  <c r="V865" i="1"/>
  <c r="Q866" i="1"/>
  <c r="R866" i="1"/>
  <c r="S866" i="1"/>
  <c r="T866" i="1"/>
  <c r="U866" i="1"/>
  <c r="V866" i="1"/>
  <c r="F881" i="1"/>
  <c r="H908" i="1" s="1"/>
  <c r="I881" i="1"/>
  <c r="X881" i="1"/>
  <c r="AC881" i="1"/>
  <c r="AG881" i="1"/>
  <c r="K881" i="1" s="1"/>
  <c r="AK881" i="1"/>
  <c r="M881" i="1" s="1"/>
  <c r="AZ881" i="1"/>
  <c r="BE881" i="1"/>
  <c r="BY881" i="1"/>
  <c r="CF881" i="1" s="1"/>
  <c r="CL881" i="1"/>
  <c r="CM881" i="1"/>
  <c r="CN881" i="1"/>
  <c r="CO881" i="1"/>
  <c r="F882" i="1"/>
  <c r="X882" i="1"/>
  <c r="X883" i="1" s="1"/>
  <c r="X884" i="1" s="1"/>
  <c r="AC882" i="1"/>
  <c r="I882" i="1" s="1"/>
  <c r="AG882" i="1"/>
  <c r="K882" i="1" s="1"/>
  <c r="AK882" i="1"/>
  <c r="M882" i="1" s="1"/>
  <c r="AZ882" i="1"/>
  <c r="BE882" i="1"/>
  <c r="F883" i="1"/>
  <c r="K883" i="1"/>
  <c r="Q883" i="1"/>
  <c r="R883" i="1"/>
  <c r="S883" i="1"/>
  <c r="AC883" i="1"/>
  <c r="I883" i="1" s="1"/>
  <c r="AG883" i="1"/>
  <c r="AK883" i="1"/>
  <c r="M883" i="1" s="1"/>
  <c r="AZ883" i="1"/>
  <c r="BE883" i="1"/>
  <c r="BG883" i="1"/>
  <c r="BY883" i="1"/>
  <c r="CF883" i="1" s="1"/>
  <c r="BZ883" i="1"/>
  <c r="CG883" i="1" s="1"/>
  <c r="CL883" i="1"/>
  <c r="CM883" i="1"/>
  <c r="CN883" i="1"/>
  <c r="CR883" i="1"/>
  <c r="CS883" i="1"/>
  <c r="CT883" i="1"/>
  <c r="F884" i="1"/>
  <c r="K884" i="1"/>
  <c r="AC884" i="1"/>
  <c r="I884" i="1" s="1"/>
  <c r="AG884" i="1"/>
  <c r="AK884" i="1"/>
  <c r="M884" i="1" s="1"/>
  <c r="F885" i="1"/>
  <c r="Q885" i="1"/>
  <c r="R885" i="1"/>
  <c r="S885" i="1"/>
  <c r="X885" i="1"/>
  <c r="X886" i="1" s="1"/>
  <c r="X887" i="1" s="1"/>
  <c r="X888" i="1" s="1"/>
  <c r="X889" i="1" s="1"/>
  <c r="X890" i="1" s="1"/>
  <c r="AC885" i="1"/>
  <c r="I885" i="1" s="1"/>
  <c r="AG885" i="1"/>
  <c r="K885" i="1" s="1"/>
  <c r="AK885" i="1"/>
  <c r="M885" i="1" s="1"/>
  <c r="AU885" i="1"/>
  <c r="AU931" i="1" s="1"/>
  <c r="BY885" i="1"/>
  <c r="CF885" i="1" s="1"/>
  <c r="BZ885" i="1"/>
  <c r="CG885" i="1" s="1"/>
  <c r="CL885" i="1"/>
  <c r="CM885" i="1"/>
  <c r="CN885" i="1"/>
  <c r="CR885" i="1"/>
  <c r="CS885" i="1"/>
  <c r="CT885" i="1"/>
  <c r="F886" i="1"/>
  <c r="Q886" i="1"/>
  <c r="R886" i="1"/>
  <c r="S886" i="1"/>
  <c r="AC886" i="1"/>
  <c r="I886" i="1" s="1"/>
  <c r="AG886" i="1"/>
  <c r="K886" i="1" s="1"/>
  <c r="AK886" i="1"/>
  <c r="M886" i="1" s="1"/>
  <c r="AZ886" i="1"/>
  <c r="BE886" i="1"/>
  <c r="BG886" i="1"/>
  <c r="F887" i="1"/>
  <c r="K887" i="1"/>
  <c r="AC887" i="1"/>
  <c r="I887" i="1" s="1"/>
  <c r="AG887" i="1"/>
  <c r="AK887" i="1"/>
  <c r="M887" i="1" s="1"/>
  <c r="BY887" i="1"/>
  <c r="CF887" i="1" s="1"/>
  <c r="BZ887" i="1"/>
  <c r="CG887" i="1"/>
  <c r="CL887" i="1"/>
  <c r="CM887" i="1"/>
  <c r="CN887" i="1"/>
  <c r="CR887" i="1"/>
  <c r="CS887" i="1"/>
  <c r="CT887" i="1"/>
  <c r="F888" i="1"/>
  <c r="T888" i="1" s="1"/>
  <c r="Q888" i="1"/>
  <c r="R888" i="1"/>
  <c r="S888" i="1"/>
  <c r="AC888" i="1"/>
  <c r="I888" i="1" s="1"/>
  <c r="AG888" i="1"/>
  <c r="K888" i="1" s="1"/>
  <c r="AK888" i="1"/>
  <c r="M888" i="1" s="1"/>
  <c r="F889" i="1"/>
  <c r="K889" i="1"/>
  <c r="Q889" i="1"/>
  <c r="R889" i="1"/>
  <c r="S889" i="1"/>
  <c r="AC889" i="1"/>
  <c r="I889" i="1" s="1"/>
  <c r="AG889" i="1"/>
  <c r="AK889" i="1"/>
  <c r="M889" i="1" s="1"/>
  <c r="AZ889" i="1"/>
  <c r="BE889" i="1"/>
  <c r="BG889" i="1"/>
  <c r="BY889" i="1"/>
  <c r="CF889" i="1" s="1"/>
  <c r="BZ889" i="1"/>
  <c r="CG889" i="1" s="1"/>
  <c r="CL889" i="1"/>
  <c r="CM889" i="1"/>
  <c r="CN889" i="1"/>
  <c r="CR889" i="1"/>
  <c r="CS889" i="1"/>
  <c r="CT889" i="1"/>
  <c r="F890" i="1"/>
  <c r="I890" i="1"/>
  <c r="K890" i="1"/>
  <c r="AC890" i="1"/>
  <c r="AG890" i="1"/>
  <c r="AK890" i="1"/>
  <c r="M890" i="1" s="1"/>
  <c r="F891" i="1"/>
  <c r="AC891" i="1"/>
  <c r="I891" i="1" s="1"/>
  <c r="AG891" i="1"/>
  <c r="K891" i="1" s="1"/>
  <c r="AK891" i="1"/>
  <c r="M891" i="1" s="1"/>
  <c r="AQ891" i="1"/>
  <c r="AQ937" i="1" s="1"/>
  <c r="AZ891" i="1"/>
  <c r="BE891" i="1"/>
  <c r="BX891" i="1"/>
  <c r="CE891" i="1" s="1"/>
  <c r="BY891" i="1"/>
  <c r="CF891" i="1" s="1"/>
  <c r="BZ891" i="1"/>
  <c r="CA891" i="1"/>
  <c r="CG891" i="1"/>
  <c r="CH891" i="1"/>
  <c r="CL891" i="1"/>
  <c r="CM891" i="1"/>
  <c r="CN891" i="1"/>
  <c r="CR891" i="1"/>
  <c r="CS891" i="1"/>
  <c r="CT891" i="1"/>
  <c r="F892" i="1"/>
  <c r="AC892" i="1"/>
  <c r="I892" i="1" s="1"/>
  <c r="AG892" i="1"/>
  <c r="K892" i="1" s="1"/>
  <c r="AK892" i="1"/>
  <c r="M892" i="1" s="1"/>
  <c r="AQ892" i="1"/>
  <c r="AQ938" i="1" s="1"/>
  <c r="AZ892" i="1"/>
  <c r="BB892" i="1"/>
  <c r="BC892" i="1"/>
  <c r="BD892" i="1"/>
  <c r="BX892" i="1"/>
  <c r="BY892" i="1"/>
  <c r="CF892" i="1" s="1"/>
  <c r="BZ892" i="1"/>
  <c r="CA892" i="1"/>
  <c r="CH892" i="1" s="1"/>
  <c r="CE892" i="1"/>
  <c r="CG892" i="1"/>
  <c r="CL892" i="1"/>
  <c r="CM892" i="1"/>
  <c r="CN892" i="1"/>
  <c r="CR892" i="1"/>
  <c r="CS892" i="1"/>
  <c r="CT892" i="1"/>
  <c r="CU891" i="1"/>
  <c r="I893" i="1"/>
  <c r="AC893" i="1"/>
  <c r="AG893" i="1"/>
  <c r="K893" i="1" s="1"/>
  <c r="AK893" i="1"/>
  <c r="M893" i="1" s="1"/>
  <c r="AO893" i="1"/>
  <c r="AO939" i="1" s="1"/>
  <c r="AZ893" i="1"/>
  <c r="BE893" i="1"/>
  <c r="F894" i="1"/>
  <c r="L917" i="1" s="1"/>
  <c r="I894" i="1"/>
  <c r="AC894" i="1"/>
  <c r="AG894" i="1"/>
  <c r="K894" i="1" s="1"/>
  <c r="AK894" i="1"/>
  <c r="M894" i="1" s="1"/>
  <c r="AZ894" i="1"/>
  <c r="BE894" i="1"/>
  <c r="BX894" i="1"/>
  <c r="CE894" i="1" s="1"/>
  <c r="BY894" i="1"/>
  <c r="CF894" i="1" s="1"/>
  <c r="BZ894" i="1"/>
  <c r="CA894" i="1"/>
  <c r="CH894" i="1" s="1"/>
  <c r="CG894" i="1"/>
  <c r="CL894" i="1"/>
  <c r="CM894" i="1"/>
  <c r="CN894" i="1"/>
  <c r="CR894" i="1"/>
  <c r="CS894" i="1"/>
  <c r="CT894" i="1"/>
  <c r="F895" i="1"/>
  <c r="M917" i="1" s="1"/>
  <c r="I895" i="1"/>
  <c r="AC895" i="1"/>
  <c r="AG895" i="1"/>
  <c r="K895" i="1" s="1"/>
  <c r="AK895" i="1"/>
  <c r="M895" i="1" s="1"/>
  <c r="AZ895" i="1"/>
  <c r="BE895" i="1"/>
  <c r="F896" i="1"/>
  <c r="AC896" i="1"/>
  <c r="I896" i="1" s="1"/>
  <c r="AG896" i="1"/>
  <c r="K896" i="1" s="1"/>
  <c r="AK896" i="1"/>
  <c r="M896" i="1" s="1"/>
  <c r="AU896" i="1"/>
  <c r="AU942" i="1" s="1"/>
  <c r="AZ896" i="1"/>
  <c r="BE896" i="1"/>
  <c r="BX896" i="1"/>
  <c r="BY896" i="1"/>
  <c r="BZ896" i="1"/>
  <c r="CA896" i="1"/>
  <c r="CE896" i="1"/>
  <c r="CF896" i="1"/>
  <c r="CG896" i="1"/>
  <c r="CH896" i="1"/>
  <c r="CL896" i="1"/>
  <c r="CM896" i="1"/>
  <c r="CN896" i="1"/>
  <c r="CR896" i="1"/>
  <c r="CS896" i="1"/>
  <c r="CT896" i="1"/>
  <c r="F897" i="1"/>
  <c r="I897" i="1"/>
  <c r="AC897" i="1"/>
  <c r="AG897" i="1"/>
  <c r="K897" i="1" s="1"/>
  <c r="AK897" i="1"/>
  <c r="M897" i="1" s="1"/>
  <c r="AU897" i="1"/>
  <c r="AU943" i="1" s="1"/>
  <c r="AW897" i="1"/>
  <c r="AX897" i="1"/>
  <c r="AY897" i="1"/>
  <c r="AZ897" i="1" s="1"/>
  <c r="BE897" i="1"/>
  <c r="F898" i="1"/>
  <c r="K898" i="1"/>
  <c r="AC898" i="1"/>
  <c r="I898" i="1" s="1"/>
  <c r="AG898" i="1"/>
  <c r="AK898" i="1"/>
  <c r="M898" i="1" s="1"/>
  <c r="AQ898" i="1"/>
  <c r="AQ944" i="1" s="1"/>
  <c r="AZ898" i="1"/>
  <c r="BE898" i="1"/>
  <c r="BX898" i="1"/>
  <c r="CE898" i="1" s="1"/>
  <c r="BY898" i="1"/>
  <c r="CF898" i="1" s="1"/>
  <c r="BZ898" i="1"/>
  <c r="CA898" i="1"/>
  <c r="CG898" i="1"/>
  <c r="CH898" i="1"/>
  <c r="CL898" i="1"/>
  <c r="CM898" i="1"/>
  <c r="CN898" i="1"/>
  <c r="CR898" i="1"/>
  <c r="CS898" i="1"/>
  <c r="CT898" i="1"/>
  <c r="Q899" i="1"/>
  <c r="R899" i="1"/>
  <c r="S899" i="1"/>
  <c r="AC899" i="1"/>
  <c r="I899" i="1" s="1"/>
  <c r="AG899" i="1"/>
  <c r="K899" i="1" s="1"/>
  <c r="AK899" i="1"/>
  <c r="M899" i="1" s="1"/>
  <c r="AZ899" i="1"/>
  <c r="BE899" i="1"/>
  <c r="BX899" i="1"/>
  <c r="CE899" i="1" s="1"/>
  <c r="BY899" i="1"/>
  <c r="CF899" i="1" s="1"/>
  <c r="BZ899" i="1"/>
  <c r="CA899" i="1"/>
  <c r="CH899" i="1" s="1"/>
  <c r="CG899" i="1"/>
  <c r="CR899" i="1"/>
  <c r="CS899" i="1"/>
  <c r="CT899" i="1"/>
  <c r="F900" i="1"/>
  <c r="T900" i="1" s="1"/>
  <c r="Q900" i="1"/>
  <c r="R900" i="1"/>
  <c r="S900" i="1"/>
  <c r="AC900" i="1"/>
  <c r="I900" i="1" s="1"/>
  <c r="AG900" i="1"/>
  <c r="K900" i="1" s="1"/>
  <c r="AK900" i="1"/>
  <c r="M900" i="1" s="1"/>
  <c r="AZ900" i="1"/>
  <c r="BE900" i="1"/>
  <c r="BZ900" i="1"/>
  <c r="CL900" i="1"/>
  <c r="CM900" i="1"/>
  <c r="CN900" i="1"/>
  <c r="CR900" i="1"/>
  <c r="CS900" i="1"/>
  <c r="CT900" i="1"/>
  <c r="F901" i="1"/>
  <c r="T901" i="1" s="1"/>
  <c r="Q901" i="1"/>
  <c r="R901" i="1"/>
  <c r="S901" i="1"/>
  <c r="AC901" i="1"/>
  <c r="I901" i="1" s="1"/>
  <c r="AG901" i="1"/>
  <c r="K901" i="1" s="1"/>
  <c r="AK901" i="1"/>
  <c r="M901" i="1" s="1"/>
  <c r="AZ901" i="1"/>
  <c r="BE901" i="1"/>
  <c r="F902" i="1"/>
  <c r="Q902" i="1"/>
  <c r="R902" i="1"/>
  <c r="S902" i="1"/>
  <c r="AC902" i="1"/>
  <c r="I902" i="1" s="1"/>
  <c r="AG902" i="1"/>
  <c r="K902" i="1" s="1"/>
  <c r="AK902" i="1"/>
  <c r="M902" i="1" s="1"/>
  <c r="AQ902" i="1"/>
  <c r="AQ948" i="1" s="1"/>
  <c r="AZ902" i="1"/>
  <c r="BE902" i="1"/>
  <c r="BZ902" i="1"/>
  <c r="CR902" i="1"/>
  <c r="CS902" i="1"/>
  <c r="CT902" i="1"/>
  <c r="F903" i="1"/>
  <c r="T903" i="1" s="1"/>
  <c r="Q903" i="1"/>
  <c r="R903" i="1"/>
  <c r="S903" i="1"/>
  <c r="AC903" i="1"/>
  <c r="I903" i="1" s="1"/>
  <c r="AG903" i="1"/>
  <c r="K903" i="1" s="1"/>
  <c r="AK903" i="1"/>
  <c r="M903" i="1" s="1"/>
  <c r="AZ903" i="1"/>
  <c r="BE903" i="1"/>
  <c r="F904" i="1"/>
  <c r="BZ904" i="1"/>
  <c r="CG904" i="1" s="1"/>
  <c r="CR904" i="1"/>
  <c r="CS904" i="1"/>
  <c r="CT904" i="1"/>
  <c r="BZ906" i="1"/>
  <c r="CG906" i="1" s="1"/>
  <c r="CR906" i="1"/>
  <c r="CS906" i="1"/>
  <c r="CT906" i="1"/>
  <c r="Q907" i="1"/>
  <c r="R907" i="1"/>
  <c r="Q908" i="1"/>
  <c r="R908" i="1"/>
  <c r="BZ908" i="1"/>
  <c r="CR908" i="1"/>
  <c r="CS908" i="1"/>
  <c r="CT908" i="1"/>
  <c r="Q909" i="1"/>
  <c r="R909" i="1"/>
  <c r="BJ910" i="1"/>
  <c r="BJ911" i="1" s="1"/>
  <c r="BK910" i="1"/>
  <c r="BK911" i="1" s="1"/>
  <c r="BN910" i="1"/>
  <c r="BN911" i="1" s="1"/>
  <c r="BO910" i="1"/>
  <c r="BO911" i="1" s="1"/>
  <c r="BR910" i="1"/>
  <c r="BR911" i="1" s="1"/>
  <c r="BS910" i="1"/>
  <c r="BS911" i="1" s="1"/>
  <c r="CC910" i="1"/>
  <c r="V911" i="1"/>
  <c r="Q912" i="1"/>
  <c r="R912" i="1"/>
  <c r="S912" i="1"/>
  <c r="T912" i="1"/>
  <c r="U912" i="1"/>
  <c r="V912" i="1"/>
  <c r="F927" i="1"/>
  <c r="H954" i="1" s="1"/>
  <c r="X927" i="1"/>
  <c r="AC927" i="1"/>
  <c r="I927" i="1" s="1"/>
  <c r="AG927" i="1"/>
  <c r="K927" i="1" s="1"/>
  <c r="AK927" i="1"/>
  <c r="M927" i="1" s="1"/>
  <c r="AQ927" i="1"/>
  <c r="AQ973" i="1" s="1"/>
  <c r="AZ927" i="1"/>
  <c r="BE927" i="1"/>
  <c r="BY927" i="1"/>
  <c r="CL927" i="1"/>
  <c r="CM927" i="1"/>
  <c r="CN927" i="1"/>
  <c r="F928" i="1"/>
  <c r="X928" i="1"/>
  <c r="AC928" i="1"/>
  <c r="I928" i="1" s="1"/>
  <c r="AG928" i="1"/>
  <c r="K928" i="1" s="1"/>
  <c r="AK928" i="1"/>
  <c r="M928" i="1" s="1"/>
  <c r="AZ928" i="1"/>
  <c r="BE928" i="1"/>
  <c r="F929" i="1"/>
  <c r="Q929" i="1"/>
  <c r="R929" i="1"/>
  <c r="S929" i="1"/>
  <c r="X929" i="1"/>
  <c r="AC929" i="1"/>
  <c r="I929" i="1" s="1"/>
  <c r="AG929" i="1"/>
  <c r="K929" i="1" s="1"/>
  <c r="AK929" i="1"/>
  <c r="M929" i="1" s="1"/>
  <c r="AZ929" i="1"/>
  <c r="BE929" i="1"/>
  <c r="BG929" i="1"/>
  <c r="BY929" i="1"/>
  <c r="CF929" i="1" s="1"/>
  <c r="BZ929" i="1"/>
  <c r="CG929" i="1"/>
  <c r="CL929" i="1"/>
  <c r="CM929" i="1"/>
  <c r="CN929" i="1"/>
  <c r="CR929" i="1"/>
  <c r="CS929" i="1"/>
  <c r="CT929" i="1"/>
  <c r="F930" i="1"/>
  <c r="X930" i="1"/>
  <c r="X931" i="1" s="1"/>
  <c r="AC930" i="1"/>
  <c r="I930" i="1" s="1"/>
  <c r="AG930" i="1"/>
  <c r="K930" i="1" s="1"/>
  <c r="AK930" i="1"/>
  <c r="M930" i="1" s="1"/>
  <c r="F931" i="1"/>
  <c r="T931" i="1" s="1"/>
  <c r="K931" i="1"/>
  <c r="Q931" i="1"/>
  <c r="R931" i="1"/>
  <c r="S931" i="1"/>
  <c r="AC931" i="1"/>
  <c r="I931" i="1" s="1"/>
  <c r="AG931" i="1"/>
  <c r="AK931" i="1"/>
  <c r="M931" i="1" s="1"/>
  <c r="AQ931" i="1"/>
  <c r="AQ977" i="1" s="1"/>
  <c r="BY931" i="1"/>
  <c r="CF931" i="1" s="1"/>
  <c r="BZ931" i="1"/>
  <c r="CG931" i="1" s="1"/>
  <c r="CL931" i="1"/>
  <c r="CM931" i="1"/>
  <c r="CN931" i="1"/>
  <c r="CR931" i="1"/>
  <c r="CS931" i="1"/>
  <c r="CT931" i="1"/>
  <c r="F932" i="1"/>
  <c r="K932" i="1"/>
  <c r="Q932" i="1"/>
  <c r="R932" i="1"/>
  <c r="S932" i="1"/>
  <c r="X932" i="1"/>
  <c r="AC932" i="1"/>
  <c r="I932" i="1" s="1"/>
  <c r="AG932" i="1"/>
  <c r="AK932" i="1"/>
  <c r="M932" i="1" s="1"/>
  <c r="AZ932" i="1"/>
  <c r="BE932" i="1"/>
  <c r="BG932" i="1"/>
  <c r="F933" i="1"/>
  <c r="X933" i="1"/>
  <c r="X934" i="1" s="1"/>
  <c r="AC933" i="1"/>
  <c r="I933" i="1" s="1"/>
  <c r="AG933" i="1"/>
  <c r="K933" i="1" s="1"/>
  <c r="AK933" i="1"/>
  <c r="M933" i="1" s="1"/>
  <c r="BF933" i="1"/>
  <c r="BF979" i="1" s="1"/>
  <c r="BY933" i="1"/>
  <c r="CF933" i="1" s="1"/>
  <c r="BZ933" i="1"/>
  <c r="CG933" i="1" s="1"/>
  <c r="CL933" i="1"/>
  <c r="CM933" i="1"/>
  <c r="CN933" i="1"/>
  <c r="CR933" i="1"/>
  <c r="CS933" i="1"/>
  <c r="CT933" i="1"/>
  <c r="F934" i="1"/>
  <c r="T934" i="1" s="1"/>
  <c r="K934" i="1"/>
  <c r="Q934" i="1"/>
  <c r="R934" i="1"/>
  <c r="S934" i="1"/>
  <c r="AC934" i="1"/>
  <c r="I934" i="1" s="1"/>
  <c r="AG934" i="1"/>
  <c r="AK934" i="1"/>
  <c r="M934" i="1" s="1"/>
  <c r="AQ934" i="1"/>
  <c r="AQ980" i="1" s="1"/>
  <c r="F935" i="1"/>
  <c r="Q935" i="1"/>
  <c r="R935" i="1"/>
  <c r="S935" i="1"/>
  <c r="X935" i="1"/>
  <c r="AC935" i="1"/>
  <c r="I935" i="1" s="1"/>
  <c r="AG935" i="1"/>
  <c r="K935" i="1" s="1"/>
  <c r="AK935" i="1"/>
  <c r="M935" i="1" s="1"/>
  <c r="AZ935" i="1"/>
  <c r="BE935" i="1"/>
  <c r="BG935" i="1"/>
  <c r="BY935" i="1"/>
  <c r="CF935" i="1" s="1"/>
  <c r="BZ935" i="1"/>
  <c r="CG935" i="1" s="1"/>
  <c r="CL935" i="1"/>
  <c r="CM935" i="1"/>
  <c r="CN935" i="1"/>
  <c r="CR935" i="1"/>
  <c r="CS935" i="1"/>
  <c r="CT935" i="1"/>
  <c r="F936" i="1"/>
  <c r="X936" i="1"/>
  <c r="X943" i="1" s="1"/>
  <c r="AC936" i="1"/>
  <c r="I936" i="1" s="1"/>
  <c r="AG936" i="1"/>
  <c r="K936" i="1" s="1"/>
  <c r="AK936" i="1"/>
  <c r="M936" i="1" s="1"/>
  <c r="F937" i="1"/>
  <c r="CU935" i="1" s="1"/>
  <c r="I937" i="1"/>
  <c r="X937" i="1"/>
  <c r="AC937" i="1"/>
  <c r="AG937" i="1"/>
  <c r="K937" i="1" s="1"/>
  <c r="AK937" i="1"/>
  <c r="M937" i="1" s="1"/>
  <c r="AU937" i="1"/>
  <c r="AU983" i="1" s="1"/>
  <c r="AZ937" i="1"/>
  <c r="BE937" i="1"/>
  <c r="BX937" i="1"/>
  <c r="CE937" i="1" s="1"/>
  <c r="BY937" i="1"/>
  <c r="CF937" i="1" s="1"/>
  <c r="BZ937" i="1"/>
  <c r="CA937" i="1"/>
  <c r="CG937" i="1"/>
  <c r="CH937" i="1"/>
  <c r="CL937" i="1"/>
  <c r="CM937" i="1"/>
  <c r="CN937" i="1"/>
  <c r="CR937" i="1"/>
  <c r="CS937" i="1"/>
  <c r="CT937" i="1"/>
  <c r="F938" i="1"/>
  <c r="X938" i="1"/>
  <c r="X939" i="1" s="1"/>
  <c r="X940" i="1" s="1"/>
  <c r="X941" i="1" s="1"/>
  <c r="X945" i="1" s="1"/>
  <c r="X946" i="1" s="1"/>
  <c r="X947" i="1" s="1"/>
  <c r="AC938" i="1"/>
  <c r="I938" i="1" s="1"/>
  <c r="AG938" i="1"/>
  <c r="K938" i="1" s="1"/>
  <c r="AK938" i="1"/>
  <c r="M938" i="1" s="1"/>
  <c r="AZ938" i="1"/>
  <c r="BB938" i="1"/>
  <c r="BC938" i="1"/>
  <c r="BD938" i="1"/>
  <c r="BX938" i="1"/>
  <c r="BY938" i="1"/>
  <c r="CF938" i="1" s="1"/>
  <c r="BZ938" i="1"/>
  <c r="CA938" i="1"/>
  <c r="CE938" i="1"/>
  <c r="CG938" i="1"/>
  <c r="CH938" i="1"/>
  <c r="CL938" i="1"/>
  <c r="CM938" i="1"/>
  <c r="CN938" i="1"/>
  <c r="CR938" i="1"/>
  <c r="CS938" i="1"/>
  <c r="CT938" i="1"/>
  <c r="F939" i="1"/>
  <c r="AC939" i="1"/>
  <c r="I939" i="1" s="1"/>
  <c r="AG939" i="1"/>
  <c r="K939" i="1" s="1"/>
  <c r="AK939" i="1"/>
  <c r="M939" i="1" s="1"/>
  <c r="AQ939" i="1"/>
  <c r="AQ985" i="1" s="1"/>
  <c r="AZ939" i="1"/>
  <c r="BE939" i="1"/>
  <c r="F940" i="1"/>
  <c r="AC940" i="1"/>
  <c r="I940" i="1" s="1"/>
  <c r="AG940" i="1"/>
  <c r="K940" i="1" s="1"/>
  <c r="AK940" i="1"/>
  <c r="M940" i="1" s="1"/>
  <c r="AZ940" i="1"/>
  <c r="BE940" i="1"/>
  <c r="BX940" i="1"/>
  <c r="CE940" i="1" s="1"/>
  <c r="BY940" i="1"/>
  <c r="CF940" i="1" s="1"/>
  <c r="BZ940" i="1"/>
  <c r="CA940" i="1"/>
  <c r="CG940" i="1"/>
  <c r="CH940" i="1"/>
  <c r="CL940" i="1"/>
  <c r="CM940" i="1"/>
  <c r="CN940" i="1"/>
  <c r="CR940" i="1"/>
  <c r="CS940" i="1"/>
  <c r="CT940" i="1"/>
  <c r="F941" i="1"/>
  <c r="AC941" i="1"/>
  <c r="I941" i="1" s="1"/>
  <c r="AG941" i="1"/>
  <c r="K941" i="1" s="1"/>
  <c r="AK941" i="1"/>
  <c r="M941" i="1" s="1"/>
  <c r="AZ941" i="1"/>
  <c r="BE941" i="1"/>
  <c r="F942" i="1"/>
  <c r="N963" i="1" s="1"/>
  <c r="I942" i="1"/>
  <c r="K942" i="1"/>
  <c r="AC942" i="1"/>
  <c r="AG942" i="1"/>
  <c r="AK942" i="1"/>
  <c r="M942" i="1" s="1"/>
  <c r="AZ942" i="1"/>
  <c r="BE942" i="1"/>
  <c r="BX942" i="1"/>
  <c r="F960" i="1" s="1"/>
  <c r="BY942" i="1"/>
  <c r="CF942" i="1" s="1"/>
  <c r="BZ942" i="1"/>
  <c r="CA942" i="1"/>
  <c r="CG942" i="1"/>
  <c r="CH942" i="1"/>
  <c r="CL942" i="1"/>
  <c r="CM942" i="1"/>
  <c r="CN942" i="1"/>
  <c r="CR942" i="1"/>
  <c r="CS942" i="1"/>
  <c r="CT942" i="1"/>
  <c r="F943" i="1"/>
  <c r="AC943" i="1"/>
  <c r="I943" i="1" s="1"/>
  <c r="AG943" i="1"/>
  <c r="K943" i="1" s="1"/>
  <c r="AK943" i="1"/>
  <c r="M943" i="1" s="1"/>
  <c r="AQ943" i="1"/>
  <c r="AQ989" i="1" s="1"/>
  <c r="AW943" i="1"/>
  <c r="AX943" i="1"/>
  <c r="AY943" i="1"/>
  <c r="BE943" i="1"/>
  <c r="F944" i="1"/>
  <c r="CU945" i="1" s="1"/>
  <c r="AC944" i="1"/>
  <c r="I944" i="1" s="1"/>
  <c r="AG944" i="1"/>
  <c r="K944" i="1" s="1"/>
  <c r="AK944" i="1"/>
  <c r="M944" i="1" s="1"/>
  <c r="AZ944" i="1"/>
  <c r="BE944" i="1"/>
  <c r="BX944" i="1"/>
  <c r="CE944" i="1" s="1"/>
  <c r="BY944" i="1"/>
  <c r="CF944" i="1" s="1"/>
  <c r="BZ944" i="1"/>
  <c r="CA944" i="1"/>
  <c r="CA956" i="1" s="1"/>
  <c r="CH956" i="1" s="1"/>
  <c r="CG944" i="1"/>
  <c r="CH944" i="1"/>
  <c r="CL944" i="1"/>
  <c r="CM944" i="1"/>
  <c r="CN944" i="1"/>
  <c r="CR944" i="1"/>
  <c r="CS944" i="1"/>
  <c r="CT944" i="1"/>
  <c r="F945" i="1"/>
  <c r="T945" i="1" s="1"/>
  <c r="Q945" i="1"/>
  <c r="R945" i="1"/>
  <c r="S945" i="1"/>
  <c r="AC945" i="1"/>
  <c r="I945" i="1" s="1"/>
  <c r="AG945" i="1"/>
  <c r="K945" i="1" s="1"/>
  <c r="AK945" i="1"/>
  <c r="M945" i="1" s="1"/>
  <c r="AO945" i="1"/>
  <c r="AO991" i="1" s="1"/>
  <c r="AZ945" i="1"/>
  <c r="BE945" i="1"/>
  <c r="BX945" i="1"/>
  <c r="CE945" i="1" s="1"/>
  <c r="BY945" i="1"/>
  <c r="BZ945" i="1"/>
  <c r="CA945" i="1"/>
  <c r="CF945" i="1"/>
  <c r="CG945" i="1"/>
  <c r="CH945" i="1"/>
  <c r="CR945" i="1"/>
  <c r="CS945" i="1"/>
  <c r="CT945" i="1"/>
  <c r="F946" i="1"/>
  <c r="T946" i="1" s="1"/>
  <c r="I946" i="1"/>
  <c r="Q946" i="1"/>
  <c r="R946" i="1"/>
  <c r="S946" i="1"/>
  <c r="AC946" i="1"/>
  <c r="AG946" i="1"/>
  <c r="K946" i="1" s="1"/>
  <c r="AK946" i="1"/>
  <c r="M946" i="1" s="1"/>
  <c r="AO946" i="1"/>
  <c r="AO992" i="1" s="1"/>
  <c r="AZ946" i="1"/>
  <c r="BE946" i="1"/>
  <c r="BZ946" i="1"/>
  <c r="CG946" i="1" s="1"/>
  <c r="CL946" i="1"/>
  <c r="CM946" i="1"/>
  <c r="CN946" i="1"/>
  <c r="CR946" i="1"/>
  <c r="CS946" i="1"/>
  <c r="CT946" i="1"/>
  <c r="F947" i="1"/>
  <c r="T947" i="1" s="1"/>
  <c r="I947" i="1"/>
  <c r="Q947" i="1"/>
  <c r="R947" i="1"/>
  <c r="S947" i="1"/>
  <c r="AC947" i="1"/>
  <c r="AG947" i="1"/>
  <c r="K947" i="1" s="1"/>
  <c r="AK947" i="1"/>
  <c r="M947" i="1" s="1"/>
  <c r="AZ947" i="1"/>
  <c r="BE947" i="1"/>
  <c r="F948" i="1"/>
  <c r="T948" i="1" s="1"/>
  <c r="I948" i="1"/>
  <c r="Q948" i="1"/>
  <c r="R948" i="1"/>
  <c r="S948" i="1"/>
  <c r="AC948" i="1"/>
  <c r="AG948" i="1"/>
  <c r="K948" i="1" s="1"/>
  <c r="AK948" i="1"/>
  <c r="M948" i="1" s="1"/>
  <c r="AZ948" i="1"/>
  <c r="BE948" i="1"/>
  <c r="BZ948" i="1"/>
  <c r="CG948" i="1" s="1"/>
  <c r="CR948" i="1"/>
  <c r="CS948" i="1"/>
  <c r="CT948" i="1"/>
  <c r="F949" i="1"/>
  <c r="I949" i="1"/>
  <c r="Q949" i="1"/>
  <c r="R949" i="1"/>
  <c r="S949" i="1"/>
  <c r="AC949" i="1"/>
  <c r="AG949" i="1"/>
  <c r="K949" i="1" s="1"/>
  <c r="AK949" i="1"/>
  <c r="M949" i="1" s="1"/>
  <c r="AO949" i="1"/>
  <c r="AO995" i="1" s="1"/>
  <c r="AU949" i="1"/>
  <c r="AU995" i="1" s="1"/>
  <c r="AZ949" i="1"/>
  <c r="BE949" i="1"/>
  <c r="F950" i="1"/>
  <c r="BZ950" i="1"/>
  <c r="CR950" i="1"/>
  <c r="CS950" i="1"/>
  <c r="CT950" i="1"/>
  <c r="BZ952" i="1"/>
  <c r="CR952" i="1"/>
  <c r="CS952" i="1"/>
  <c r="CT952" i="1"/>
  <c r="Q953" i="1"/>
  <c r="R953" i="1"/>
  <c r="Q954" i="1"/>
  <c r="R954" i="1"/>
  <c r="BZ954" i="1"/>
  <c r="CG954" i="1" s="1"/>
  <c r="CR954" i="1"/>
  <c r="CS954" i="1"/>
  <c r="CT954" i="1"/>
  <c r="Q955" i="1"/>
  <c r="R955" i="1"/>
  <c r="BJ956" i="1"/>
  <c r="BJ957" i="1" s="1"/>
  <c r="BK956" i="1"/>
  <c r="BK957" i="1" s="1"/>
  <c r="BN956" i="1"/>
  <c r="BN957" i="1" s="1"/>
  <c r="BO956" i="1"/>
  <c r="BO957" i="1" s="1"/>
  <c r="BR956" i="1"/>
  <c r="BS956" i="1"/>
  <c r="BS957" i="1" s="1"/>
  <c r="CC956" i="1"/>
  <c r="V957" i="1"/>
  <c r="BR957" i="1"/>
  <c r="Q958" i="1"/>
  <c r="R958" i="1"/>
  <c r="S958" i="1"/>
  <c r="T958" i="1"/>
  <c r="U958" i="1"/>
  <c r="V958" i="1"/>
  <c r="F973" i="1"/>
  <c r="I973" i="1"/>
  <c r="X973" i="1"/>
  <c r="AC973" i="1"/>
  <c r="AG973" i="1"/>
  <c r="K973" i="1" s="1"/>
  <c r="AK973" i="1"/>
  <c r="M973" i="1" s="1"/>
  <c r="AZ973" i="1"/>
  <c r="BE973" i="1"/>
  <c r="BY973" i="1"/>
  <c r="CF973" i="1" s="1"/>
  <c r="CL973" i="1"/>
  <c r="CM973" i="1"/>
  <c r="CN973" i="1"/>
  <c r="CO973" i="1"/>
  <c r="F974" i="1"/>
  <c r="I974" i="1"/>
  <c r="X974" i="1"/>
  <c r="X975" i="1" s="1"/>
  <c r="X976" i="1" s="1"/>
  <c r="AC974" i="1"/>
  <c r="AG974" i="1"/>
  <c r="K974" i="1" s="1"/>
  <c r="AK974" i="1"/>
  <c r="M974" i="1" s="1"/>
  <c r="AZ974" i="1"/>
  <c r="BE974" i="1"/>
  <c r="F975" i="1"/>
  <c r="Q975" i="1"/>
  <c r="R975" i="1"/>
  <c r="S975" i="1"/>
  <c r="AC975" i="1"/>
  <c r="I975" i="1" s="1"/>
  <c r="AG975" i="1"/>
  <c r="K975" i="1" s="1"/>
  <c r="AK975" i="1"/>
  <c r="M975" i="1" s="1"/>
  <c r="AZ975" i="1"/>
  <c r="BE975" i="1"/>
  <c r="BG975" i="1"/>
  <c r="BY975" i="1"/>
  <c r="CF975" i="1" s="1"/>
  <c r="BZ975" i="1"/>
  <c r="CG975" i="1" s="1"/>
  <c r="CL975" i="1"/>
  <c r="CM975" i="1"/>
  <c r="CN975" i="1"/>
  <c r="CR975" i="1"/>
  <c r="CS975" i="1"/>
  <c r="CT975" i="1"/>
  <c r="F976" i="1"/>
  <c r="I976" i="1"/>
  <c r="K976" i="1"/>
  <c r="AC976" i="1"/>
  <c r="AG976" i="1"/>
  <c r="AK976" i="1"/>
  <c r="M976" i="1" s="1"/>
  <c r="F977" i="1"/>
  <c r="Q977" i="1"/>
  <c r="R977" i="1"/>
  <c r="S977" i="1"/>
  <c r="X977" i="1"/>
  <c r="X978" i="1" s="1"/>
  <c r="X979" i="1" s="1"/>
  <c r="X980" i="1" s="1"/>
  <c r="X981" i="1" s="1"/>
  <c r="X982" i="1" s="1"/>
  <c r="AC977" i="1"/>
  <c r="I977" i="1" s="1"/>
  <c r="AG977" i="1"/>
  <c r="K977" i="1" s="1"/>
  <c r="AK977" i="1"/>
  <c r="M977" i="1" s="1"/>
  <c r="AU977" i="1"/>
  <c r="AU1023" i="1" s="1"/>
  <c r="BY977" i="1"/>
  <c r="CF977" i="1" s="1"/>
  <c r="BZ977" i="1"/>
  <c r="CG977" i="1" s="1"/>
  <c r="CL977" i="1"/>
  <c r="CM977" i="1"/>
  <c r="CN977" i="1"/>
  <c r="CR977" i="1"/>
  <c r="CS977" i="1"/>
  <c r="CT977" i="1"/>
  <c r="F978" i="1"/>
  <c r="I978" i="1"/>
  <c r="Q978" i="1"/>
  <c r="R978" i="1"/>
  <c r="S978" i="1"/>
  <c r="AC978" i="1"/>
  <c r="AG978" i="1"/>
  <c r="K978" i="1" s="1"/>
  <c r="AK978" i="1"/>
  <c r="M978" i="1" s="1"/>
  <c r="AZ978" i="1"/>
  <c r="BE978" i="1"/>
  <c r="BG978" i="1"/>
  <c r="F979" i="1"/>
  <c r="AC979" i="1"/>
  <c r="I979" i="1" s="1"/>
  <c r="AG979" i="1"/>
  <c r="K979" i="1" s="1"/>
  <c r="AK979" i="1"/>
  <c r="M979" i="1" s="1"/>
  <c r="BY979" i="1"/>
  <c r="CF979" i="1" s="1"/>
  <c r="BZ979" i="1"/>
  <c r="CG979" i="1" s="1"/>
  <c r="CL979" i="1"/>
  <c r="CM979" i="1"/>
  <c r="CN979" i="1"/>
  <c r="CR979" i="1"/>
  <c r="CS979" i="1"/>
  <c r="CT979" i="1"/>
  <c r="F980" i="1"/>
  <c r="T980" i="1" s="1"/>
  <c r="Q980" i="1"/>
  <c r="R980" i="1"/>
  <c r="S980" i="1"/>
  <c r="AC980" i="1"/>
  <c r="I980" i="1" s="1"/>
  <c r="AG980" i="1"/>
  <c r="K980" i="1" s="1"/>
  <c r="AK980" i="1"/>
  <c r="M980" i="1" s="1"/>
  <c r="F981" i="1"/>
  <c r="Q981" i="1"/>
  <c r="R981" i="1"/>
  <c r="S981" i="1"/>
  <c r="AC981" i="1"/>
  <c r="I981" i="1" s="1"/>
  <c r="AG981" i="1"/>
  <c r="K981" i="1" s="1"/>
  <c r="AK981" i="1"/>
  <c r="M981" i="1" s="1"/>
  <c r="AZ981" i="1"/>
  <c r="BE981" i="1"/>
  <c r="BG981" i="1"/>
  <c r="BY981" i="1"/>
  <c r="CF981" i="1" s="1"/>
  <c r="BZ981" i="1"/>
  <c r="CG981" i="1"/>
  <c r="CL981" i="1"/>
  <c r="CM981" i="1"/>
  <c r="CN981" i="1"/>
  <c r="CR981" i="1"/>
  <c r="CS981" i="1"/>
  <c r="CT981" i="1"/>
  <c r="F982" i="1"/>
  <c r="J1009" i="1" s="1"/>
  <c r="I982" i="1"/>
  <c r="K982" i="1"/>
  <c r="AC982" i="1"/>
  <c r="AG982" i="1"/>
  <c r="AK982" i="1"/>
  <c r="M982" i="1" s="1"/>
  <c r="F983" i="1"/>
  <c r="AC983" i="1"/>
  <c r="I983" i="1" s="1"/>
  <c r="AG983" i="1"/>
  <c r="K983" i="1" s="1"/>
  <c r="AK983" i="1"/>
  <c r="M983" i="1" s="1"/>
  <c r="AQ983" i="1"/>
  <c r="AQ1029" i="1" s="1"/>
  <c r="AZ983" i="1"/>
  <c r="BE983" i="1"/>
  <c r="BX983" i="1"/>
  <c r="BY983" i="1"/>
  <c r="CF983" i="1" s="1"/>
  <c r="BZ983" i="1"/>
  <c r="CA983" i="1"/>
  <c r="CE983" i="1"/>
  <c r="CG983" i="1"/>
  <c r="CH983" i="1"/>
  <c r="CL983" i="1"/>
  <c r="CM983" i="1"/>
  <c r="CN983" i="1"/>
  <c r="CR983" i="1"/>
  <c r="CS983" i="1"/>
  <c r="CT983" i="1"/>
  <c r="F984" i="1"/>
  <c r="AC984" i="1"/>
  <c r="I984" i="1" s="1"/>
  <c r="AG984" i="1"/>
  <c r="K984" i="1" s="1"/>
  <c r="AK984" i="1"/>
  <c r="M984" i="1" s="1"/>
  <c r="AQ984" i="1"/>
  <c r="AQ1030" i="1" s="1"/>
  <c r="AZ984" i="1"/>
  <c r="BB984" i="1"/>
  <c r="BC984" i="1"/>
  <c r="BD984" i="1"/>
  <c r="BX984" i="1"/>
  <c r="CE984" i="1" s="1"/>
  <c r="BY984" i="1"/>
  <c r="CF984" i="1" s="1"/>
  <c r="BZ984" i="1"/>
  <c r="CA984" i="1"/>
  <c r="CG984" i="1"/>
  <c r="CH984" i="1"/>
  <c r="CL984" i="1"/>
  <c r="CM984" i="1"/>
  <c r="CN984" i="1"/>
  <c r="CR984" i="1"/>
  <c r="CS984" i="1"/>
  <c r="CT984" i="1"/>
  <c r="F985" i="1"/>
  <c r="I985" i="1"/>
  <c r="AC985" i="1"/>
  <c r="AG985" i="1"/>
  <c r="K985" i="1" s="1"/>
  <c r="AK985" i="1"/>
  <c r="M985" i="1" s="1"/>
  <c r="AO985" i="1"/>
  <c r="AO1031" i="1" s="1"/>
  <c r="AZ985" i="1"/>
  <c r="BE985" i="1"/>
  <c r="F986" i="1"/>
  <c r="L1009" i="1" s="1"/>
  <c r="I986" i="1"/>
  <c r="AC986" i="1"/>
  <c r="AG986" i="1"/>
  <c r="K986" i="1" s="1"/>
  <c r="AK986" i="1"/>
  <c r="M986" i="1" s="1"/>
  <c r="AZ986" i="1"/>
  <c r="BE986" i="1"/>
  <c r="BX986" i="1"/>
  <c r="BY986" i="1"/>
  <c r="CF986" i="1" s="1"/>
  <c r="BZ986" i="1"/>
  <c r="CA986" i="1"/>
  <c r="CE986" i="1"/>
  <c r="CG986" i="1"/>
  <c r="CH986" i="1"/>
  <c r="CL986" i="1"/>
  <c r="CM986" i="1"/>
  <c r="CN986" i="1"/>
  <c r="CR986" i="1"/>
  <c r="CS986" i="1"/>
  <c r="CT986" i="1"/>
  <c r="F987" i="1"/>
  <c r="M1009" i="1" s="1"/>
  <c r="I987" i="1"/>
  <c r="AC987" i="1"/>
  <c r="AG987" i="1"/>
  <c r="K987" i="1" s="1"/>
  <c r="AK987" i="1"/>
  <c r="M987" i="1" s="1"/>
  <c r="AZ987" i="1"/>
  <c r="BE987" i="1"/>
  <c r="F988" i="1"/>
  <c r="AC988" i="1"/>
  <c r="I988" i="1" s="1"/>
  <c r="AG988" i="1"/>
  <c r="K988" i="1" s="1"/>
  <c r="AK988" i="1"/>
  <c r="M988" i="1" s="1"/>
  <c r="AU988" i="1"/>
  <c r="AU1034" i="1" s="1"/>
  <c r="AZ988" i="1"/>
  <c r="BE988" i="1"/>
  <c r="BX988" i="1"/>
  <c r="CE988" i="1" s="1"/>
  <c r="BY988" i="1"/>
  <c r="CF988" i="1" s="1"/>
  <c r="BZ988" i="1"/>
  <c r="CG988" i="1" s="1"/>
  <c r="CA988" i="1"/>
  <c r="CH988" i="1"/>
  <c r="CL988" i="1"/>
  <c r="CM988" i="1"/>
  <c r="CN988" i="1"/>
  <c r="CR988" i="1"/>
  <c r="CS988" i="1"/>
  <c r="CT988" i="1"/>
  <c r="F989" i="1"/>
  <c r="I989" i="1"/>
  <c r="AC989" i="1"/>
  <c r="AG989" i="1"/>
  <c r="K989" i="1" s="1"/>
  <c r="AK989" i="1"/>
  <c r="M989" i="1" s="1"/>
  <c r="AU989" i="1"/>
  <c r="AU1035" i="1" s="1"/>
  <c r="AW989" i="1"/>
  <c r="AX989" i="1"/>
  <c r="AY989" i="1"/>
  <c r="BE989" i="1"/>
  <c r="F990" i="1"/>
  <c r="K990" i="1"/>
  <c r="AC990" i="1"/>
  <c r="I990" i="1" s="1"/>
  <c r="AG990" i="1"/>
  <c r="AK990" i="1"/>
  <c r="M990" i="1" s="1"/>
  <c r="AQ990" i="1"/>
  <c r="AQ1036" i="1" s="1"/>
  <c r="AZ990" i="1"/>
  <c r="BE990" i="1"/>
  <c r="BX990" i="1"/>
  <c r="CE990" i="1" s="1"/>
  <c r="BY990" i="1"/>
  <c r="CF990" i="1" s="1"/>
  <c r="BZ990" i="1"/>
  <c r="CG990" i="1" s="1"/>
  <c r="CA990" i="1"/>
  <c r="CH990" i="1" s="1"/>
  <c r="CL990" i="1"/>
  <c r="CM990" i="1"/>
  <c r="CN990" i="1"/>
  <c r="CR990" i="1"/>
  <c r="CS990" i="1"/>
  <c r="CT990" i="1"/>
  <c r="Q991" i="1"/>
  <c r="R991" i="1"/>
  <c r="S991" i="1"/>
  <c r="T991" i="1"/>
  <c r="AC991" i="1"/>
  <c r="I991" i="1" s="1"/>
  <c r="AG991" i="1"/>
  <c r="K991" i="1" s="1"/>
  <c r="AK991" i="1"/>
  <c r="M991" i="1" s="1"/>
  <c r="AZ991" i="1"/>
  <c r="BE991" i="1"/>
  <c r="BX991" i="1"/>
  <c r="BY991" i="1"/>
  <c r="CF991" i="1" s="1"/>
  <c r="BZ991" i="1"/>
  <c r="CA991" i="1"/>
  <c r="CE991" i="1"/>
  <c r="CG991" i="1"/>
  <c r="CH991" i="1"/>
  <c r="CR991" i="1"/>
  <c r="CS991" i="1"/>
  <c r="CT991" i="1"/>
  <c r="F992" i="1"/>
  <c r="T992" i="1" s="1"/>
  <c r="Q992" i="1"/>
  <c r="R992" i="1"/>
  <c r="S992" i="1"/>
  <c r="AC992" i="1"/>
  <c r="I992" i="1" s="1"/>
  <c r="AG992" i="1"/>
  <c r="K992" i="1" s="1"/>
  <c r="AK992" i="1"/>
  <c r="M992" i="1" s="1"/>
  <c r="AZ992" i="1"/>
  <c r="BE992" i="1"/>
  <c r="BZ992" i="1"/>
  <c r="CL992" i="1"/>
  <c r="CM992" i="1"/>
  <c r="CN992" i="1"/>
  <c r="CR992" i="1"/>
  <c r="CS992" i="1"/>
  <c r="CT992" i="1"/>
  <c r="F993" i="1"/>
  <c r="T993" i="1" s="1"/>
  <c r="Q993" i="1"/>
  <c r="R993" i="1"/>
  <c r="S993" i="1"/>
  <c r="AC993" i="1"/>
  <c r="I993" i="1" s="1"/>
  <c r="AG993" i="1"/>
  <c r="K993" i="1" s="1"/>
  <c r="AK993" i="1"/>
  <c r="M993" i="1" s="1"/>
  <c r="AZ993" i="1"/>
  <c r="BE993" i="1"/>
  <c r="F994" i="1"/>
  <c r="Q994" i="1"/>
  <c r="R994" i="1"/>
  <c r="S994" i="1"/>
  <c r="AC994" i="1"/>
  <c r="I994" i="1" s="1"/>
  <c r="AG994" i="1"/>
  <c r="K994" i="1" s="1"/>
  <c r="AK994" i="1"/>
  <c r="M994" i="1" s="1"/>
  <c r="AQ994" i="1"/>
  <c r="AQ1040" i="1" s="1"/>
  <c r="AZ994" i="1"/>
  <c r="BE994" i="1"/>
  <c r="BZ994" i="1"/>
  <c r="CR994" i="1"/>
  <c r="CS994" i="1"/>
  <c r="CT994" i="1"/>
  <c r="F995" i="1"/>
  <c r="T995" i="1" s="1"/>
  <c r="Q995" i="1"/>
  <c r="R995" i="1"/>
  <c r="S995" i="1"/>
  <c r="AC995" i="1"/>
  <c r="I995" i="1" s="1"/>
  <c r="AG995" i="1"/>
  <c r="K995" i="1" s="1"/>
  <c r="AK995" i="1"/>
  <c r="M995" i="1" s="1"/>
  <c r="AZ995" i="1"/>
  <c r="BE995" i="1"/>
  <c r="F996" i="1"/>
  <c r="BZ996" i="1"/>
  <c r="CG996" i="1" s="1"/>
  <c r="CR996" i="1"/>
  <c r="CS996" i="1"/>
  <c r="CT996" i="1"/>
  <c r="BZ998" i="1"/>
  <c r="CG998" i="1" s="1"/>
  <c r="CR998" i="1"/>
  <c r="CS998" i="1"/>
  <c r="CT998" i="1"/>
  <c r="Q999" i="1"/>
  <c r="R999" i="1"/>
  <c r="H1000" i="1"/>
  <c r="Q1000" i="1"/>
  <c r="R1000" i="1"/>
  <c r="BZ1000" i="1"/>
  <c r="CR1000" i="1"/>
  <c r="CS1000" i="1"/>
  <c r="CT1000" i="1"/>
  <c r="Q1001" i="1"/>
  <c r="R1001" i="1"/>
  <c r="BJ1002" i="1"/>
  <c r="BJ1003" i="1" s="1"/>
  <c r="BK1002" i="1"/>
  <c r="BK1003" i="1" s="1"/>
  <c r="BN1002" i="1"/>
  <c r="BN1003" i="1" s="1"/>
  <c r="BO1002" i="1"/>
  <c r="BO1003" i="1" s="1"/>
  <c r="BR1002" i="1"/>
  <c r="BR1003" i="1" s="1"/>
  <c r="BS1002" i="1"/>
  <c r="BS1003" i="1" s="1"/>
  <c r="CC1002" i="1"/>
  <c r="V1003" i="1"/>
  <c r="Q1004" i="1"/>
  <c r="R1004" i="1"/>
  <c r="S1004" i="1"/>
  <c r="T1004" i="1"/>
  <c r="U1004" i="1"/>
  <c r="V1004" i="1"/>
  <c r="F1019" i="1"/>
  <c r="H1046" i="1" s="1"/>
  <c r="X1019" i="1"/>
  <c r="AC1019" i="1"/>
  <c r="I1019" i="1" s="1"/>
  <c r="AG1019" i="1"/>
  <c r="K1019" i="1" s="1"/>
  <c r="AK1019" i="1"/>
  <c r="M1019" i="1" s="1"/>
  <c r="AQ1019" i="1"/>
  <c r="AQ1065" i="1" s="1"/>
  <c r="AZ1019" i="1"/>
  <c r="BE1019" i="1"/>
  <c r="BY1019" i="1"/>
  <c r="CL1019" i="1"/>
  <c r="CM1019" i="1"/>
  <c r="CN1019" i="1"/>
  <c r="F1020" i="1"/>
  <c r="X1020" i="1"/>
  <c r="AC1020" i="1"/>
  <c r="I1020" i="1" s="1"/>
  <c r="AG1020" i="1"/>
  <c r="K1020" i="1" s="1"/>
  <c r="AK1020" i="1"/>
  <c r="M1020" i="1" s="1"/>
  <c r="AZ1020" i="1"/>
  <c r="BE1020" i="1"/>
  <c r="F1021" i="1"/>
  <c r="Q1021" i="1"/>
  <c r="R1021" i="1"/>
  <c r="S1021" i="1"/>
  <c r="X1021" i="1"/>
  <c r="AC1021" i="1"/>
  <c r="I1021" i="1" s="1"/>
  <c r="AG1021" i="1"/>
  <c r="K1021" i="1" s="1"/>
  <c r="AK1021" i="1"/>
  <c r="M1021" i="1" s="1"/>
  <c r="AZ1021" i="1"/>
  <c r="BE1021" i="1"/>
  <c r="BG1021" i="1"/>
  <c r="BY1021" i="1"/>
  <c r="CF1021" i="1" s="1"/>
  <c r="BZ1021" i="1"/>
  <c r="CG1021" i="1" s="1"/>
  <c r="CL1021" i="1"/>
  <c r="CM1021" i="1"/>
  <c r="CN1021" i="1"/>
  <c r="CR1021" i="1"/>
  <c r="CS1021" i="1"/>
  <c r="CT1021" i="1"/>
  <c r="F1022" i="1"/>
  <c r="X1022" i="1"/>
  <c r="X1023" i="1" s="1"/>
  <c r="AC1022" i="1"/>
  <c r="I1022" i="1" s="1"/>
  <c r="AG1022" i="1"/>
  <c r="K1022" i="1" s="1"/>
  <c r="AK1022" i="1"/>
  <c r="M1022" i="1" s="1"/>
  <c r="F1023" i="1"/>
  <c r="T1023" i="1" s="1"/>
  <c r="Q1023" i="1"/>
  <c r="R1023" i="1"/>
  <c r="S1023" i="1"/>
  <c r="AC1023" i="1"/>
  <c r="I1023" i="1" s="1"/>
  <c r="AG1023" i="1"/>
  <c r="K1023" i="1" s="1"/>
  <c r="AK1023" i="1"/>
  <c r="M1023" i="1" s="1"/>
  <c r="AQ1023" i="1"/>
  <c r="AQ1069" i="1" s="1"/>
  <c r="BY1023" i="1"/>
  <c r="CF1023" i="1" s="1"/>
  <c r="BZ1023" i="1"/>
  <c r="CG1023" i="1" s="1"/>
  <c r="CL1023" i="1"/>
  <c r="CM1023" i="1"/>
  <c r="CN1023" i="1"/>
  <c r="CR1023" i="1"/>
  <c r="CS1023" i="1"/>
  <c r="CT1023" i="1"/>
  <c r="F1024" i="1"/>
  <c r="Q1024" i="1"/>
  <c r="R1024" i="1"/>
  <c r="S1024" i="1"/>
  <c r="X1024" i="1"/>
  <c r="AC1024" i="1"/>
  <c r="I1024" i="1" s="1"/>
  <c r="AG1024" i="1"/>
  <c r="K1024" i="1" s="1"/>
  <c r="AK1024" i="1"/>
  <c r="M1024" i="1" s="1"/>
  <c r="AZ1024" i="1"/>
  <c r="BE1024" i="1"/>
  <c r="BG1024" i="1"/>
  <c r="F1025" i="1"/>
  <c r="X1025" i="1"/>
  <c r="X1026" i="1" s="1"/>
  <c r="AC1025" i="1"/>
  <c r="I1025" i="1" s="1"/>
  <c r="AG1025" i="1"/>
  <c r="K1025" i="1" s="1"/>
  <c r="AK1025" i="1"/>
  <c r="M1025" i="1" s="1"/>
  <c r="BF1025" i="1"/>
  <c r="BF1071" i="1" s="1"/>
  <c r="BY1025" i="1"/>
  <c r="CF1025" i="1" s="1"/>
  <c r="BZ1025" i="1"/>
  <c r="CG1025" i="1" s="1"/>
  <c r="CL1025" i="1"/>
  <c r="CM1025" i="1"/>
  <c r="CN1025" i="1"/>
  <c r="CR1025" i="1"/>
  <c r="CS1025" i="1"/>
  <c r="CT1025" i="1"/>
  <c r="F1026" i="1"/>
  <c r="K1026" i="1"/>
  <c r="Q1026" i="1"/>
  <c r="R1026" i="1"/>
  <c r="S1026" i="1"/>
  <c r="AC1026" i="1"/>
  <c r="I1026" i="1" s="1"/>
  <c r="AG1026" i="1"/>
  <c r="AK1026" i="1"/>
  <c r="M1026" i="1" s="1"/>
  <c r="AQ1026" i="1"/>
  <c r="AQ1072" i="1" s="1"/>
  <c r="F1027" i="1"/>
  <c r="Q1027" i="1"/>
  <c r="R1027" i="1"/>
  <c r="S1027" i="1"/>
  <c r="X1027" i="1"/>
  <c r="AC1027" i="1"/>
  <c r="I1027" i="1" s="1"/>
  <c r="AG1027" i="1"/>
  <c r="K1027" i="1" s="1"/>
  <c r="AK1027" i="1"/>
  <c r="M1027" i="1" s="1"/>
  <c r="AZ1027" i="1"/>
  <c r="BE1027" i="1"/>
  <c r="BG1027" i="1"/>
  <c r="BY1027" i="1"/>
  <c r="CF1027" i="1" s="1"/>
  <c r="BZ1027" i="1"/>
  <c r="CG1027" i="1" s="1"/>
  <c r="CL1027" i="1"/>
  <c r="CM1027" i="1"/>
  <c r="CN1027" i="1"/>
  <c r="CR1027" i="1"/>
  <c r="CS1027" i="1"/>
  <c r="CT1027" i="1"/>
  <c r="F1028" i="1"/>
  <c r="X1028" i="1"/>
  <c r="X1035" i="1" s="1"/>
  <c r="AC1028" i="1"/>
  <c r="I1028" i="1" s="1"/>
  <c r="AG1028" i="1"/>
  <c r="K1028" i="1" s="1"/>
  <c r="AK1028" i="1"/>
  <c r="M1028" i="1" s="1"/>
  <c r="F1029" i="1"/>
  <c r="CU1027" i="1" s="1"/>
  <c r="I1029" i="1"/>
  <c r="X1029" i="1"/>
  <c r="AC1029" i="1"/>
  <c r="AG1029" i="1"/>
  <c r="K1029" i="1" s="1"/>
  <c r="AK1029" i="1"/>
  <c r="M1029" i="1" s="1"/>
  <c r="AU1029" i="1"/>
  <c r="AU1075" i="1" s="1"/>
  <c r="AZ1029" i="1"/>
  <c r="BE1029" i="1"/>
  <c r="BX1029" i="1"/>
  <c r="BY1029" i="1"/>
  <c r="BZ1029" i="1"/>
  <c r="CA1029" i="1"/>
  <c r="CE1029" i="1"/>
  <c r="CG1029" i="1"/>
  <c r="CH1029" i="1"/>
  <c r="CL1029" i="1"/>
  <c r="CM1029" i="1"/>
  <c r="CN1029" i="1"/>
  <c r="CR1029" i="1"/>
  <c r="CS1029" i="1"/>
  <c r="CT1029" i="1"/>
  <c r="F1030" i="1"/>
  <c r="X1030" i="1"/>
  <c r="X1031" i="1" s="1"/>
  <c r="X1032" i="1" s="1"/>
  <c r="X1033" i="1" s="1"/>
  <c r="X1037" i="1" s="1"/>
  <c r="X1038" i="1" s="1"/>
  <c r="X1039" i="1" s="1"/>
  <c r="AC1030" i="1"/>
  <c r="I1030" i="1" s="1"/>
  <c r="AG1030" i="1"/>
  <c r="K1030" i="1" s="1"/>
  <c r="AK1030" i="1"/>
  <c r="M1030" i="1" s="1"/>
  <c r="AZ1030" i="1"/>
  <c r="BB1030" i="1"/>
  <c r="BC1030" i="1"/>
  <c r="BD1030" i="1"/>
  <c r="BX1030" i="1"/>
  <c r="CE1030" i="1" s="1"/>
  <c r="BY1030" i="1"/>
  <c r="BZ1030" i="1"/>
  <c r="CA1030" i="1"/>
  <c r="CF1030" i="1"/>
  <c r="CG1030" i="1"/>
  <c r="CH1030" i="1"/>
  <c r="CL1030" i="1"/>
  <c r="CM1030" i="1"/>
  <c r="CN1030" i="1"/>
  <c r="CR1030" i="1"/>
  <c r="CS1030" i="1"/>
  <c r="CT1030" i="1"/>
  <c r="F1031" i="1"/>
  <c r="AC1031" i="1"/>
  <c r="I1031" i="1" s="1"/>
  <c r="AG1031" i="1"/>
  <c r="K1031" i="1" s="1"/>
  <c r="AK1031" i="1"/>
  <c r="M1031" i="1" s="1"/>
  <c r="AQ1031" i="1"/>
  <c r="AQ1077" i="1" s="1"/>
  <c r="AZ1031" i="1"/>
  <c r="BE1031" i="1"/>
  <c r="F1032" i="1"/>
  <c r="AC1032" i="1"/>
  <c r="I1032" i="1" s="1"/>
  <c r="AG1032" i="1"/>
  <c r="K1032" i="1" s="1"/>
  <c r="AK1032" i="1"/>
  <c r="M1032" i="1" s="1"/>
  <c r="AZ1032" i="1"/>
  <c r="BE1032" i="1"/>
  <c r="BX1032" i="1"/>
  <c r="BY1032" i="1"/>
  <c r="BZ1032" i="1"/>
  <c r="CA1032" i="1"/>
  <c r="CE1032" i="1"/>
  <c r="CF1032" i="1"/>
  <c r="CG1032" i="1"/>
  <c r="CH1032" i="1"/>
  <c r="CL1032" i="1"/>
  <c r="CM1032" i="1"/>
  <c r="CN1032" i="1"/>
  <c r="CR1032" i="1"/>
  <c r="CS1032" i="1"/>
  <c r="CT1032" i="1"/>
  <c r="F1033" i="1"/>
  <c r="AC1033" i="1"/>
  <c r="I1033" i="1" s="1"/>
  <c r="AG1033" i="1"/>
  <c r="K1033" i="1" s="1"/>
  <c r="AK1033" i="1"/>
  <c r="M1033" i="1" s="1"/>
  <c r="AZ1033" i="1"/>
  <c r="BE1033" i="1"/>
  <c r="F1034" i="1"/>
  <c r="I1034" i="1"/>
  <c r="K1034" i="1"/>
  <c r="AC1034" i="1"/>
  <c r="AG1034" i="1"/>
  <c r="AK1034" i="1"/>
  <c r="M1034" i="1" s="1"/>
  <c r="AZ1034" i="1"/>
  <c r="BE1034" i="1"/>
  <c r="BX1034" i="1"/>
  <c r="CE1034" i="1" s="1"/>
  <c r="BY1034" i="1"/>
  <c r="BZ1034" i="1"/>
  <c r="CA1034" i="1"/>
  <c r="CG1034" i="1"/>
  <c r="CH1034" i="1"/>
  <c r="CL1034" i="1"/>
  <c r="CM1034" i="1"/>
  <c r="CN1034" i="1"/>
  <c r="CR1034" i="1"/>
  <c r="CS1034" i="1"/>
  <c r="CT1034" i="1"/>
  <c r="F1035" i="1"/>
  <c r="AC1035" i="1"/>
  <c r="I1035" i="1" s="1"/>
  <c r="AG1035" i="1"/>
  <c r="K1035" i="1" s="1"/>
  <c r="AK1035" i="1"/>
  <c r="M1035" i="1" s="1"/>
  <c r="AQ1035" i="1"/>
  <c r="AQ1081" i="1" s="1"/>
  <c r="AW1035" i="1"/>
  <c r="AX1035" i="1"/>
  <c r="AY1035" i="1"/>
  <c r="BE1035" i="1"/>
  <c r="F1036" i="1"/>
  <c r="AC1036" i="1"/>
  <c r="I1036" i="1" s="1"/>
  <c r="AG1036" i="1"/>
  <c r="K1036" i="1" s="1"/>
  <c r="AK1036" i="1"/>
  <c r="M1036" i="1" s="1"/>
  <c r="AZ1036" i="1"/>
  <c r="BE1036" i="1"/>
  <c r="BX1036" i="1"/>
  <c r="BY1036" i="1"/>
  <c r="CF1036" i="1" s="1"/>
  <c r="BZ1036" i="1"/>
  <c r="CA1036" i="1"/>
  <c r="CE1036" i="1"/>
  <c r="CG1036" i="1"/>
  <c r="CH1036" i="1"/>
  <c r="CL1036" i="1"/>
  <c r="CM1036" i="1"/>
  <c r="CN1036" i="1"/>
  <c r="CR1036" i="1"/>
  <c r="CS1036" i="1"/>
  <c r="CT1036" i="1"/>
  <c r="CU1036" i="1"/>
  <c r="F1037" i="1"/>
  <c r="T1037" i="1" s="1"/>
  <c r="I1037" i="1"/>
  <c r="Q1037" i="1"/>
  <c r="R1037" i="1"/>
  <c r="S1037" i="1"/>
  <c r="AC1037" i="1"/>
  <c r="AG1037" i="1"/>
  <c r="K1037" i="1" s="1"/>
  <c r="AK1037" i="1"/>
  <c r="M1037" i="1" s="1"/>
  <c r="AO1037" i="1"/>
  <c r="AO1083" i="1" s="1"/>
  <c r="AZ1037" i="1"/>
  <c r="BE1037" i="1"/>
  <c r="BX1037" i="1"/>
  <c r="CE1037" i="1" s="1"/>
  <c r="BY1037" i="1"/>
  <c r="CF1037" i="1" s="1"/>
  <c r="BZ1037" i="1"/>
  <c r="CA1037" i="1"/>
  <c r="CH1037" i="1" s="1"/>
  <c r="CG1037" i="1"/>
  <c r="CR1037" i="1"/>
  <c r="CS1037" i="1"/>
  <c r="CT1037" i="1"/>
  <c r="F1038" i="1"/>
  <c r="I1038" i="1"/>
  <c r="Q1038" i="1"/>
  <c r="R1038" i="1"/>
  <c r="S1038" i="1"/>
  <c r="AC1038" i="1"/>
  <c r="AG1038" i="1"/>
  <c r="K1038" i="1" s="1"/>
  <c r="AK1038" i="1"/>
  <c r="M1038" i="1" s="1"/>
  <c r="AO1038" i="1"/>
  <c r="AO1084" i="1" s="1"/>
  <c r="AZ1038" i="1"/>
  <c r="BE1038" i="1"/>
  <c r="BZ1038" i="1"/>
  <c r="CG1038" i="1" s="1"/>
  <c r="CL1038" i="1"/>
  <c r="CM1038" i="1"/>
  <c r="CN1038" i="1"/>
  <c r="CR1038" i="1"/>
  <c r="CS1038" i="1"/>
  <c r="CT1038" i="1"/>
  <c r="F1039" i="1"/>
  <c r="T1039" i="1" s="1"/>
  <c r="I1039" i="1"/>
  <c r="Q1039" i="1"/>
  <c r="R1039" i="1"/>
  <c r="S1039" i="1"/>
  <c r="AC1039" i="1"/>
  <c r="AG1039" i="1"/>
  <c r="K1039" i="1" s="1"/>
  <c r="AK1039" i="1"/>
  <c r="M1039" i="1" s="1"/>
  <c r="AZ1039" i="1"/>
  <c r="BE1039" i="1"/>
  <c r="F1040" i="1"/>
  <c r="T1040" i="1" s="1"/>
  <c r="I1040" i="1"/>
  <c r="Q1040" i="1"/>
  <c r="R1040" i="1"/>
  <c r="S1040" i="1"/>
  <c r="AC1040" i="1"/>
  <c r="AG1040" i="1"/>
  <c r="K1040" i="1" s="1"/>
  <c r="AK1040" i="1"/>
  <c r="M1040" i="1" s="1"/>
  <c r="AZ1040" i="1"/>
  <c r="BE1040" i="1"/>
  <c r="BZ1040" i="1"/>
  <c r="CG1040" i="1" s="1"/>
  <c r="CR1040" i="1"/>
  <c r="CS1040" i="1"/>
  <c r="CT1040" i="1"/>
  <c r="F1041" i="1"/>
  <c r="T1041" i="1" s="1"/>
  <c r="I1041" i="1"/>
  <c r="Q1041" i="1"/>
  <c r="R1041" i="1"/>
  <c r="S1041" i="1"/>
  <c r="AC1041" i="1"/>
  <c r="AG1041" i="1"/>
  <c r="K1041" i="1" s="1"/>
  <c r="AK1041" i="1"/>
  <c r="M1041" i="1" s="1"/>
  <c r="AO1041" i="1"/>
  <c r="AO1087" i="1" s="1"/>
  <c r="AU1041" i="1"/>
  <c r="AU1087" i="1" s="1"/>
  <c r="AZ1041" i="1"/>
  <c r="BE1041" i="1"/>
  <c r="F1042" i="1"/>
  <c r="BZ1042" i="1"/>
  <c r="CR1042" i="1"/>
  <c r="CS1042" i="1"/>
  <c r="CT1042" i="1"/>
  <c r="BZ1044" i="1"/>
  <c r="CR1044" i="1"/>
  <c r="CS1044" i="1"/>
  <c r="CT1044" i="1"/>
  <c r="Q1045" i="1"/>
  <c r="R1045" i="1"/>
  <c r="Q1046" i="1"/>
  <c r="R1046" i="1"/>
  <c r="BZ1046" i="1"/>
  <c r="CG1046" i="1" s="1"/>
  <c r="CR1046" i="1"/>
  <c r="CS1046" i="1"/>
  <c r="CT1046" i="1"/>
  <c r="Q1047" i="1"/>
  <c r="R1047" i="1"/>
  <c r="BJ1048" i="1"/>
  <c r="BJ1049" i="1" s="1"/>
  <c r="BK1048" i="1"/>
  <c r="BK1049" i="1" s="1"/>
  <c r="BN1048" i="1"/>
  <c r="BN1049" i="1" s="1"/>
  <c r="BO1048" i="1"/>
  <c r="BO1049" i="1" s="1"/>
  <c r="BR1048" i="1"/>
  <c r="BR1049" i="1" s="1"/>
  <c r="BS1048" i="1"/>
  <c r="BS1049" i="1" s="1"/>
  <c r="CC1048" i="1"/>
  <c r="V1049" i="1"/>
  <c r="Q1050" i="1"/>
  <c r="R1050" i="1"/>
  <c r="S1050" i="1"/>
  <c r="T1050" i="1"/>
  <c r="U1050" i="1"/>
  <c r="V1050" i="1"/>
  <c r="F1065" i="1"/>
  <c r="I1065" i="1"/>
  <c r="X1065" i="1"/>
  <c r="AC1065" i="1"/>
  <c r="AG1065" i="1"/>
  <c r="K1065" i="1" s="1"/>
  <c r="AK1065" i="1"/>
  <c r="M1065" i="1" s="1"/>
  <c r="AZ1065" i="1"/>
  <c r="BE1065" i="1"/>
  <c r="BY1065" i="1"/>
  <c r="CF1065" i="1" s="1"/>
  <c r="CL1065" i="1"/>
  <c r="CM1065" i="1"/>
  <c r="CN1065" i="1"/>
  <c r="F1066" i="1"/>
  <c r="I1066" i="1"/>
  <c r="X1066" i="1"/>
  <c r="X1067" i="1" s="1"/>
  <c r="X1068" i="1" s="1"/>
  <c r="AC1066" i="1"/>
  <c r="AG1066" i="1"/>
  <c r="K1066" i="1" s="1"/>
  <c r="AK1066" i="1"/>
  <c r="M1066" i="1" s="1"/>
  <c r="AZ1066" i="1"/>
  <c r="BE1066" i="1"/>
  <c r="F1067" i="1"/>
  <c r="Q1067" i="1"/>
  <c r="R1067" i="1"/>
  <c r="S1067" i="1"/>
  <c r="AC1067" i="1"/>
  <c r="I1067" i="1" s="1"/>
  <c r="AG1067" i="1"/>
  <c r="K1067" i="1" s="1"/>
  <c r="AK1067" i="1"/>
  <c r="M1067" i="1" s="1"/>
  <c r="AZ1067" i="1"/>
  <c r="BE1067" i="1"/>
  <c r="BG1067" i="1"/>
  <c r="BY1067" i="1"/>
  <c r="CF1067" i="1" s="1"/>
  <c r="BZ1067" i="1"/>
  <c r="CG1067" i="1" s="1"/>
  <c r="CL1067" i="1"/>
  <c r="CM1067" i="1"/>
  <c r="CN1067" i="1"/>
  <c r="CR1067" i="1"/>
  <c r="CS1067" i="1"/>
  <c r="CT1067" i="1"/>
  <c r="F1068" i="1"/>
  <c r="AC1068" i="1"/>
  <c r="I1068" i="1" s="1"/>
  <c r="AG1068" i="1"/>
  <c r="AK1068" i="1"/>
  <c r="M1068" i="1" s="1"/>
  <c r="F1069" i="1"/>
  <c r="Q1069" i="1"/>
  <c r="R1069" i="1"/>
  <c r="S1069" i="1"/>
  <c r="X1069" i="1"/>
  <c r="X1070" i="1" s="1"/>
  <c r="X1071" i="1" s="1"/>
  <c r="X1072" i="1" s="1"/>
  <c r="X1073" i="1" s="1"/>
  <c r="X1074" i="1" s="1"/>
  <c r="AC1069" i="1"/>
  <c r="I1069" i="1" s="1"/>
  <c r="AG1069" i="1"/>
  <c r="K1069" i="1" s="1"/>
  <c r="AK1069" i="1"/>
  <c r="M1069" i="1" s="1"/>
  <c r="AU1069" i="1"/>
  <c r="AU1115" i="1" s="1"/>
  <c r="BY1069" i="1"/>
  <c r="CF1069" i="1" s="1"/>
  <c r="BZ1069" i="1"/>
  <c r="CG1069" i="1"/>
  <c r="CL1069" i="1"/>
  <c r="CM1069" i="1"/>
  <c r="CN1069" i="1"/>
  <c r="CR1069" i="1"/>
  <c r="CS1069" i="1"/>
  <c r="CT1069" i="1"/>
  <c r="F1070" i="1"/>
  <c r="Q1070" i="1"/>
  <c r="R1070" i="1"/>
  <c r="S1070" i="1"/>
  <c r="AC1070" i="1"/>
  <c r="I1070" i="1" s="1"/>
  <c r="AG1070" i="1"/>
  <c r="K1070" i="1" s="1"/>
  <c r="AK1070" i="1"/>
  <c r="M1070" i="1" s="1"/>
  <c r="AZ1070" i="1"/>
  <c r="BE1070" i="1"/>
  <c r="BG1070" i="1"/>
  <c r="F1071" i="1"/>
  <c r="AC1071" i="1"/>
  <c r="I1071" i="1" s="1"/>
  <c r="AG1071" i="1"/>
  <c r="K1071" i="1" s="1"/>
  <c r="AK1071" i="1"/>
  <c r="M1071" i="1" s="1"/>
  <c r="BY1071" i="1"/>
  <c r="CF1071" i="1" s="1"/>
  <c r="BZ1071" i="1"/>
  <c r="CG1071" i="1" s="1"/>
  <c r="CL1071" i="1"/>
  <c r="CM1071" i="1"/>
  <c r="CN1071" i="1"/>
  <c r="CR1071" i="1"/>
  <c r="CS1071" i="1"/>
  <c r="CT1071" i="1"/>
  <c r="F1072" i="1"/>
  <c r="T1072" i="1" s="1"/>
  <c r="Q1072" i="1"/>
  <c r="R1072" i="1"/>
  <c r="S1072" i="1"/>
  <c r="AC1072" i="1"/>
  <c r="I1072" i="1" s="1"/>
  <c r="AG1072" i="1"/>
  <c r="K1072" i="1" s="1"/>
  <c r="AK1072" i="1"/>
  <c r="M1072" i="1" s="1"/>
  <c r="F1073" i="1"/>
  <c r="Q1073" i="1"/>
  <c r="R1073" i="1"/>
  <c r="S1073" i="1"/>
  <c r="AC1073" i="1"/>
  <c r="I1073" i="1" s="1"/>
  <c r="AG1073" i="1"/>
  <c r="K1073" i="1" s="1"/>
  <c r="AK1073" i="1"/>
  <c r="M1073" i="1" s="1"/>
  <c r="AZ1073" i="1"/>
  <c r="BE1073" i="1"/>
  <c r="BG1073" i="1"/>
  <c r="BY1073" i="1"/>
  <c r="CF1073" i="1" s="1"/>
  <c r="BZ1073" i="1"/>
  <c r="CG1073" i="1" s="1"/>
  <c r="CL1073" i="1"/>
  <c r="CM1073" i="1"/>
  <c r="CN1073" i="1"/>
  <c r="CR1073" i="1"/>
  <c r="CS1073" i="1"/>
  <c r="CT1073" i="1"/>
  <c r="F1074" i="1"/>
  <c r="AC1074" i="1"/>
  <c r="I1074" i="1" s="1"/>
  <c r="AG1074" i="1"/>
  <c r="K1074" i="1" s="1"/>
  <c r="AK1074" i="1"/>
  <c r="M1074" i="1" s="1"/>
  <c r="F1075" i="1"/>
  <c r="AC1075" i="1"/>
  <c r="I1075" i="1" s="1"/>
  <c r="AG1075" i="1"/>
  <c r="K1075" i="1" s="1"/>
  <c r="AK1075" i="1"/>
  <c r="M1075" i="1" s="1"/>
  <c r="AQ1075" i="1"/>
  <c r="AQ1121" i="1" s="1"/>
  <c r="AZ1075" i="1"/>
  <c r="BE1075" i="1"/>
  <c r="BX1075" i="1"/>
  <c r="BY1075" i="1"/>
  <c r="BZ1075" i="1"/>
  <c r="CA1075" i="1"/>
  <c r="CE1075" i="1"/>
  <c r="CF1075" i="1"/>
  <c r="CG1075" i="1"/>
  <c r="CH1075" i="1"/>
  <c r="CL1075" i="1"/>
  <c r="CM1075" i="1"/>
  <c r="CN1075" i="1"/>
  <c r="CR1075" i="1"/>
  <c r="CS1075" i="1"/>
  <c r="CT1075" i="1"/>
  <c r="F1076" i="1"/>
  <c r="AC1076" i="1"/>
  <c r="I1076" i="1" s="1"/>
  <c r="AG1076" i="1"/>
  <c r="K1076" i="1" s="1"/>
  <c r="AK1076" i="1"/>
  <c r="M1076" i="1" s="1"/>
  <c r="AQ1076" i="1"/>
  <c r="AQ1122" i="1" s="1"/>
  <c r="AZ1076" i="1"/>
  <c r="BB1076" i="1"/>
  <c r="BC1076" i="1"/>
  <c r="BD1076" i="1"/>
  <c r="BX1076" i="1"/>
  <c r="CE1076" i="1" s="1"/>
  <c r="BY1076" i="1"/>
  <c r="BZ1076" i="1"/>
  <c r="CA1076" i="1"/>
  <c r="CF1076" i="1"/>
  <c r="CG1076" i="1"/>
  <c r="CH1076" i="1"/>
  <c r="CL1076" i="1"/>
  <c r="CM1076" i="1"/>
  <c r="CN1076" i="1"/>
  <c r="CR1076" i="1"/>
  <c r="CS1076" i="1"/>
  <c r="CT1076" i="1"/>
  <c r="F1077" i="1"/>
  <c r="AC1077" i="1"/>
  <c r="I1077" i="1" s="1"/>
  <c r="AG1077" i="1"/>
  <c r="K1077" i="1" s="1"/>
  <c r="AK1077" i="1"/>
  <c r="M1077" i="1" s="1"/>
  <c r="AO1077" i="1"/>
  <c r="AO1123" i="1" s="1"/>
  <c r="AZ1077" i="1"/>
  <c r="BE1077" i="1"/>
  <c r="F1078" i="1"/>
  <c r="AC1078" i="1"/>
  <c r="I1078" i="1" s="1"/>
  <c r="AG1078" i="1"/>
  <c r="K1078" i="1" s="1"/>
  <c r="AK1078" i="1"/>
  <c r="M1078" i="1" s="1"/>
  <c r="AZ1078" i="1"/>
  <c r="BE1078" i="1"/>
  <c r="BX1078" i="1"/>
  <c r="BY1078" i="1"/>
  <c r="CF1078" i="1" s="1"/>
  <c r="BZ1078" i="1"/>
  <c r="CG1078" i="1" s="1"/>
  <c r="CA1078" i="1"/>
  <c r="CH1078" i="1" s="1"/>
  <c r="CL1078" i="1"/>
  <c r="CM1078" i="1"/>
  <c r="CN1078" i="1"/>
  <c r="CR1078" i="1"/>
  <c r="CS1078" i="1"/>
  <c r="CT1078" i="1"/>
  <c r="F1079" i="1"/>
  <c r="M1101" i="1" s="1"/>
  <c r="AC1079" i="1"/>
  <c r="I1079" i="1" s="1"/>
  <c r="K1079" i="1"/>
  <c r="AK1079" i="1"/>
  <c r="M1079" i="1" s="1"/>
  <c r="AZ1079" i="1"/>
  <c r="BE1079" i="1"/>
  <c r="F1080" i="1"/>
  <c r="AC1080" i="1"/>
  <c r="I1080" i="1" s="1"/>
  <c r="AG1080" i="1"/>
  <c r="K1080" i="1" s="1"/>
  <c r="AK1080" i="1"/>
  <c r="M1080" i="1" s="1"/>
  <c r="AU1080" i="1"/>
  <c r="AU1126" i="1" s="1"/>
  <c r="AZ1080" i="1"/>
  <c r="BE1080" i="1"/>
  <c r="BX1080" i="1"/>
  <c r="BY1080" i="1"/>
  <c r="BZ1080" i="1"/>
  <c r="CA1080" i="1"/>
  <c r="CE1080" i="1"/>
  <c r="CF1080" i="1"/>
  <c r="CG1080" i="1"/>
  <c r="CH1080" i="1"/>
  <c r="CL1080" i="1"/>
  <c r="CM1080" i="1"/>
  <c r="CN1080" i="1"/>
  <c r="CR1080" i="1"/>
  <c r="CS1080" i="1"/>
  <c r="CT1080" i="1"/>
  <c r="F1081" i="1"/>
  <c r="I1081" i="1"/>
  <c r="AC1081" i="1"/>
  <c r="AG1081" i="1"/>
  <c r="K1081" i="1" s="1"/>
  <c r="AK1081" i="1"/>
  <c r="M1081" i="1" s="1"/>
  <c r="AU1081" i="1"/>
  <c r="AU1127" i="1" s="1"/>
  <c r="AW1081" i="1"/>
  <c r="AX1081" i="1"/>
  <c r="AY1081" i="1"/>
  <c r="BE1081" i="1"/>
  <c r="F1082" i="1"/>
  <c r="K1082" i="1"/>
  <c r="AC1082" i="1"/>
  <c r="I1082" i="1" s="1"/>
  <c r="AG1082" i="1"/>
  <c r="AK1082" i="1"/>
  <c r="M1082" i="1" s="1"/>
  <c r="AQ1082" i="1"/>
  <c r="AQ1128" i="1" s="1"/>
  <c r="AZ1082" i="1"/>
  <c r="BE1082" i="1"/>
  <c r="BX1082" i="1"/>
  <c r="BY1082" i="1"/>
  <c r="BZ1082" i="1"/>
  <c r="CA1082" i="1"/>
  <c r="CE1082" i="1"/>
  <c r="CG1082" i="1"/>
  <c r="CH1082" i="1"/>
  <c r="CL1082" i="1"/>
  <c r="CM1082" i="1"/>
  <c r="CN1082" i="1"/>
  <c r="CR1082" i="1"/>
  <c r="CS1082" i="1"/>
  <c r="CT1082" i="1"/>
  <c r="F1083" i="1"/>
  <c r="Q1083" i="1"/>
  <c r="R1083" i="1"/>
  <c r="S1083" i="1"/>
  <c r="T1083" i="1"/>
  <c r="AC1083" i="1"/>
  <c r="I1083" i="1" s="1"/>
  <c r="AG1083" i="1"/>
  <c r="K1083" i="1" s="1"/>
  <c r="AK1083" i="1"/>
  <c r="M1083" i="1" s="1"/>
  <c r="AZ1083" i="1"/>
  <c r="BE1083" i="1"/>
  <c r="BX1083" i="1"/>
  <c r="CE1083" i="1" s="1"/>
  <c r="BY1083" i="1"/>
  <c r="CF1083" i="1" s="1"/>
  <c r="BZ1083" i="1"/>
  <c r="CA1083" i="1"/>
  <c r="CG1083" i="1"/>
  <c r="CH1083" i="1"/>
  <c r="CR1083" i="1"/>
  <c r="CS1083" i="1"/>
  <c r="CT1083" i="1"/>
  <c r="F1084" i="1"/>
  <c r="T1084" i="1" s="1"/>
  <c r="Q1084" i="1"/>
  <c r="R1084" i="1"/>
  <c r="S1084" i="1"/>
  <c r="AC1084" i="1"/>
  <c r="I1084" i="1" s="1"/>
  <c r="AG1084" i="1"/>
  <c r="K1084" i="1" s="1"/>
  <c r="AK1084" i="1"/>
  <c r="M1084" i="1" s="1"/>
  <c r="AZ1084" i="1"/>
  <c r="BE1084" i="1"/>
  <c r="BZ1084" i="1"/>
  <c r="O1101" i="1" s="1"/>
  <c r="CL1084" i="1"/>
  <c r="CM1084" i="1"/>
  <c r="CN1084" i="1"/>
  <c r="CR1084" i="1"/>
  <c r="CS1084" i="1"/>
  <c r="CT1084" i="1"/>
  <c r="F1085" i="1"/>
  <c r="T1085" i="1" s="1"/>
  <c r="Q1085" i="1"/>
  <c r="R1085" i="1"/>
  <c r="S1085" i="1"/>
  <c r="AC1085" i="1"/>
  <c r="I1085" i="1" s="1"/>
  <c r="AG1085" i="1"/>
  <c r="K1085" i="1" s="1"/>
  <c r="AK1085" i="1"/>
  <c r="M1085" i="1" s="1"/>
  <c r="AZ1085" i="1"/>
  <c r="BE1085" i="1"/>
  <c r="F1086" i="1"/>
  <c r="Q1086" i="1"/>
  <c r="R1086" i="1"/>
  <c r="S1086" i="1"/>
  <c r="AC1086" i="1"/>
  <c r="I1086" i="1" s="1"/>
  <c r="AG1086" i="1"/>
  <c r="K1086" i="1" s="1"/>
  <c r="AK1086" i="1"/>
  <c r="M1086" i="1" s="1"/>
  <c r="AQ1086" i="1"/>
  <c r="AQ1132" i="1" s="1"/>
  <c r="AZ1086" i="1"/>
  <c r="BE1086" i="1"/>
  <c r="BZ1086" i="1"/>
  <c r="CR1086" i="1"/>
  <c r="CS1086" i="1"/>
  <c r="CT1086" i="1"/>
  <c r="F1087" i="1"/>
  <c r="T1087" i="1" s="1"/>
  <c r="Q1087" i="1"/>
  <c r="R1087" i="1"/>
  <c r="S1087" i="1"/>
  <c r="AC1087" i="1"/>
  <c r="I1087" i="1" s="1"/>
  <c r="AG1087" i="1"/>
  <c r="K1087" i="1" s="1"/>
  <c r="AK1087" i="1"/>
  <c r="M1087" i="1" s="1"/>
  <c r="AZ1087" i="1"/>
  <c r="BE1087" i="1"/>
  <c r="F1088" i="1"/>
  <c r="BZ1088" i="1"/>
  <c r="CG1088" i="1" s="1"/>
  <c r="CR1088" i="1"/>
  <c r="CS1088" i="1"/>
  <c r="CT1088" i="1"/>
  <c r="BZ1090" i="1"/>
  <c r="CG1090" i="1" s="1"/>
  <c r="CR1090" i="1"/>
  <c r="CS1090" i="1"/>
  <c r="CT1090" i="1"/>
  <c r="Q1091" i="1"/>
  <c r="R1091" i="1"/>
  <c r="Q1092" i="1"/>
  <c r="R1092" i="1"/>
  <c r="BZ1092" i="1"/>
  <c r="CR1092" i="1"/>
  <c r="CS1092" i="1"/>
  <c r="CT1092" i="1"/>
  <c r="Q1093" i="1"/>
  <c r="R1093" i="1"/>
  <c r="BJ1094" i="1"/>
  <c r="BJ1095" i="1" s="1"/>
  <c r="BK1094" i="1"/>
  <c r="BN1094" i="1"/>
  <c r="BN1095" i="1" s="1"/>
  <c r="BO1094" i="1"/>
  <c r="BO1095" i="1" s="1"/>
  <c r="BR1094" i="1"/>
  <c r="BR1095" i="1" s="1"/>
  <c r="BS1094" i="1"/>
  <c r="BS1095" i="1" s="1"/>
  <c r="CC1094" i="1"/>
  <c r="V1095" i="1"/>
  <c r="BK1095" i="1"/>
  <c r="Q1096" i="1"/>
  <c r="R1096" i="1"/>
  <c r="S1096" i="1"/>
  <c r="T1096" i="1"/>
  <c r="U1096" i="1"/>
  <c r="V1096" i="1"/>
  <c r="F1111" i="1"/>
  <c r="H1138" i="1" s="1"/>
  <c r="X1111" i="1"/>
  <c r="AC1111" i="1"/>
  <c r="I1111" i="1" s="1"/>
  <c r="AG1111" i="1"/>
  <c r="K1111" i="1" s="1"/>
  <c r="AK1111" i="1"/>
  <c r="M1111" i="1" s="1"/>
  <c r="AQ1111" i="1"/>
  <c r="AQ1157" i="1" s="1"/>
  <c r="AZ1111" i="1"/>
  <c r="BE1111" i="1"/>
  <c r="BY1111" i="1"/>
  <c r="CL1111" i="1"/>
  <c r="CM1111" i="1"/>
  <c r="CN1111" i="1"/>
  <c r="F1112" i="1"/>
  <c r="X1112" i="1"/>
  <c r="AC1112" i="1"/>
  <c r="I1112" i="1" s="1"/>
  <c r="AG1112" i="1"/>
  <c r="K1112" i="1" s="1"/>
  <c r="AK1112" i="1"/>
  <c r="M1112" i="1" s="1"/>
  <c r="AZ1112" i="1"/>
  <c r="BE1112" i="1"/>
  <c r="F1113" i="1"/>
  <c r="Q1113" i="1"/>
  <c r="R1113" i="1"/>
  <c r="S1113" i="1"/>
  <c r="X1113" i="1"/>
  <c r="AC1113" i="1"/>
  <c r="I1113" i="1" s="1"/>
  <c r="AG1113" i="1"/>
  <c r="K1113" i="1" s="1"/>
  <c r="AK1113" i="1"/>
  <c r="M1113" i="1" s="1"/>
  <c r="AZ1113" i="1"/>
  <c r="BE1113" i="1"/>
  <c r="BG1113" i="1"/>
  <c r="BY1113" i="1"/>
  <c r="BZ1113" i="1"/>
  <c r="CG1113" i="1" s="1"/>
  <c r="CL1113" i="1"/>
  <c r="CM1113" i="1"/>
  <c r="CN1113" i="1"/>
  <c r="CR1113" i="1"/>
  <c r="CS1113" i="1"/>
  <c r="CT1113" i="1"/>
  <c r="F1114" i="1"/>
  <c r="X1114" i="1"/>
  <c r="X1115" i="1" s="1"/>
  <c r="AC1114" i="1"/>
  <c r="I1114" i="1" s="1"/>
  <c r="AG1114" i="1"/>
  <c r="K1114" i="1" s="1"/>
  <c r="AK1114" i="1"/>
  <c r="M1114" i="1" s="1"/>
  <c r="F1115" i="1"/>
  <c r="T1115" i="1" s="1"/>
  <c r="Q1115" i="1"/>
  <c r="R1115" i="1"/>
  <c r="S1115" i="1"/>
  <c r="AC1115" i="1"/>
  <c r="I1115" i="1" s="1"/>
  <c r="AG1115" i="1"/>
  <c r="K1115" i="1" s="1"/>
  <c r="AK1115" i="1"/>
  <c r="M1115" i="1" s="1"/>
  <c r="AQ1115" i="1"/>
  <c r="AQ1161" i="1" s="1"/>
  <c r="BY1115" i="1"/>
  <c r="CF1115" i="1" s="1"/>
  <c r="BZ1115" i="1"/>
  <c r="CG1115" i="1"/>
  <c r="CL1115" i="1"/>
  <c r="CM1115" i="1"/>
  <c r="CN1115" i="1"/>
  <c r="CR1115" i="1"/>
  <c r="CS1115" i="1"/>
  <c r="CT1115" i="1"/>
  <c r="F1116" i="1"/>
  <c r="K1116" i="1"/>
  <c r="Q1116" i="1"/>
  <c r="R1116" i="1"/>
  <c r="S1116" i="1"/>
  <c r="X1116" i="1"/>
  <c r="AC1116" i="1"/>
  <c r="I1116" i="1" s="1"/>
  <c r="AG1116" i="1"/>
  <c r="AK1116" i="1"/>
  <c r="M1116" i="1" s="1"/>
  <c r="AZ1116" i="1"/>
  <c r="BE1116" i="1"/>
  <c r="BG1116" i="1"/>
  <c r="F1117" i="1"/>
  <c r="X1117" i="1"/>
  <c r="X1118" i="1" s="1"/>
  <c r="AC1117" i="1"/>
  <c r="I1117" i="1" s="1"/>
  <c r="AG1117" i="1"/>
  <c r="K1117" i="1" s="1"/>
  <c r="AK1117" i="1"/>
  <c r="M1117" i="1" s="1"/>
  <c r="BF1117" i="1"/>
  <c r="BF1163" i="1" s="1"/>
  <c r="BY1117" i="1"/>
  <c r="CF1117" i="1" s="1"/>
  <c r="BZ1117" i="1"/>
  <c r="CG1117" i="1" s="1"/>
  <c r="CL1117" i="1"/>
  <c r="CM1117" i="1"/>
  <c r="CN1117" i="1"/>
  <c r="CR1117" i="1"/>
  <c r="CS1117" i="1"/>
  <c r="CT1117" i="1"/>
  <c r="F1118" i="1"/>
  <c r="T1118" i="1" s="1"/>
  <c r="Q1118" i="1"/>
  <c r="R1118" i="1"/>
  <c r="S1118" i="1"/>
  <c r="AC1118" i="1"/>
  <c r="I1118" i="1" s="1"/>
  <c r="AG1118" i="1"/>
  <c r="K1118" i="1" s="1"/>
  <c r="AK1118" i="1"/>
  <c r="M1118" i="1" s="1"/>
  <c r="AQ1118" i="1"/>
  <c r="AQ1164" i="1" s="1"/>
  <c r="F1119" i="1"/>
  <c r="Q1119" i="1"/>
  <c r="R1119" i="1"/>
  <c r="S1119" i="1"/>
  <c r="X1119" i="1"/>
  <c r="AC1119" i="1"/>
  <c r="I1119" i="1" s="1"/>
  <c r="AG1119" i="1"/>
  <c r="K1119" i="1" s="1"/>
  <c r="AK1119" i="1"/>
  <c r="M1119" i="1" s="1"/>
  <c r="AZ1119" i="1"/>
  <c r="BE1119" i="1"/>
  <c r="BG1119" i="1"/>
  <c r="BY1119" i="1"/>
  <c r="CF1119" i="1" s="1"/>
  <c r="BZ1119" i="1"/>
  <c r="CG1119" i="1" s="1"/>
  <c r="CL1119" i="1"/>
  <c r="CM1119" i="1"/>
  <c r="CN1119" i="1"/>
  <c r="CR1119" i="1"/>
  <c r="CS1119" i="1"/>
  <c r="CT1119" i="1"/>
  <c r="F1120" i="1"/>
  <c r="X1120" i="1"/>
  <c r="X1127" i="1" s="1"/>
  <c r="AC1120" i="1"/>
  <c r="I1120" i="1" s="1"/>
  <c r="AG1120" i="1"/>
  <c r="K1120" i="1" s="1"/>
  <c r="AK1120" i="1"/>
  <c r="M1120" i="1" s="1"/>
  <c r="F1121" i="1"/>
  <c r="CU1119" i="1" s="1"/>
  <c r="I1121" i="1"/>
  <c r="X1121" i="1"/>
  <c r="AC1121" i="1"/>
  <c r="AG1121" i="1"/>
  <c r="K1121" i="1" s="1"/>
  <c r="AK1121" i="1"/>
  <c r="M1121" i="1" s="1"/>
  <c r="AU1121" i="1"/>
  <c r="AU1167" i="1" s="1"/>
  <c r="AZ1121" i="1"/>
  <c r="BE1121" i="1"/>
  <c r="BX1121" i="1"/>
  <c r="BY1121" i="1"/>
  <c r="CF1121" i="1" s="1"/>
  <c r="BZ1121" i="1"/>
  <c r="CA1121" i="1"/>
  <c r="CG1121" i="1"/>
  <c r="CH1121" i="1"/>
  <c r="CL1121" i="1"/>
  <c r="CM1121" i="1"/>
  <c r="CN1121" i="1"/>
  <c r="CR1121" i="1"/>
  <c r="CS1121" i="1"/>
  <c r="CT1121" i="1"/>
  <c r="F1122" i="1"/>
  <c r="X1122" i="1"/>
  <c r="X1123" i="1" s="1"/>
  <c r="X1124" i="1" s="1"/>
  <c r="X1125" i="1" s="1"/>
  <c r="X1129" i="1" s="1"/>
  <c r="X1130" i="1" s="1"/>
  <c r="X1131" i="1" s="1"/>
  <c r="AC1122" i="1"/>
  <c r="I1122" i="1" s="1"/>
  <c r="AG1122" i="1"/>
  <c r="K1122" i="1" s="1"/>
  <c r="AK1122" i="1"/>
  <c r="M1122" i="1" s="1"/>
  <c r="AZ1122" i="1"/>
  <c r="BB1122" i="1"/>
  <c r="BC1122" i="1"/>
  <c r="BD1122" i="1"/>
  <c r="BX1122" i="1"/>
  <c r="BY1122" i="1"/>
  <c r="CF1122" i="1" s="1"/>
  <c r="BZ1122" i="1"/>
  <c r="CA1122" i="1"/>
  <c r="CE1122" i="1"/>
  <c r="CG1122" i="1"/>
  <c r="CH1122" i="1"/>
  <c r="CL1122" i="1"/>
  <c r="CM1122" i="1"/>
  <c r="CN1122" i="1"/>
  <c r="CR1122" i="1"/>
  <c r="CS1122" i="1"/>
  <c r="CT1122" i="1"/>
  <c r="F1123" i="1"/>
  <c r="AC1123" i="1"/>
  <c r="I1123" i="1" s="1"/>
  <c r="AG1123" i="1"/>
  <c r="K1123" i="1" s="1"/>
  <c r="AK1123" i="1"/>
  <c r="M1123" i="1" s="1"/>
  <c r="AQ1123" i="1"/>
  <c r="AQ1169" i="1" s="1"/>
  <c r="AZ1123" i="1"/>
  <c r="BE1123" i="1"/>
  <c r="F1124" i="1"/>
  <c r="AC1124" i="1"/>
  <c r="I1124" i="1" s="1"/>
  <c r="AG1124" i="1"/>
  <c r="K1124" i="1" s="1"/>
  <c r="AK1124" i="1"/>
  <c r="M1124" i="1" s="1"/>
  <c r="AZ1124" i="1"/>
  <c r="BE1124" i="1"/>
  <c r="BX1124" i="1"/>
  <c r="BY1124" i="1"/>
  <c r="BZ1124" i="1"/>
  <c r="CA1124" i="1"/>
  <c r="CE1124" i="1"/>
  <c r="CF1124" i="1"/>
  <c r="CG1124" i="1"/>
  <c r="CH1124" i="1"/>
  <c r="CL1124" i="1"/>
  <c r="CM1124" i="1"/>
  <c r="CN1124" i="1"/>
  <c r="CR1124" i="1"/>
  <c r="CS1124" i="1"/>
  <c r="CT1124" i="1"/>
  <c r="F1125" i="1"/>
  <c r="AC1125" i="1"/>
  <c r="I1125" i="1" s="1"/>
  <c r="AG1125" i="1"/>
  <c r="K1125" i="1" s="1"/>
  <c r="AK1125" i="1"/>
  <c r="M1125" i="1" s="1"/>
  <c r="AZ1125" i="1"/>
  <c r="BE1125" i="1"/>
  <c r="F1126" i="1"/>
  <c r="I1126" i="1"/>
  <c r="AC1126" i="1"/>
  <c r="AG1126" i="1"/>
  <c r="K1126" i="1" s="1"/>
  <c r="AK1126" i="1"/>
  <c r="M1126" i="1" s="1"/>
  <c r="AZ1126" i="1"/>
  <c r="BE1126" i="1"/>
  <c r="BX1126" i="1"/>
  <c r="CE1126" i="1" s="1"/>
  <c r="BY1126" i="1"/>
  <c r="CF1126" i="1" s="1"/>
  <c r="BZ1126" i="1"/>
  <c r="CA1126" i="1"/>
  <c r="CG1126" i="1"/>
  <c r="CH1126" i="1"/>
  <c r="CL1126" i="1"/>
  <c r="CM1126" i="1"/>
  <c r="CN1126" i="1"/>
  <c r="CR1126" i="1"/>
  <c r="CS1126" i="1"/>
  <c r="CT1126" i="1"/>
  <c r="F1127" i="1"/>
  <c r="AC1127" i="1"/>
  <c r="I1127" i="1" s="1"/>
  <c r="AG1127" i="1"/>
  <c r="K1127" i="1" s="1"/>
  <c r="AK1127" i="1"/>
  <c r="M1127" i="1" s="1"/>
  <c r="AQ1127" i="1"/>
  <c r="AQ1173" i="1" s="1"/>
  <c r="BE1127" i="1"/>
  <c r="F1128" i="1"/>
  <c r="AC1128" i="1"/>
  <c r="I1128" i="1" s="1"/>
  <c r="AG1128" i="1"/>
  <c r="K1128" i="1" s="1"/>
  <c r="AK1128" i="1"/>
  <c r="M1128" i="1" s="1"/>
  <c r="AZ1128" i="1"/>
  <c r="BE1128" i="1"/>
  <c r="BX1128" i="1"/>
  <c r="CE1128" i="1" s="1"/>
  <c r="BY1128" i="1"/>
  <c r="CF1128" i="1" s="1"/>
  <c r="BZ1128" i="1"/>
  <c r="CA1128" i="1"/>
  <c r="CG1128" i="1"/>
  <c r="CH1128" i="1"/>
  <c r="CL1128" i="1"/>
  <c r="CM1128" i="1"/>
  <c r="CN1128" i="1"/>
  <c r="CR1128" i="1"/>
  <c r="CS1128" i="1"/>
  <c r="CT1128" i="1"/>
  <c r="F1129" i="1"/>
  <c r="T1129" i="1" s="1"/>
  <c r="I1129" i="1"/>
  <c r="Q1129" i="1"/>
  <c r="R1129" i="1"/>
  <c r="S1129" i="1"/>
  <c r="AC1129" i="1"/>
  <c r="AG1129" i="1"/>
  <c r="K1129" i="1" s="1"/>
  <c r="AK1129" i="1"/>
  <c r="M1129" i="1" s="1"/>
  <c r="AO1129" i="1"/>
  <c r="AO1175" i="1" s="1"/>
  <c r="AZ1129" i="1"/>
  <c r="BE1129" i="1"/>
  <c r="BX1129" i="1"/>
  <c r="CE1129" i="1" s="1"/>
  <c r="BY1129" i="1"/>
  <c r="CF1129" i="1" s="1"/>
  <c r="BZ1129" i="1"/>
  <c r="CG1129" i="1" s="1"/>
  <c r="CA1129" i="1"/>
  <c r="CH1129" i="1"/>
  <c r="CR1129" i="1"/>
  <c r="CS1129" i="1"/>
  <c r="CT1129" i="1"/>
  <c r="F1130" i="1"/>
  <c r="T1130" i="1" s="1"/>
  <c r="I1130" i="1"/>
  <c r="Q1130" i="1"/>
  <c r="R1130" i="1"/>
  <c r="S1130" i="1"/>
  <c r="AC1130" i="1"/>
  <c r="AG1130" i="1"/>
  <c r="K1130" i="1" s="1"/>
  <c r="AK1130" i="1"/>
  <c r="M1130" i="1" s="1"/>
  <c r="AO1130" i="1"/>
  <c r="AO1176" i="1" s="1"/>
  <c r="AZ1130" i="1"/>
  <c r="BE1130" i="1"/>
  <c r="BZ1130" i="1"/>
  <c r="CG1130" i="1" s="1"/>
  <c r="CL1130" i="1"/>
  <c r="CM1130" i="1"/>
  <c r="CN1130" i="1"/>
  <c r="CR1130" i="1"/>
  <c r="CS1130" i="1"/>
  <c r="CT1130" i="1"/>
  <c r="F1131" i="1"/>
  <c r="T1131" i="1" s="1"/>
  <c r="I1131" i="1"/>
  <c r="Q1131" i="1"/>
  <c r="R1131" i="1"/>
  <c r="S1131" i="1"/>
  <c r="AC1131" i="1"/>
  <c r="AG1131" i="1"/>
  <c r="K1131" i="1" s="1"/>
  <c r="AK1131" i="1"/>
  <c r="M1131" i="1" s="1"/>
  <c r="AZ1131" i="1"/>
  <c r="BE1131" i="1"/>
  <c r="F1132" i="1"/>
  <c r="T1132" i="1" s="1"/>
  <c r="I1132" i="1"/>
  <c r="Q1132" i="1"/>
  <c r="R1132" i="1"/>
  <c r="S1132" i="1"/>
  <c r="AC1132" i="1"/>
  <c r="AG1132" i="1"/>
  <c r="K1132" i="1" s="1"/>
  <c r="AK1132" i="1"/>
  <c r="M1132" i="1" s="1"/>
  <c r="AZ1132" i="1"/>
  <c r="BE1132" i="1"/>
  <c r="BZ1132" i="1"/>
  <c r="CG1132" i="1" s="1"/>
  <c r="CR1132" i="1"/>
  <c r="CS1132" i="1"/>
  <c r="CT1132" i="1"/>
  <c r="F1133" i="1"/>
  <c r="T1133" i="1" s="1"/>
  <c r="I1133" i="1"/>
  <c r="Q1133" i="1"/>
  <c r="R1133" i="1"/>
  <c r="S1133" i="1"/>
  <c r="AC1133" i="1"/>
  <c r="AG1133" i="1"/>
  <c r="K1133" i="1" s="1"/>
  <c r="AK1133" i="1"/>
  <c r="M1133" i="1" s="1"/>
  <c r="AO1133" i="1"/>
  <c r="AO1179" i="1" s="1"/>
  <c r="AU1133" i="1"/>
  <c r="AU1179" i="1" s="1"/>
  <c r="AZ1133" i="1"/>
  <c r="BE1133" i="1"/>
  <c r="F1134" i="1"/>
  <c r="BZ1134" i="1"/>
  <c r="CR1134" i="1"/>
  <c r="CS1134" i="1"/>
  <c r="CT1134" i="1"/>
  <c r="BZ1136" i="1"/>
  <c r="CR1136" i="1"/>
  <c r="CS1136" i="1"/>
  <c r="CT1136" i="1"/>
  <c r="Q1137" i="1"/>
  <c r="R1137" i="1"/>
  <c r="Q1138" i="1"/>
  <c r="R1138" i="1"/>
  <c r="BZ1138" i="1"/>
  <c r="CG1138" i="1" s="1"/>
  <c r="CR1138" i="1"/>
  <c r="CS1138" i="1"/>
  <c r="CT1138" i="1"/>
  <c r="Q1139" i="1"/>
  <c r="R1139" i="1"/>
  <c r="BJ1140" i="1"/>
  <c r="BJ1141" i="1" s="1"/>
  <c r="BK1140" i="1"/>
  <c r="BK1141" i="1" s="1"/>
  <c r="BN1140" i="1"/>
  <c r="BN1141" i="1" s="1"/>
  <c r="BO1140" i="1"/>
  <c r="BO1141" i="1" s="1"/>
  <c r="BR1140" i="1"/>
  <c r="BR1141" i="1" s="1"/>
  <c r="BS1140" i="1"/>
  <c r="CC1140" i="1"/>
  <c r="V1141" i="1"/>
  <c r="BS1141" i="1"/>
  <c r="Q1142" i="1"/>
  <c r="R1142" i="1"/>
  <c r="S1142" i="1"/>
  <c r="T1142" i="1"/>
  <c r="U1142" i="1"/>
  <c r="V1142" i="1"/>
  <c r="N1147" i="1"/>
  <c r="F1157" i="1"/>
  <c r="H1184" i="1" s="1"/>
  <c r="I1157" i="1"/>
  <c r="X1157" i="1"/>
  <c r="AC1157" i="1"/>
  <c r="AG1157" i="1"/>
  <c r="K1157" i="1" s="1"/>
  <c r="AK1157" i="1"/>
  <c r="M1157" i="1" s="1"/>
  <c r="AZ1157" i="1"/>
  <c r="BE1157" i="1"/>
  <c r="BY1157" i="1"/>
  <c r="CF1157" i="1" s="1"/>
  <c r="CL1157" i="1"/>
  <c r="CM1157" i="1"/>
  <c r="CN1157" i="1"/>
  <c r="F1158" i="1"/>
  <c r="I1158" i="1"/>
  <c r="X1158" i="1"/>
  <c r="X1159" i="1" s="1"/>
  <c r="X1160" i="1" s="1"/>
  <c r="AC1158" i="1"/>
  <c r="AG1158" i="1"/>
  <c r="K1158" i="1" s="1"/>
  <c r="AK1158" i="1"/>
  <c r="M1158" i="1" s="1"/>
  <c r="AZ1158" i="1"/>
  <c r="BE1158" i="1"/>
  <c r="F1159" i="1"/>
  <c r="Q1159" i="1"/>
  <c r="R1159" i="1"/>
  <c r="S1159" i="1"/>
  <c r="AC1159" i="1"/>
  <c r="I1159" i="1" s="1"/>
  <c r="AG1159" i="1"/>
  <c r="K1159" i="1" s="1"/>
  <c r="AK1159" i="1"/>
  <c r="M1159" i="1" s="1"/>
  <c r="AZ1159" i="1"/>
  <c r="BE1159" i="1"/>
  <c r="BG1159" i="1"/>
  <c r="BY1159" i="1"/>
  <c r="CF1159" i="1" s="1"/>
  <c r="BZ1159" i="1"/>
  <c r="CG1159" i="1" s="1"/>
  <c r="CL1159" i="1"/>
  <c r="CM1159" i="1"/>
  <c r="CN1159" i="1"/>
  <c r="CR1159" i="1"/>
  <c r="CS1159" i="1"/>
  <c r="CT1159" i="1"/>
  <c r="F1160" i="1"/>
  <c r="I1160" i="1"/>
  <c r="K1160" i="1"/>
  <c r="AC1160" i="1"/>
  <c r="AG1160" i="1"/>
  <c r="AK1160" i="1"/>
  <c r="M1160" i="1" s="1"/>
  <c r="F1161" i="1"/>
  <c r="Q1161" i="1"/>
  <c r="R1161" i="1"/>
  <c r="S1161" i="1"/>
  <c r="X1161" i="1"/>
  <c r="X1162" i="1" s="1"/>
  <c r="X1163" i="1" s="1"/>
  <c r="X1164" i="1" s="1"/>
  <c r="X1165" i="1" s="1"/>
  <c r="X1166" i="1" s="1"/>
  <c r="AC1161" i="1"/>
  <c r="I1161" i="1" s="1"/>
  <c r="AG1161" i="1"/>
  <c r="K1161" i="1" s="1"/>
  <c r="AK1161" i="1"/>
  <c r="M1161" i="1" s="1"/>
  <c r="AU1161" i="1"/>
  <c r="AU1207" i="1" s="1"/>
  <c r="BY1161" i="1"/>
  <c r="CF1161" i="1" s="1"/>
  <c r="BZ1161" i="1"/>
  <c r="CG1161" i="1" s="1"/>
  <c r="CL1161" i="1"/>
  <c r="CM1161" i="1"/>
  <c r="CN1161" i="1"/>
  <c r="CR1161" i="1"/>
  <c r="CS1161" i="1"/>
  <c r="CT1161" i="1"/>
  <c r="F1162" i="1"/>
  <c r="Q1162" i="1"/>
  <c r="R1162" i="1"/>
  <c r="S1162" i="1"/>
  <c r="AC1162" i="1"/>
  <c r="I1162" i="1" s="1"/>
  <c r="AG1162" i="1"/>
  <c r="K1162" i="1" s="1"/>
  <c r="AK1162" i="1"/>
  <c r="M1162" i="1" s="1"/>
  <c r="AZ1162" i="1"/>
  <c r="BE1162" i="1"/>
  <c r="BG1162" i="1"/>
  <c r="F1163" i="1"/>
  <c r="AC1163" i="1"/>
  <c r="I1163" i="1" s="1"/>
  <c r="AG1163" i="1"/>
  <c r="K1163" i="1" s="1"/>
  <c r="AK1163" i="1"/>
  <c r="M1163" i="1" s="1"/>
  <c r="BY1163" i="1"/>
  <c r="CF1163" i="1" s="1"/>
  <c r="BZ1163" i="1"/>
  <c r="CG1163" i="1" s="1"/>
  <c r="CL1163" i="1"/>
  <c r="CM1163" i="1"/>
  <c r="CN1163" i="1"/>
  <c r="CR1163" i="1"/>
  <c r="CS1163" i="1"/>
  <c r="CT1163" i="1"/>
  <c r="F1164" i="1"/>
  <c r="T1164" i="1" s="1"/>
  <c r="Q1164" i="1"/>
  <c r="R1164" i="1"/>
  <c r="S1164" i="1"/>
  <c r="AC1164" i="1"/>
  <c r="I1164" i="1" s="1"/>
  <c r="AG1164" i="1"/>
  <c r="K1164" i="1" s="1"/>
  <c r="AK1164" i="1"/>
  <c r="M1164" i="1" s="1"/>
  <c r="F1165" i="1"/>
  <c r="K1165" i="1"/>
  <c r="Q1165" i="1"/>
  <c r="R1165" i="1"/>
  <c r="S1165" i="1"/>
  <c r="AC1165" i="1"/>
  <c r="I1165" i="1" s="1"/>
  <c r="AG1165" i="1"/>
  <c r="M1165" i="1"/>
  <c r="AZ1165" i="1"/>
  <c r="BE1165" i="1"/>
  <c r="BG1165" i="1"/>
  <c r="BY1165" i="1"/>
  <c r="CF1165" i="1" s="1"/>
  <c r="BZ1165" i="1"/>
  <c r="CG1165" i="1" s="1"/>
  <c r="CL1165" i="1"/>
  <c r="CM1165" i="1"/>
  <c r="CN1165" i="1"/>
  <c r="CR1165" i="1"/>
  <c r="CS1165" i="1"/>
  <c r="CT1165" i="1"/>
  <c r="F1166" i="1"/>
  <c r="K1166" i="1"/>
  <c r="AC1166" i="1"/>
  <c r="I1166" i="1" s="1"/>
  <c r="AG1166" i="1"/>
  <c r="AK1166" i="1"/>
  <c r="M1166" i="1" s="1"/>
  <c r="F1167" i="1"/>
  <c r="AC1167" i="1"/>
  <c r="I1167" i="1" s="1"/>
  <c r="AG1167" i="1"/>
  <c r="K1167" i="1" s="1"/>
  <c r="AK1167" i="1"/>
  <c r="M1167" i="1" s="1"/>
  <c r="AQ1167" i="1"/>
  <c r="AQ1213" i="1" s="1"/>
  <c r="AZ1167" i="1"/>
  <c r="BE1167" i="1"/>
  <c r="BX1167" i="1"/>
  <c r="BY1167" i="1"/>
  <c r="BZ1167" i="1"/>
  <c r="CA1167" i="1"/>
  <c r="CE1167" i="1"/>
  <c r="CF1167" i="1"/>
  <c r="CG1167" i="1"/>
  <c r="CH1167" i="1"/>
  <c r="CL1167" i="1"/>
  <c r="CM1167" i="1"/>
  <c r="CN1167" i="1"/>
  <c r="CR1167" i="1"/>
  <c r="CS1167" i="1"/>
  <c r="CT1167" i="1"/>
  <c r="F1168" i="1"/>
  <c r="AC1168" i="1"/>
  <c r="I1168" i="1" s="1"/>
  <c r="AG1168" i="1"/>
  <c r="K1168" i="1" s="1"/>
  <c r="AK1168" i="1"/>
  <c r="M1168" i="1" s="1"/>
  <c r="AQ1168" i="1"/>
  <c r="AQ1214" i="1" s="1"/>
  <c r="AZ1168" i="1"/>
  <c r="BB1168" i="1"/>
  <c r="BC1168" i="1"/>
  <c r="BD1168" i="1"/>
  <c r="BX1168" i="1"/>
  <c r="CE1168" i="1" s="1"/>
  <c r="BY1168" i="1"/>
  <c r="CF1168" i="1" s="1"/>
  <c r="BZ1168" i="1"/>
  <c r="CA1168" i="1"/>
  <c r="CG1168" i="1"/>
  <c r="CH1168" i="1"/>
  <c r="CL1168" i="1"/>
  <c r="CM1168" i="1"/>
  <c r="CN1168" i="1"/>
  <c r="CR1168" i="1"/>
  <c r="CS1168" i="1"/>
  <c r="CT1168" i="1"/>
  <c r="F1169" i="1"/>
  <c r="K1193" i="1" s="1"/>
  <c r="I1169" i="1"/>
  <c r="AC1169" i="1"/>
  <c r="AG1169" i="1"/>
  <c r="K1169" i="1" s="1"/>
  <c r="AK1169" i="1"/>
  <c r="M1169" i="1" s="1"/>
  <c r="AO1169" i="1"/>
  <c r="AO1215" i="1" s="1"/>
  <c r="AZ1169" i="1"/>
  <c r="BE1169" i="1"/>
  <c r="F1170" i="1"/>
  <c r="CU1168" i="1" s="1"/>
  <c r="I1170" i="1"/>
  <c r="AC1170" i="1"/>
  <c r="AG1170" i="1"/>
  <c r="K1170" i="1" s="1"/>
  <c r="AK1170" i="1"/>
  <c r="M1170" i="1" s="1"/>
  <c r="AZ1170" i="1"/>
  <c r="BE1170" i="1"/>
  <c r="BX1170" i="1"/>
  <c r="BY1170" i="1"/>
  <c r="CF1170" i="1" s="1"/>
  <c r="BZ1170" i="1"/>
  <c r="CA1170" i="1"/>
  <c r="CH1170" i="1" s="1"/>
  <c r="CE1170" i="1"/>
  <c r="CG1170" i="1"/>
  <c r="CL1170" i="1"/>
  <c r="CM1170" i="1"/>
  <c r="CN1170" i="1"/>
  <c r="CR1170" i="1"/>
  <c r="CS1170" i="1"/>
  <c r="CT1170" i="1"/>
  <c r="F1171" i="1"/>
  <c r="M1193" i="1" s="1"/>
  <c r="I1171" i="1"/>
  <c r="AC1171" i="1"/>
  <c r="AG1171" i="1"/>
  <c r="K1171" i="1" s="1"/>
  <c r="AK1171" i="1"/>
  <c r="M1171" i="1" s="1"/>
  <c r="AZ1171" i="1"/>
  <c r="BE1171" i="1"/>
  <c r="F1172" i="1"/>
  <c r="AC1172" i="1"/>
  <c r="I1172" i="1" s="1"/>
  <c r="AG1172" i="1"/>
  <c r="K1172" i="1" s="1"/>
  <c r="AK1172" i="1"/>
  <c r="M1172" i="1" s="1"/>
  <c r="AU1172" i="1"/>
  <c r="AU1218" i="1" s="1"/>
  <c r="AZ1172" i="1"/>
  <c r="BE1172" i="1"/>
  <c r="BX1172" i="1"/>
  <c r="BY1172" i="1"/>
  <c r="BZ1172" i="1"/>
  <c r="CA1172" i="1"/>
  <c r="CE1172" i="1"/>
  <c r="CF1172" i="1"/>
  <c r="CG1172" i="1"/>
  <c r="CH1172" i="1"/>
  <c r="CL1172" i="1"/>
  <c r="CM1172" i="1"/>
  <c r="CN1172" i="1"/>
  <c r="CR1172" i="1"/>
  <c r="CS1172" i="1"/>
  <c r="CT1172" i="1"/>
  <c r="F1173" i="1"/>
  <c r="I1173" i="1"/>
  <c r="AC1173" i="1"/>
  <c r="AG1173" i="1"/>
  <c r="K1173" i="1" s="1"/>
  <c r="AK1173" i="1"/>
  <c r="M1173" i="1" s="1"/>
  <c r="AU1173" i="1"/>
  <c r="AU1219" i="1" s="1"/>
  <c r="AW1173" i="1"/>
  <c r="AX1173" i="1"/>
  <c r="AY1173" i="1"/>
  <c r="BE1173" i="1"/>
  <c r="F1174" i="1"/>
  <c r="K1174" i="1"/>
  <c r="AC1174" i="1"/>
  <c r="I1174" i="1" s="1"/>
  <c r="AG1174" i="1"/>
  <c r="AK1174" i="1"/>
  <c r="M1174" i="1" s="1"/>
  <c r="AQ1174" i="1"/>
  <c r="AQ1220" i="1" s="1"/>
  <c r="AZ1174" i="1"/>
  <c r="BE1174" i="1"/>
  <c r="BX1174" i="1"/>
  <c r="BY1174" i="1"/>
  <c r="CF1174" i="1" s="1"/>
  <c r="BZ1174" i="1"/>
  <c r="CA1174" i="1"/>
  <c r="CE1174" i="1"/>
  <c r="CG1174" i="1"/>
  <c r="CH1174" i="1"/>
  <c r="CL1174" i="1"/>
  <c r="CM1174" i="1"/>
  <c r="CN1174" i="1"/>
  <c r="CR1174" i="1"/>
  <c r="CS1174" i="1"/>
  <c r="CT1174" i="1"/>
  <c r="F1175" i="1"/>
  <c r="Q1175" i="1"/>
  <c r="R1175" i="1"/>
  <c r="S1175" i="1"/>
  <c r="AC1175" i="1"/>
  <c r="I1175" i="1" s="1"/>
  <c r="AG1175" i="1"/>
  <c r="K1175" i="1" s="1"/>
  <c r="AK1175" i="1"/>
  <c r="M1175" i="1" s="1"/>
  <c r="AZ1175" i="1"/>
  <c r="BE1175" i="1"/>
  <c r="BX1175" i="1"/>
  <c r="CE1175" i="1" s="1"/>
  <c r="BY1175" i="1"/>
  <c r="CF1175" i="1" s="1"/>
  <c r="BZ1175" i="1"/>
  <c r="CA1175" i="1"/>
  <c r="CH1175" i="1" s="1"/>
  <c r="CG1175" i="1"/>
  <c r="CR1175" i="1"/>
  <c r="CS1175" i="1"/>
  <c r="CT1175" i="1"/>
  <c r="F1176" i="1"/>
  <c r="T1176" i="1" s="1"/>
  <c r="Q1176" i="1"/>
  <c r="R1176" i="1"/>
  <c r="S1176" i="1"/>
  <c r="AC1176" i="1"/>
  <c r="I1176" i="1" s="1"/>
  <c r="AG1176" i="1"/>
  <c r="K1176" i="1" s="1"/>
  <c r="AK1176" i="1"/>
  <c r="M1176" i="1" s="1"/>
  <c r="AZ1176" i="1"/>
  <c r="BE1176" i="1"/>
  <c r="BZ1176" i="1"/>
  <c r="CL1176" i="1"/>
  <c r="CM1176" i="1"/>
  <c r="CN1176" i="1"/>
  <c r="CR1176" i="1"/>
  <c r="CS1176" i="1"/>
  <c r="CT1176" i="1"/>
  <c r="F1177" i="1"/>
  <c r="T1177" i="1" s="1"/>
  <c r="Q1177" i="1"/>
  <c r="R1177" i="1"/>
  <c r="S1177" i="1"/>
  <c r="AC1177" i="1"/>
  <c r="I1177" i="1" s="1"/>
  <c r="AG1177" i="1"/>
  <c r="K1177" i="1" s="1"/>
  <c r="AK1177" i="1"/>
  <c r="M1177" i="1" s="1"/>
  <c r="AZ1177" i="1"/>
  <c r="BE1177" i="1"/>
  <c r="F1178" i="1"/>
  <c r="Q1178" i="1"/>
  <c r="R1178" i="1"/>
  <c r="S1178" i="1"/>
  <c r="AC1178" i="1"/>
  <c r="I1178" i="1" s="1"/>
  <c r="AG1178" i="1"/>
  <c r="K1178" i="1" s="1"/>
  <c r="AK1178" i="1"/>
  <c r="M1178" i="1" s="1"/>
  <c r="AQ1178" i="1"/>
  <c r="AQ1224" i="1" s="1"/>
  <c r="AZ1178" i="1"/>
  <c r="BE1178" i="1"/>
  <c r="BZ1178" i="1"/>
  <c r="CR1178" i="1"/>
  <c r="CS1178" i="1"/>
  <c r="CT1178" i="1"/>
  <c r="F1179" i="1"/>
  <c r="T1179" i="1" s="1"/>
  <c r="Q1179" i="1"/>
  <c r="R1179" i="1"/>
  <c r="S1179" i="1"/>
  <c r="AC1179" i="1"/>
  <c r="I1179" i="1" s="1"/>
  <c r="AG1179" i="1"/>
  <c r="K1179" i="1" s="1"/>
  <c r="AK1179" i="1"/>
  <c r="M1179" i="1" s="1"/>
  <c r="AZ1179" i="1"/>
  <c r="BE1179" i="1"/>
  <c r="F1180" i="1"/>
  <c r="BZ1180" i="1"/>
  <c r="CG1180" i="1" s="1"/>
  <c r="CR1180" i="1"/>
  <c r="CS1180" i="1"/>
  <c r="CT1180" i="1"/>
  <c r="BZ1182" i="1"/>
  <c r="CG1182" i="1" s="1"/>
  <c r="CR1182" i="1"/>
  <c r="CS1182" i="1"/>
  <c r="CT1182" i="1"/>
  <c r="Q1183" i="1"/>
  <c r="R1183" i="1"/>
  <c r="Q1184" i="1"/>
  <c r="R1184" i="1"/>
  <c r="BZ1184" i="1"/>
  <c r="CR1184" i="1"/>
  <c r="CS1184" i="1"/>
  <c r="CT1184" i="1"/>
  <c r="Q1185" i="1"/>
  <c r="R1185" i="1"/>
  <c r="BJ1186" i="1"/>
  <c r="BJ1187" i="1" s="1"/>
  <c r="BK1186" i="1"/>
  <c r="BK1187" i="1" s="1"/>
  <c r="BN1186" i="1"/>
  <c r="BN1187" i="1" s="1"/>
  <c r="BO1186" i="1"/>
  <c r="BO1187" i="1" s="1"/>
  <c r="BR1186" i="1"/>
  <c r="BR1187" i="1" s="1"/>
  <c r="BS1186" i="1"/>
  <c r="BS1187" i="1" s="1"/>
  <c r="CC1186" i="1"/>
  <c r="V1187" i="1"/>
  <c r="Q1188" i="1"/>
  <c r="R1188" i="1"/>
  <c r="S1188" i="1"/>
  <c r="T1188" i="1"/>
  <c r="U1188" i="1"/>
  <c r="V1188" i="1"/>
  <c r="C1190" i="1"/>
  <c r="F1193" i="1"/>
  <c r="F1203" i="1"/>
  <c r="H1230" i="1" s="1"/>
  <c r="X1203" i="1"/>
  <c r="AC1203" i="1"/>
  <c r="I1203" i="1" s="1"/>
  <c r="AG1203" i="1"/>
  <c r="K1203" i="1" s="1"/>
  <c r="AK1203" i="1"/>
  <c r="M1203" i="1" s="1"/>
  <c r="AQ1203" i="1"/>
  <c r="AQ1249" i="1" s="1"/>
  <c r="AZ1203" i="1"/>
  <c r="BE1203" i="1"/>
  <c r="BY1203" i="1"/>
  <c r="CL1203" i="1"/>
  <c r="CM1203" i="1"/>
  <c r="CN1203" i="1"/>
  <c r="F1204" i="1"/>
  <c r="X1204" i="1"/>
  <c r="AC1204" i="1"/>
  <c r="I1204" i="1" s="1"/>
  <c r="AG1204" i="1"/>
  <c r="K1204" i="1" s="1"/>
  <c r="AK1204" i="1"/>
  <c r="M1204" i="1" s="1"/>
  <c r="AZ1204" i="1"/>
  <c r="BE1204" i="1"/>
  <c r="F1205" i="1"/>
  <c r="Q1205" i="1"/>
  <c r="R1205" i="1"/>
  <c r="S1205" i="1"/>
  <c r="X1205" i="1"/>
  <c r="AC1205" i="1"/>
  <c r="I1205" i="1" s="1"/>
  <c r="AG1205" i="1"/>
  <c r="K1205" i="1" s="1"/>
  <c r="AK1205" i="1"/>
  <c r="M1205" i="1" s="1"/>
  <c r="AZ1205" i="1"/>
  <c r="BE1205" i="1"/>
  <c r="BG1205" i="1"/>
  <c r="BY1205" i="1"/>
  <c r="CF1205" i="1" s="1"/>
  <c r="BZ1205" i="1"/>
  <c r="CG1205" i="1" s="1"/>
  <c r="CL1205" i="1"/>
  <c r="CM1205" i="1"/>
  <c r="CN1205" i="1"/>
  <c r="CR1205" i="1"/>
  <c r="CS1205" i="1"/>
  <c r="CT1205" i="1"/>
  <c r="F1206" i="1"/>
  <c r="X1206" i="1"/>
  <c r="X1207" i="1" s="1"/>
  <c r="AC1206" i="1"/>
  <c r="I1206" i="1" s="1"/>
  <c r="AG1206" i="1"/>
  <c r="K1206" i="1" s="1"/>
  <c r="AK1206" i="1"/>
  <c r="M1206" i="1" s="1"/>
  <c r="F1207" i="1"/>
  <c r="T1207" i="1" s="1"/>
  <c r="K1207" i="1"/>
  <c r="Q1207" i="1"/>
  <c r="R1207" i="1"/>
  <c r="S1207" i="1"/>
  <c r="AC1207" i="1"/>
  <c r="I1207" i="1" s="1"/>
  <c r="AG1207" i="1"/>
  <c r="AK1207" i="1"/>
  <c r="M1207" i="1" s="1"/>
  <c r="AQ1207" i="1"/>
  <c r="AQ1253" i="1" s="1"/>
  <c r="BY1207" i="1"/>
  <c r="CF1207" i="1" s="1"/>
  <c r="BZ1207" i="1"/>
  <c r="CG1207" i="1" s="1"/>
  <c r="CL1207" i="1"/>
  <c r="CM1207" i="1"/>
  <c r="CN1207" i="1"/>
  <c r="CR1207" i="1"/>
  <c r="CS1207" i="1"/>
  <c r="CT1207" i="1"/>
  <c r="F1208" i="1"/>
  <c r="K1208" i="1"/>
  <c r="Q1208" i="1"/>
  <c r="R1208" i="1"/>
  <c r="S1208" i="1"/>
  <c r="X1208" i="1"/>
  <c r="AC1208" i="1"/>
  <c r="I1208" i="1" s="1"/>
  <c r="AG1208" i="1"/>
  <c r="AK1208" i="1"/>
  <c r="M1208" i="1" s="1"/>
  <c r="AZ1208" i="1"/>
  <c r="BE1208" i="1"/>
  <c r="BG1208" i="1"/>
  <c r="F1209" i="1"/>
  <c r="X1209" i="1"/>
  <c r="X1210" i="1" s="1"/>
  <c r="AC1209" i="1"/>
  <c r="I1209" i="1" s="1"/>
  <c r="AG1209" i="1"/>
  <c r="K1209" i="1" s="1"/>
  <c r="AK1209" i="1"/>
  <c r="M1209" i="1" s="1"/>
  <c r="BF1209" i="1"/>
  <c r="BF1255" i="1" s="1"/>
  <c r="BY1209" i="1"/>
  <c r="CF1209" i="1" s="1"/>
  <c r="BZ1209" i="1"/>
  <c r="CG1209" i="1" s="1"/>
  <c r="CL1209" i="1"/>
  <c r="CM1209" i="1"/>
  <c r="CN1209" i="1"/>
  <c r="CR1209" i="1"/>
  <c r="CS1209" i="1"/>
  <c r="CT1209" i="1"/>
  <c r="F1210" i="1"/>
  <c r="K1210" i="1"/>
  <c r="Q1210" i="1"/>
  <c r="R1210" i="1"/>
  <c r="S1210" i="1"/>
  <c r="AC1210" i="1"/>
  <c r="I1210" i="1" s="1"/>
  <c r="AG1210" i="1"/>
  <c r="AK1210" i="1"/>
  <c r="M1210" i="1" s="1"/>
  <c r="AQ1210" i="1"/>
  <c r="AQ1256" i="1" s="1"/>
  <c r="F1211" i="1"/>
  <c r="Q1211" i="1"/>
  <c r="R1211" i="1"/>
  <c r="S1211" i="1"/>
  <c r="X1211" i="1"/>
  <c r="AC1211" i="1"/>
  <c r="I1211" i="1" s="1"/>
  <c r="AG1211" i="1"/>
  <c r="K1211" i="1" s="1"/>
  <c r="AK1211" i="1"/>
  <c r="M1211" i="1" s="1"/>
  <c r="AZ1211" i="1"/>
  <c r="BE1211" i="1"/>
  <c r="BG1211" i="1"/>
  <c r="BY1211" i="1"/>
  <c r="CF1211" i="1" s="1"/>
  <c r="BZ1211" i="1"/>
  <c r="CG1211" i="1"/>
  <c r="CL1211" i="1"/>
  <c r="CM1211" i="1"/>
  <c r="CN1211" i="1"/>
  <c r="CR1211" i="1"/>
  <c r="CS1211" i="1"/>
  <c r="CT1211" i="1"/>
  <c r="F1212" i="1"/>
  <c r="X1212" i="1"/>
  <c r="X1219" i="1" s="1"/>
  <c r="AC1212" i="1"/>
  <c r="I1212" i="1" s="1"/>
  <c r="AG1212" i="1"/>
  <c r="K1212" i="1" s="1"/>
  <c r="AK1212" i="1"/>
  <c r="M1212" i="1" s="1"/>
  <c r="F1213" i="1"/>
  <c r="CU1211" i="1" s="1"/>
  <c r="X1213" i="1"/>
  <c r="AC1213" i="1"/>
  <c r="I1213" i="1" s="1"/>
  <c r="AG1213" i="1"/>
  <c r="K1213" i="1" s="1"/>
  <c r="AK1213" i="1"/>
  <c r="M1213" i="1" s="1"/>
  <c r="AU1213" i="1"/>
  <c r="AZ1213" i="1"/>
  <c r="BE1213" i="1"/>
  <c r="BX1213" i="1"/>
  <c r="CE1213" i="1" s="1"/>
  <c r="BY1213" i="1"/>
  <c r="CF1213" i="1" s="1"/>
  <c r="BZ1213" i="1"/>
  <c r="CA1213" i="1"/>
  <c r="CH1213" i="1" s="1"/>
  <c r="CG1213" i="1"/>
  <c r="CL1213" i="1"/>
  <c r="CM1213" i="1"/>
  <c r="CN1213" i="1"/>
  <c r="CR1213" i="1"/>
  <c r="CS1213" i="1"/>
  <c r="CT1213" i="1"/>
  <c r="F1214" i="1"/>
  <c r="X1214" i="1"/>
  <c r="X1215" i="1" s="1"/>
  <c r="X1216" i="1" s="1"/>
  <c r="X1217" i="1" s="1"/>
  <c r="X1221" i="1" s="1"/>
  <c r="X1222" i="1" s="1"/>
  <c r="X1223" i="1" s="1"/>
  <c r="AC1214" i="1"/>
  <c r="I1214" i="1" s="1"/>
  <c r="AG1214" i="1"/>
  <c r="K1214" i="1" s="1"/>
  <c r="AK1214" i="1"/>
  <c r="M1214" i="1" s="1"/>
  <c r="AZ1214" i="1"/>
  <c r="BB1214" i="1"/>
  <c r="BC1214" i="1"/>
  <c r="BD1214" i="1"/>
  <c r="BX1214" i="1"/>
  <c r="CE1214" i="1" s="1"/>
  <c r="BY1214" i="1"/>
  <c r="CF1214" i="1" s="1"/>
  <c r="BZ1214" i="1"/>
  <c r="CA1214" i="1"/>
  <c r="CG1214" i="1"/>
  <c r="CH1214" i="1"/>
  <c r="CL1214" i="1"/>
  <c r="CM1214" i="1"/>
  <c r="CN1214" i="1"/>
  <c r="CR1214" i="1"/>
  <c r="CS1214" i="1"/>
  <c r="CT1214" i="1"/>
  <c r="F1215" i="1"/>
  <c r="AC1215" i="1"/>
  <c r="I1215" i="1" s="1"/>
  <c r="AG1215" i="1"/>
  <c r="K1215" i="1" s="1"/>
  <c r="AK1215" i="1"/>
  <c r="M1215" i="1" s="1"/>
  <c r="AQ1215" i="1"/>
  <c r="AZ1215" i="1"/>
  <c r="BE1215" i="1"/>
  <c r="F1216" i="1"/>
  <c r="AC1216" i="1"/>
  <c r="I1216" i="1" s="1"/>
  <c r="AG1216" i="1"/>
  <c r="K1216" i="1" s="1"/>
  <c r="AK1216" i="1"/>
  <c r="M1216" i="1" s="1"/>
  <c r="AZ1216" i="1"/>
  <c r="BE1216" i="1"/>
  <c r="BX1216" i="1"/>
  <c r="BY1216" i="1"/>
  <c r="CF1216" i="1" s="1"/>
  <c r="BZ1216" i="1"/>
  <c r="CA1216" i="1"/>
  <c r="CE1216" i="1"/>
  <c r="CG1216" i="1"/>
  <c r="CH1216" i="1"/>
  <c r="CL1216" i="1"/>
  <c r="CM1216" i="1"/>
  <c r="CN1216" i="1"/>
  <c r="CR1216" i="1"/>
  <c r="CS1216" i="1"/>
  <c r="CT1216" i="1"/>
  <c r="F1217" i="1"/>
  <c r="AC1217" i="1"/>
  <c r="I1217" i="1" s="1"/>
  <c r="AG1217" i="1"/>
  <c r="K1217" i="1" s="1"/>
  <c r="AK1217" i="1"/>
  <c r="M1217" i="1" s="1"/>
  <c r="AZ1217" i="1"/>
  <c r="BE1217" i="1"/>
  <c r="F1218" i="1"/>
  <c r="I1218" i="1"/>
  <c r="K1218" i="1"/>
  <c r="AC1218" i="1"/>
  <c r="AG1218" i="1"/>
  <c r="AK1218" i="1"/>
  <c r="M1218" i="1" s="1"/>
  <c r="AZ1218" i="1"/>
  <c r="BE1218" i="1"/>
  <c r="BX1218" i="1"/>
  <c r="BY1218" i="1"/>
  <c r="CF1218" i="1" s="1"/>
  <c r="BZ1218" i="1"/>
  <c r="CA1218" i="1"/>
  <c r="CE1218" i="1"/>
  <c r="CG1218" i="1"/>
  <c r="CH1218" i="1"/>
  <c r="CL1218" i="1"/>
  <c r="CM1218" i="1"/>
  <c r="CN1218" i="1"/>
  <c r="CR1218" i="1"/>
  <c r="CS1218" i="1"/>
  <c r="CT1218" i="1"/>
  <c r="F1219" i="1"/>
  <c r="AC1219" i="1"/>
  <c r="I1219" i="1" s="1"/>
  <c r="AG1219" i="1"/>
  <c r="K1219" i="1" s="1"/>
  <c r="AK1219" i="1"/>
  <c r="M1219" i="1" s="1"/>
  <c r="AQ1219" i="1"/>
  <c r="AW1219" i="1"/>
  <c r="AX1219" i="1"/>
  <c r="AY1219" i="1"/>
  <c r="BE1219" i="1"/>
  <c r="F1220" i="1"/>
  <c r="AC1220" i="1"/>
  <c r="I1220" i="1" s="1"/>
  <c r="AG1220" i="1"/>
  <c r="K1220" i="1" s="1"/>
  <c r="AK1220" i="1"/>
  <c r="M1220" i="1" s="1"/>
  <c r="AZ1220" i="1"/>
  <c r="BE1220" i="1"/>
  <c r="BX1220" i="1"/>
  <c r="CE1220" i="1" s="1"/>
  <c r="BY1220" i="1"/>
  <c r="CF1220" i="1" s="1"/>
  <c r="BZ1220" i="1"/>
  <c r="CA1220" i="1"/>
  <c r="CG1220" i="1"/>
  <c r="CH1220" i="1"/>
  <c r="CL1220" i="1"/>
  <c r="CM1220" i="1"/>
  <c r="CN1220" i="1"/>
  <c r="CR1220" i="1"/>
  <c r="CS1220" i="1"/>
  <c r="CT1220" i="1"/>
  <c r="F1221" i="1"/>
  <c r="T1221" i="1" s="1"/>
  <c r="I1221" i="1"/>
  <c r="Q1221" i="1"/>
  <c r="R1221" i="1"/>
  <c r="S1221" i="1"/>
  <c r="AC1221" i="1"/>
  <c r="AG1221" i="1"/>
  <c r="K1221" i="1" s="1"/>
  <c r="AK1221" i="1"/>
  <c r="M1221" i="1" s="1"/>
  <c r="AO1221" i="1"/>
  <c r="AZ1221" i="1"/>
  <c r="BE1221" i="1"/>
  <c r="BX1221" i="1"/>
  <c r="CE1221" i="1" s="1"/>
  <c r="BY1221" i="1"/>
  <c r="CF1221" i="1" s="1"/>
  <c r="BZ1221" i="1"/>
  <c r="CA1221" i="1"/>
  <c r="CH1221" i="1" s="1"/>
  <c r="CG1221" i="1"/>
  <c r="CR1221" i="1"/>
  <c r="CS1221" i="1"/>
  <c r="CT1221" i="1"/>
  <c r="F1222" i="1"/>
  <c r="T1222" i="1" s="1"/>
  <c r="I1222" i="1"/>
  <c r="Q1222" i="1"/>
  <c r="R1222" i="1"/>
  <c r="S1222" i="1"/>
  <c r="AC1222" i="1"/>
  <c r="AG1222" i="1"/>
  <c r="K1222" i="1" s="1"/>
  <c r="AK1222" i="1"/>
  <c r="M1222" i="1" s="1"/>
  <c r="AO1222" i="1"/>
  <c r="AZ1222" i="1"/>
  <c r="BE1222" i="1"/>
  <c r="BZ1222" i="1"/>
  <c r="CG1222" i="1" s="1"/>
  <c r="CL1222" i="1"/>
  <c r="CM1222" i="1"/>
  <c r="CN1222" i="1"/>
  <c r="CR1222" i="1"/>
  <c r="CS1222" i="1"/>
  <c r="CT1222" i="1"/>
  <c r="F1223" i="1"/>
  <c r="T1223" i="1" s="1"/>
  <c r="I1223" i="1"/>
  <c r="Q1223" i="1"/>
  <c r="R1223" i="1"/>
  <c r="S1223" i="1"/>
  <c r="AC1223" i="1"/>
  <c r="AG1223" i="1"/>
  <c r="K1223" i="1" s="1"/>
  <c r="AK1223" i="1"/>
  <c r="M1223" i="1" s="1"/>
  <c r="AZ1223" i="1"/>
  <c r="BE1223" i="1"/>
  <c r="F1224" i="1"/>
  <c r="T1224" i="1" s="1"/>
  <c r="I1224" i="1"/>
  <c r="Q1224" i="1"/>
  <c r="R1224" i="1"/>
  <c r="S1224" i="1"/>
  <c r="AC1224" i="1"/>
  <c r="AG1224" i="1"/>
  <c r="K1224" i="1" s="1"/>
  <c r="AK1224" i="1"/>
  <c r="M1224" i="1" s="1"/>
  <c r="AZ1224" i="1"/>
  <c r="BE1224" i="1"/>
  <c r="BZ1224" i="1"/>
  <c r="CG1224" i="1" s="1"/>
  <c r="CR1224" i="1"/>
  <c r="CS1224" i="1"/>
  <c r="CT1224" i="1"/>
  <c r="F1225" i="1"/>
  <c r="T1225" i="1" s="1"/>
  <c r="I1225" i="1"/>
  <c r="Q1225" i="1"/>
  <c r="R1225" i="1"/>
  <c r="S1225" i="1"/>
  <c r="AC1225" i="1"/>
  <c r="AG1225" i="1"/>
  <c r="K1225" i="1" s="1"/>
  <c r="AK1225" i="1"/>
  <c r="M1225" i="1" s="1"/>
  <c r="AO1225" i="1"/>
  <c r="AU1225" i="1"/>
  <c r="AZ1225" i="1"/>
  <c r="BE1225" i="1"/>
  <c r="F1226" i="1"/>
  <c r="BZ1226" i="1"/>
  <c r="CR1226" i="1"/>
  <c r="CS1226" i="1"/>
  <c r="CT1226" i="1"/>
  <c r="BZ1228" i="1"/>
  <c r="CR1228" i="1"/>
  <c r="CS1228" i="1"/>
  <c r="CT1228" i="1"/>
  <c r="Q1229" i="1"/>
  <c r="R1229" i="1"/>
  <c r="Q1230" i="1"/>
  <c r="R1230" i="1"/>
  <c r="BZ1230" i="1"/>
  <c r="CG1230" i="1" s="1"/>
  <c r="CR1230" i="1"/>
  <c r="CS1230" i="1"/>
  <c r="CT1230" i="1"/>
  <c r="Q1231" i="1"/>
  <c r="R1231" i="1"/>
  <c r="BJ1232" i="1"/>
  <c r="BJ1233" i="1" s="1"/>
  <c r="BK1232" i="1"/>
  <c r="BK1233" i="1" s="1"/>
  <c r="BN1232" i="1"/>
  <c r="BN1233" i="1" s="1"/>
  <c r="BO1232" i="1"/>
  <c r="BO1233" i="1" s="1"/>
  <c r="BR1232" i="1"/>
  <c r="BR1233" i="1" s="1"/>
  <c r="BS1232" i="1"/>
  <c r="BS1233" i="1" s="1"/>
  <c r="CC1232" i="1"/>
  <c r="V1233" i="1"/>
  <c r="Q1234" i="1"/>
  <c r="R1234" i="1"/>
  <c r="S1234" i="1"/>
  <c r="T1234" i="1"/>
  <c r="U1234" i="1"/>
  <c r="V1234" i="1"/>
  <c r="F1249" i="1"/>
  <c r="X1249" i="1"/>
  <c r="AC1249" i="1"/>
  <c r="I1249" i="1" s="1"/>
  <c r="AG1249" i="1"/>
  <c r="K1249" i="1" s="1"/>
  <c r="AK1249" i="1"/>
  <c r="M1249" i="1" s="1"/>
  <c r="AZ1249" i="1"/>
  <c r="BE1249" i="1"/>
  <c r="BY1249" i="1"/>
  <c r="CF1249" i="1" s="1"/>
  <c r="CL1249" i="1"/>
  <c r="CM1249" i="1"/>
  <c r="CN1249" i="1"/>
  <c r="F1250" i="1"/>
  <c r="X1250" i="1"/>
  <c r="X1251" i="1" s="1"/>
  <c r="X1252" i="1" s="1"/>
  <c r="AC1250" i="1"/>
  <c r="I1250" i="1" s="1"/>
  <c r="AG1250" i="1"/>
  <c r="K1250" i="1" s="1"/>
  <c r="AK1250" i="1"/>
  <c r="M1250" i="1" s="1"/>
  <c r="AZ1250" i="1"/>
  <c r="BE1250" i="1"/>
  <c r="F1251" i="1"/>
  <c r="Q1251" i="1"/>
  <c r="R1251" i="1"/>
  <c r="S1251" i="1"/>
  <c r="AC1251" i="1"/>
  <c r="I1251" i="1" s="1"/>
  <c r="AG1251" i="1"/>
  <c r="K1251" i="1" s="1"/>
  <c r="AK1251" i="1"/>
  <c r="M1251" i="1" s="1"/>
  <c r="AZ1251" i="1"/>
  <c r="BE1251" i="1"/>
  <c r="BG1251" i="1"/>
  <c r="BY1251" i="1"/>
  <c r="CF1251" i="1" s="1"/>
  <c r="BZ1251" i="1"/>
  <c r="CG1251" i="1" s="1"/>
  <c r="CL1251" i="1"/>
  <c r="CM1251" i="1"/>
  <c r="CN1251" i="1"/>
  <c r="CR1251" i="1"/>
  <c r="CS1251" i="1"/>
  <c r="CT1251" i="1"/>
  <c r="F1252" i="1"/>
  <c r="I1252" i="1"/>
  <c r="K1252" i="1"/>
  <c r="AC1252" i="1"/>
  <c r="AG1252" i="1"/>
  <c r="AK1252" i="1"/>
  <c r="M1252" i="1" s="1"/>
  <c r="F1253" i="1"/>
  <c r="T1253" i="1" s="1"/>
  <c r="Q1253" i="1"/>
  <c r="R1253" i="1"/>
  <c r="S1253" i="1"/>
  <c r="X1253" i="1"/>
  <c r="X1254" i="1" s="1"/>
  <c r="X1255" i="1" s="1"/>
  <c r="X1256" i="1" s="1"/>
  <c r="X1257" i="1" s="1"/>
  <c r="X1258" i="1" s="1"/>
  <c r="AC1253" i="1"/>
  <c r="I1253" i="1" s="1"/>
  <c r="AG1253" i="1"/>
  <c r="K1253" i="1" s="1"/>
  <c r="AK1253" i="1"/>
  <c r="M1253" i="1" s="1"/>
  <c r="AU1253" i="1"/>
  <c r="BY1253" i="1"/>
  <c r="CF1253" i="1" s="1"/>
  <c r="BZ1253" i="1"/>
  <c r="CG1253" i="1" s="1"/>
  <c r="CL1253" i="1"/>
  <c r="CM1253" i="1"/>
  <c r="CN1253" i="1"/>
  <c r="CR1253" i="1"/>
  <c r="CS1253" i="1"/>
  <c r="CT1253" i="1"/>
  <c r="F1254" i="1"/>
  <c r="Q1254" i="1"/>
  <c r="R1254" i="1"/>
  <c r="S1254" i="1"/>
  <c r="AC1254" i="1"/>
  <c r="I1254" i="1" s="1"/>
  <c r="AG1254" i="1"/>
  <c r="K1254" i="1" s="1"/>
  <c r="AK1254" i="1"/>
  <c r="M1254" i="1" s="1"/>
  <c r="AZ1254" i="1"/>
  <c r="BE1254" i="1"/>
  <c r="BG1254" i="1"/>
  <c r="F1255" i="1"/>
  <c r="AC1255" i="1"/>
  <c r="I1255" i="1" s="1"/>
  <c r="AG1255" i="1"/>
  <c r="K1255" i="1" s="1"/>
  <c r="AK1255" i="1"/>
  <c r="M1255" i="1" s="1"/>
  <c r="BY1255" i="1"/>
  <c r="CF1255" i="1" s="1"/>
  <c r="BZ1255" i="1"/>
  <c r="CG1255" i="1" s="1"/>
  <c r="CL1255" i="1"/>
  <c r="CM1255" i="1"/>
  <c r="CN1255" i="1"/>
  <c r="CR1255" i="1"/>
  <c r="CS1255" i="1"/>
  <c r="CT1255" i="1"/>
  <c r="F1256" i="1"/>
  <c r="T1256" i="1" s="1"/>
  <c r="Q1256" i="1"/>
  <c r="R1256" i="1"/>
  <c r="S1256" i="1"/>
  <c r="AC1256" i="1"/>
  <c r="I1256" i="1" s="1"/>
  <c r="AG1256" i="1"/>
  <c r="K1256" i="1" s="1"/>
  <c r="AK1256" i="1"/>
  <c r="M1256" i="1" s="1"/>
  <c r="F1257" i="1"/>
  <c r="Q1257" i="1"/>
  <c r="R1257" i="1"/>
  <c r="S1257" i="1"/>
  <c r="AC1257" i="1"/>
  <c r="I1257" i="1" s="1"/>
  <c r="AG1257" i="1"/>
  <c r="K1257" i="1" s="1"/>
  <c r="AK1257" i="1"/>
  <c r="M1257" i="1" s="1"/>
  <c r="AZ1257" i="1"/>
  <c r="BE1257" i="1"/>
  <c r="BG1257" i="1"/>
  <c r="BY1257" i="1"/>
  <c r="BZ1257" i="1"/>
  <c r="CG1257" i="1"/>
  <c r="CL1257" i="1"/>
  <c r="CM1257" i="1"/>
  <c r="CN1257" i="1"/>
  <c r="CR1257" i="1"/>
  <c r="CS1257" i="1"/>
  <c r="CT1257" i="1"/>
  <c r="F1258" i="1"/>
  <c r="AC1258" i="1"/>
  <c r="I1258" i="1" s="1"/>
  <c r="AG1258" i="1"/>
  <c r="K1258" i="1" s="1"/>
  <c r="AK1258" i="1"/>
  <c r="M1258" i="1" s="1"/>
  <c r="F1259" i="1"/>
  <c r="CU1257" i="1" s="1"/>
  <c r="I1259" i="1"/>
  <c r="AC1259" i="1"/>
  <c r="AG1259" i="1"/>
  <c r="K1259" i="1" s="1"/>
  <c r="AK1259" i="1"/>
  <c r="M1259" i="1" s="1"/>
  <c r="AQ1259" i="1"/>
  <c r="AU1259" i="1"/>
  <c r="AU1305" i="1" s="1"/>
  <c r="AU1351" i="1" s="1"/>
  <c r="AU1397" i="1" s="1"/>
  <c r="AZ1259" i="1"/>
  <c r="BE1259" i="1"/>
  <c r="BX1259" i="1"/>
  <c r="CE1259" i="1" s="1"/>
  <c r="BY1259" i="1"/>
  <c r="CF1259" i="1" s="1"/>
  <c r="BZ1259" i="1"/>
  <c r="CA1259" i="1"/>
  <c r="CG1259" i="1"/>
  <c r="CH1259" i="1"/>
  <c r="CL1259" i="1"/>
  <c r="CM1259" i="1"/>
  <c r="CN1259" i="1"/>
  <c r="CR1259" i="1"/>
  <c r="CS1259" i="1"/>
  <c r="CT1259" i="1"/>
  <c r="F1260" i="1"/>
  <c r="AC1260" i="1"/>
  <c r="I1260" i="1" s="1"/>
  <c r="AG1260" i="1"/>
  <c r="K1260" i="1" s="1"/>
  <c r="AK1260" i="1"/>
  <c r="M1260" i="1" s="1"/>
  <c r="AQ1260" i="1"/>
  <c r="AZ1260" i="1"/>
  <c r="BB1260" i="1"/>
  <c r="BC1260" i="1"/>
  <c r="BD1260" i="1"/>
  <c r="BX1260" i="1"/>
  <c r="BY1260" i="1"/>
  <c r="CF1260" i="1" s="1"/>
  <c r="BZ1260" i="1"/>
  <c r="CA1260" i="1"/>
  <c r="CE1260" i="1"/>
  <c r="CG1260" i="1"/>
  <c r="CH1260" i="1"/>
  <c r="CL1260" i="1"/>
  <c r="CM1260" i="1"/>
  <c r="CN1260" i="1"/>
  <c r="CR1260" i="1"/>
  <c r="CS1260" i="1"/>
  <c r="CT1260" i="1"/>
  <c r="F1261" i="1"/>
  <c r="AC1261" i="1"/>
  <c r="I1261" i="1" s="1"/>
  <c r="AG1261" i="1"/>
  <c r="K1261" i="1" s="1"/>
  <c r="AK1261" i="1"/>
  <c r="M1261" i="1" s="1"/>
  <c r="AO1261" i="1"/>
  <c r="AQ1261" i="1"/>
  <c r="AQ1307" i="1" s="1"/>
  <c r="AQ1353" i="1" s="1"/>
  <c r="AQ1399" i="1" s="1"/>
  <c r="AZ1261" i="1"/>
  <c r="BE1261" i="1"/>
  <c r="F1262" i="1"/>
  <c r="AC1262" i="1"/>
  <c r="I1262" i="1" s="1"/>
  <c r="AG1262" i="1"/>
  <c r="K1262" i="1" s="1"/>
  <c r="AK1262" i="1"/>
  <c r="M1262" i="1" s="1"/>
  <c r="AZ1262" i="1"/>
  <c r="BE1262" i="1"/>
  <c r="BX1262" i="1"/>
  <c r="CE1262" i="1" s="1"/>
  <c r="BY1262" i="1"/>
  <c r="BZ1262" i="1"/>
  <c r="CA1262" i="1"/>
  <c r="CF1262" i="1"/>
  <c r="CG1262" i="1"/>
  <c r="CH1262" i="1"/>
  <c r="CL1262" i="1"/>
  <c r="CM1262" i="1"/>
  <c r="CN1262" i="1"/>
  <c r="CR1262" i="1"/>
  <c r="CS1262" i="1"/>
  <c r="CT1262" i="1"/>
  <c r="F1263" i="1"/>
  <c r="AC1263" i="1"/>
  <c r="I1263" i="1" s="1"/>
  <c r="AG1263" i="1"/>
  <c r="K1263" i="1" s="1"/>
  <c r="AK1263" i="1"/>
  <c r="M1263" i="1" s="1"/>
  <c r="AZ1263" i="1"/>
  <c r="BE1263" i="1"/>
  <c r="F1264" i="1"/>
  <c r="AC1264" i="1"/>
  <c r="I1264" i="1" s="1"/>
  <c r="AG1264" i="1"/>
  <c r="K1264" i="1" s="1"/>
  <c r="AK1264" i="1"/>
  <c r="M1264" i="1" s="1"/>
  <c r="AU1264" i="1"/>
  <c r="AZ1264" i="1"/>
  <c r="BE1264" i="1"/>
  <c r="BX1264" i="1"/>
  <c r="BY1264" i="1"/>
  <c r="F1285" i="1" s="1"/>
  <c r="BZ1264" i="1"/>
  <c r="CA1264" i="1"/>
  <c r="CE1264" i="1"/>
  <c r="CF1264" i="1"/>
  <c r="CG1264" i="1"/>
  <c r="CH1264" i="1"/>
  <c r="CL1264" i="1"/>
  <c r="CM1264" i="1"/>
  <c r="CN1264" i="1"/>
  <c r="CR1264" i="1"/>
  <c r="CS1264" i="1"/>
  <c r="CT1264" i="1"/>
  <c r="F1265" i="1"/>
  <c r="AC1265" i="1"/>
  <c r="I1265" i="1" s="1"/>
  <c r="AG1265" i="1"/>
  <c r="K1265" i="1" s="1"/>
  <c r="AK1265" i="1"/>
  <c r="M1265" i="1" s="1"/>
  <c r="AQ1265" i="1"/>
  <c r="AQ1311" i="1" s="1"/>
  <c r="AQ1357" i="1" s="1"/>
  <c r="AQ1403" i="1" s="1"/>
  <c r="AU1265" i="1"/>
  <c r="AW1265" i="1"/>
  <c r="AX1265" i="1"/>
  <c r="AY1265" i="1"/>
  <c r="BE1265" i="1"/>
  <c r="F1266" i="1"/>
  <c r="AC1266" i="1"/>
  <c r="I1266" i="1" s="1"/>
  <c r="AG1266" i="1"/>
  <c r="K1266" i="1" s="1"/>
  <c r="AK1266" i="1"/>
  <c r="M1266" i="1" s="1"/>
  <c r="AQ1266" i="1"/>
  <c r="AZ1266" i="1"/>
  <c r="BE1266" i="1"/>
  <c r="BX1266" i="1"/>
  <c r="BY1266" i="1"/>
  <c r="CF1266" i="1" s="1"/>
  <c r="BZ1266" i="1"/>
  <c r="CA1266" i="1"/>
  <c r="CE1266" i="1"/>
  <c r="CG1266" i="1"/>
  <c r="CH1266" i="1"/>
  <c r="CL1266" i="1"/>
  <c r="CM1266" i="1"/>
  <c r="CN1266" i="1"/>
  <c r="CR1266" i="1"/>
  <c r="CS1266" i="1"/>
  <c r="CT1266" i="1"/>
  <c r="F1267" i="1"/>
  <c r="T1267" i="1" s="1"/>
  <c r="I1267" i="1"/>
  <c r="Q1267" i="1"/>
  <c r="R1267" i="1"/>
  <c r="S1267" i="1"/>
  <c r="AC1267" i="1"/>
  <c r="AG1267" i="1"/>
  <c r="K1267" i="1" s="1"/>
  <c r="AK1267" i="1"/>
  <c r="M1267" i="1" s="1"/>
  <c r="AO1267" i="1"/>
  <c r="AO1313" i="1" s="1"/>
  <c r="AO1359" i="1" s="1"/>
  <c r="AO1405" i="1" s="1"/>
  <c r="AZ1267" i="1"/>
  <c r="BE1267" i="1"/>
  <c r="BX1267" i="1"/>
  <c r="BY1267" i="1"/>
  <c r="CF1267" i="1" s="1"/>
  <c r="BZ1267" i="1"/>
  <c r="CG1267" i="1" s="1"/>
  <c r="CA1267" i="1"/>
  <c r="CE1267" i="1"/>
  <c r="CH1267" i="1"/>
  <c r="CR1267" i="1"/>
  <c r="CS1267" i="1"/>
  <c r="CT1267" i="1"/>
  <c r="F1268" i="1"/>
  <c r="I1268" i="1"/>
  <c r="Q1268" i="1"/>
  <c r="R1268" i="1"/>
  <c r="S1268" i="1"/>
  <c r="AC1268" i="1"/>
  <c r="AG1268" i="1"/>
  <c r="K1268" i="1" s="1"/>
  <c r="AK1268" i="1"/>
  <c r="M1268" i="1" s="1"/>
  <c r="AO1268" i="1"/>
  <c r="AO1314" i="1" s="1"/>
  <c r="AO1360" i="1" s="1"/>
  <c r="AO1406" i="1" s="1"/>
  <c r="AZ1268" i="1"/>
  <c r="BE1268" i="1"/>
  <c r="BZ1268" i="1"/>
  <c r="CG1268" i="1" s="1"/>
  <c r="CL1268" i="1"/>
  <c r="CM1268" i="1"/>
  <c r="CN1268" i="1"/>
  <c r="CR1268" i="1"/>
  <c r="CS1268" i="1"/>
  <c r="CT1268" i="1"/>
  <c r="F1269" i="1"/>
  <c r="T1269" i="1" s="1"/>
  <c r="I1269" i="1"/>
  <c r="Q1269" i="1"/>
  <c r="R1269" i="1"/>
  <c r="S1269" i="1"/>
  <c r="AC1269" i="1"/>
  <c r="AG1269" i="1"/>
  <c r="K1269" i="1" s="1"/>
  <c r="AK1269" i="1"/>
  <c r="M1269" i="1" s="1"/>
  <c r="AZ1269" i="1"/>
  <c r="BE1269" i="1"/>
  <c r="F1270" i="1"/>
  <c r="T1270" i="1" s="1"/>
  <c r="I1270" i="1"/>
  <c r="Q1270" i="1"/>
  <c r="R1270" i="1"/>
  <c r="S1270" i="1"/>
  <c r="AC1270" i="1"/>
  <c r="AG1270" i="1"/>
  <c r="K1270" i="1" s="1"/>
  <c r="AK1270" i="1"/>
  <c r="M1270" i="1" s="1"/>
  <c r="AQ1270" i="1"/>
  <c r="AZ1270" i="1"/>
  <c r="BE1270" i="1"/>
  <c r="BZ1270" i="1"/>
  <c r="CG1270" i="1" s="1"/>
  <c r="CR1270" i="1"/>
  <c r="CS1270" i="1"/>
  <c r="CT1270" i="1"/>
  <c r="F1271" i="1"/>
  <c r="T1271" i="1" s="1"/>
  <c r="I1271" i="1"/>
  <c r="Q1271" i="1"/>
  <c r="R1271" i="1"/>
  <c r="S1271" i="1"/>
  <c r="AC1271" i="1"/>
  <c r="AG1271" i="1"/>
  <c r="K1271" i="1" s="1"/>
  <c r="AK1271" i="1"/>
  <c r="M1271" i="1" s="1"/>
  <c r="AO1271" i="1"/>
  <c r="AO1317" i="1" s="1"/>
  <c r="AO1363" i="1" s="1"/>
  <c r="AO1409" i="1" s="1"/>
  <c r="AU1271" i="1"/>
  <c r="AU1317" i="1" s="1"/>
  <c r="AU1363" i="1" s="1"/>
  <c r="AU1409" i="1" s="1"/>
  <c r="AZ1271" i="1"/>
  <c r="BE1271" i="1"/>
  <c r="F1272" i="1"/>
  <c r="BZ1272" i="1"/>
  <c r="CG1272" i="1" s="1"/>
  <c r="CR1272" i="1"/>
  <c r="CS1272" i="1"/>
  <c r="CT1272" i="1"/>
  <c r="BZ1274" i="1"/>
  <c r="CG1274" i="1" s="1"/>
  <c r="CR1274" i="1"/>
  <c r="CS1274" i="1"/>
  <c r="CT1274" i="1"/>
  <c r="Q1275" i="1"/>
  <c r="R1275" i="1"/>
  <c r="Q1276" i="1"/>
  <c r="R1276" i="1"/>
  <c r="BZ1276" i="1"/>
  <c r="CG1276" i="1" s="1"/>
  <c r="CR1276" i="1"/>
  <c r="CS1276" i="1"/>
  <c r="CT1276" i="1"/>
  <c r="Q1277" i="1"/>
  <c r="R1277" i="1"/>
  <c r="BJ1278" i="1"/>
  <c r="BJ1279" i="1" s="1"/>
  <c r="BK1278" i="1"/>
  <c r="BK1279" i="1" s="1"/>
  <c r="BN1278" i="1"/>
  <c r="BN1279" i="1" s="1"/>
  <c r="BO1278" i="1"/>
  <c r="BO1279" i="1" s="1"/>
  <c r="BR1278" i="1"/>
  <c r="BR1279" i="1" s="1"/>
  <c r="BS1278" i="1"/>
  <c r="BS1279" i="1" s="1"/>
  <c r="CA1278" i="1"/>
  <c r="CC1278" i="1"/>
  <c r="CH1278" i="1"/>
  <c r="V1279" i="1"/>
  <c r="Q1280" i="1"/>
  <c r="R1280" i="1"/>
  <c r="S1280" i="1"/>
  <c r="T1280" i="1"/>
  <c r="U1280" i="1"/>
  <c r="V1280" i="1"/>
  <c r="N1285" i="1"/>
  <c r="F1295" i="1"/>
  <c r="I1295" i="1"/>
  <c r="X1295" i="1"/>
  <c r="AC1295" i="1"/>
  <c r="AG1295" i="1"/>
  <c r="K1295" i="1" s="1"/>
  <c r="AK1295" i="1"/>
  <c r="M1295" i="1" s="1"/>
  <c r="AQ1295" i="1"/>
  <c r="AZ1295" i="1"/>
  <c r="BE1295" i="1"/>
  <c r="BY1295" i="1"/>
  <c r="CF1295" i="1" s="1"/>
  <c r="CL1295" i="1"/>
  <c r="CM1295" i="1"/>
  <c r="CN1295" i="1"/>
  <c r="F1296" i="1"/>
  <c r="X1296" i="1"/>
  <c r="X1297" i="1" s="1"/>
  <c r="X1298" i="1" s="1"/>
  <c r="X1299" i="1" s="1"/>
  <c r="X1300" i="1" s="1"/>
  <c r="X1301" i="1" s="1"/>
  <c r="X1302" i="1" s="1"/>
  <c r="X1303" i="1" s="1"/>
  <c r="X1304" i="1" s="1"/>
  <c r="AC1296" i="1"/>
  <c r="I1296" i="1" s="1"/>
  <c r="AG1296" i="1"/>
  <c r="K1296" i="1" s="1"/>
  <c r="AK1296" i="1"/>
  <c r="M1296" i="1" s="1"/>
  <c r="AZ1296" i="1"/>
  <c r="BE1296" i="1"/>
  <c r="F1297" i="1"/>
  <c r="Q1297" i="1"/>
  <c r="R1297" i="1"/>
  <c r="S1297" i="1"/>
  <c r="AC1297" i="1"/>
  <c r="I1297" i="1" s="1"/>
  <c r="AG1297" i="1"/>
  <c r="K1297" i="1" s="1"/>
  <c r="AK1297" i="1"/>
  <c r="M1297" i="1" s="1"/>
  <c r="AZ1297" i="1"/>
  <c r="BE1297" i="1"/>
  <c r="BG1297" i="1"/>
  <c r="BY1297" i="1"/>
  <c r="CF1297" i="1" s="1"/>
  <c r="BZ1297" i="1"/>
  <c r="CG1297" i="1" s="1"/>
  <c r="CL1297" i="1"/>
  <c r="CM1297" i="1"/>
  <c r="CN1297" i="1"/>
  <c r="CR1297" i="1"/>
  <c r="CS1297" i="1"/>
  <c r="CT1297" i="1"/>
  <c r="F1298" i="1"/>
  <c r="AC1298" i="1"/>
  <c r="I1298" i="1" s="1"/>
  <c r="AG1298" i="1"/>
  <c r="K1298" i="1" s="1"/>
  <c r="AK1298" i="1"/>
  <c r="M1298" i="1" s="1"/>
  <c r="F1299" i="1"/>
  <c r="T1299" i="1" s="1"/>
  <c r="Q1299" i="1"/>
  <c r="R1299" i="1"/>
  <c r="S1299" i="1"/>
  <c r="AC1299" i="1"/>
  <c r="I1299" i="1" s="1"/>
  <c r="AG1299" i="1"/>
  <c r="K1299" i="1" s="1"/>
  <c r="AK1299" i="1"/>
  <c r="M1299" i="1" s="1"/>
  <c r="AQ1299" i="1"/>
  <c r="AU1299" i="1"/>
  <c r="AU1345" i="1" s="1"/>
  <c r="AU1391" i="1" s="1"/>
  <c r="BY1299" i="1"/>
  <c r="CF1299" i="1" s="1"/>
  <c r="BZ1299" i="1"/>
  <c r="CG1299" i="1"/>
  <c r="CL1299" i="1"/>
  <c r="CM1299" i="1"/>
  <c r="CN1299" i="1"/>
  <c r="CR1299" i="1"/>
  <c r="CS1299" i="1"/>
  <c r="CT1299" i="1"/>
  <c r="F1300" i="1"/>
  <c r="Q1300" i="1"/>
  <c r="R1300" i="1"/>
  <c r="S1300" i="1"/>
  <c r="AC1300" i="1"/>
  <c r="I1300" i="1" s="1"/>
  <c r="AG1300" i="1"/>
  <c r="K1300" i="1" s="1"/>
  <c r="AK1300" i="1"/>
  <c r="M1300" i="1" s="1"/>
  <c r="AZ1300" i="1"/>
  <c r="BE1300" i="1"/>
  <c r="BG1300" i="1"/>
  <c r="F1301" i="1"/>
  <c r="K1301" i="1"/>
  <c r="AC1301" i="1"/>
  <c r="I1301" i="1" s="1"/>
  <c r="AG1301" i="1"/>
  <c r="AK1301" i="1"/>
  <c r="M1301" i="1" s="1"/>
  <c r="BF1301" i="1"/>
  <c r="BY1301" i="1"/>
  <c r="CF1301" i="1" s="1"/>
  <c r="BZ1301" i="1"/>
  <c r="CG1301" i="1" s="1"/>
  <c r="CL1301" i="1"/>
  <c r="CM1301" i="1"/>
  <c r="CN1301" i="1"/>
  <c r="CR1301" i="1"/>
  <c r="CS1301" i="1"/>
  <c r="CT1301" i="1"/>
  <c r="F1302" i="1"/>
  <c r="T1302" i="1" s="1"/>
  <c r="Q1302" i="1"/>
  <c r="R1302" i="1"/>
  <c r="S1302" i="1"/>
  <c r="I1302" i="1"/>
  <c r="AG1302" i="1"/>
  <c r="K1302" i="1" s="1"/>
  <c r="AK1302" i="1"/>
  <c r="M1302" i="1" s="1"/>
  <c r="AQ1302" i="1"/>
  <c r="F1303" i="1"/>
  <c r="Q1303" i="1"/>
  <c r="R1303" i="1"/>
  <c r="S1303" i="1"/>
  <c r="AC1303" i="1"/>
  <c r="I1303" i="1" s="1"/>
  <c r="AG1303" i="1"/>
  <c r="K1303" i="1" s="1"/>
  <c r="AK1303" i="1"/>
  <c r="M1303" i="1" s="1"/>
  <c r="AZ1303" i="1"/>
  <c r="BE1303" i="1"/>
  <c r="BG1303" i="1"/>
  <c r="BY1303" i="1"/>
  <c r="CF1303" i="1" s="1"/>
  <c r="BZ1303" i="1"/>
  <c r="CG1303" i="1" s="1"/>
  <c r="CL1303" i="1"/>
  <c r="CM1303" i="1"/>
  <c r="CN1303" i="1"/>
  <c r="CR1303" i="1"/>
  <c r="CS1303" i="1"/>
  <c r="CT1303" i="1"/>
  <c r="F1304" i="1"/>
  <c r="J1331" i="1" s="1"/>
  <c r="AC1304" i="1"/>
  <c r="I1304" i="1" s="1"/>
  <c r="AG1304" i="1"/>
  <c r="K1304" i="1" s="1"/>
  <c r="AK1304" i="1"/>
  <c r="M1304" i="1" s="1"/>
  <c r="F1305" i="1"/>
  <c r="AC1305" i="1"/>
  <c r="I1305" i="1" s="1"/>
  <c r="AG1305" i="1"/>
  <c r="K1305" i="1" s="1"/>
  <c r="AK1305" i="1"/>
  <c r="M1305" i="1" s="1"/>
  <c r="AQ1305" i="1"/>
  <c r="AQ1351" i="1" s="1"/>
  <c r="AQ1397" i="1" s="1"/>
  <c r="AZ1305" i="1"/>
  <c r="BE1305" i="1"/>
  <c r="BX1305" i="1"/>
  <c r="CE1305" i="1" s="1"/>
  <c r="BY1305" i="1"/>
  <c r="BZ1305" i="1"/>
  <c r="CA1305" i="1"/>
  <c r="CG1305" i="1"/>
  <c r="CH1305" i="1"/>
  <c r="CL1305" i="1"/>
  <c r="CM1305" i="1"/>
  <c r="CN1305" i="1"/>
  <c r="CR1305" i="1"/>
  <c r="CS1305" i="1"/>
  <c r="CT1305" i="1"/>
  <c r="F1306" i="1"/>
  <c r="AC1306" i="1"/>
  <c r="I1306" i="1" s="1"/>
  <c r="AG1306" i="1"/>
  <c r="K1306" i="1" s="1"/>
  <c r="AK1306" i="1"/>
  <c r="M1306" i="1" s="1"/>
  <c r="AQ1306" i="1"/>
  <c r="AQ1352" i="1" s="1"/>
  <c r="AQ1398" i="1" s="1"/>
  <c r="AZ1306" i="1"/>
  <c r="BB1306" i="1"/>
  <c r="BC1306" i="1"/>
  <c r="BD1306" i="1"/>
  <c r="BX1306" i="1"/>
  <c r="BY1306" i="1"/>
  <c r="CF1306" i="1" s="1"/>
  <c r="BZ1306" i="1"/>
  <c r="CA1306" i="1"/>
  <c r="CG1306" i="1"/>
  <c r="CH1306" i="1"/>
  <c r="CL1306" i="1"/>
  <c r="CM1306" i="1"/>
  <c r="CN1306" i="1"/>
  <c r="CR1306" i="1"/>
  <c r="CS1306" i="1"/>
  <c r="CT1306" i="1"/>
  <c r="F1307" i="1"/>
  <c r="I1307" i="1"/>
  <c r="AC1307" i="1"/>
  <c r="AG1307" i="1"/>
  <c r="K1307" i="1" s="1"/>
  <c r="AK1307" i="1"/>
  <c r="M1307" i="1" s="1"/>
  <c r="AO1307" i="1"/>
  <c r="AO1353" i="1" s="1"/>
  <c r="AO1399" i="1" s="1"/>
  <c r="AZ1307" i="1"/>
  <c r="BE1307" i="1"/>
  <c r="F1308" i="1"/>
  <c r="L1331" i="1" s="1"/>
  <c r="I1308" i="1"/>
  <c r="AC1308" i="1"/>
  <c r="AG1308" i="1"/>
  <c r="K1308" i="1" s="1"/>
  <c r="AK1308" i="1"/>
  <c r="M1308" i="1" s="1"/>
  <c r="AZ1308" i="1"/>
  <c r="BE1308" i="1"/>
  <c r="BX1308" i="1"/>
  <c r="BY1308" i="1"/>
  <c r="BZ1308" i="1"/>
  <c r="CA1308" i="1"/>
  <c r="CE1308" i="1"/>
  <c r="CG1308" i="1"/>
  <c r="CH1308" i="1"/>
  <c r="CL1308" i="1"/>
  <c r="CM1308" i="1"/>
  <c r="CN1308" i="1"/>
  <c r="CR1308" i="1"/>
  <c r="CS1308" i="1"/>
  <c r="CT1308" i="1"/>
  <c r="F1309" i="1"/>
  <c r="M1331" i="1" s="1"/>
  <c r="AC1309" i="1"/>
  <c r="I1309" i="1" s="1"/>
  <c r="AG1309" i="1"/>
  <c r="K1309" i="1" s="1"/>
  <c r="AK1309" i="1"/>
  <c r="M1309" i="1" s="1"/>
  <c r="AZ1309" i="1"/>
  <c r="BE1309" i="1"/>
  <c r="F1310" i="1"/>
  <c r="N1331" i="1" s="1"/>
  <c r="AC1310" i="1"/>
  <c r="I1310" i="1" s="1"/>
  <c r="AG1310" i="1"/>
  <c r="K1310" i="1" s="1"/>
  <c r="AK1310" i="1"/>
  <c r="M1310" i="1" s="1"/>
  <c r="AU1310" i="1"/>
  <c r="AU1356" i="1" s="1"/>
  <c r="AU1402" i="1" s="1"/>
  <c r="AZ1310" i="1"/>
  <c r="BE1310" i="1"/>
  <c r="BX1310" i="1"/>
  <c r="BY1310" i="1"/>
  <c r="BZ1310" i="1"/>
  <c r="CA1310" i="1"/>
  <c r="CE1310" i="1"/>
  <c r="CF1310" i="1"/>
  <c r="CG1310" i="1"/>
  <c r="CH1310" i="1"/>
  <c r="CL1310" i="1"/>
  <c r="CM1310" i="1"/>
  <c r="CN1310" i="1"/>
  <c r="CR1310" i="1"/>
  <c r="CS1310" i="1"/>
  <c r="CT1310" i="1"/>
  <c r="F1311" i="1"/>
  <c r="I1311" i="1"/>
  <c r="AC1311" i="1"/>
  <c r="AG1311" i="1"/>
  <c r="K1311" i="1" s="1"/>
  <c r="AK1311" i="1"/>
  <c r="M1311" i="1" s="1"/>
  <c r="AU1311" i="1"/>
  <c r="AU1357" i="1" s="1"/>
  <c r="AU1403" i="1" s="1"/>
  <c r="AW1311" i="1"/>
  <c r="AX1311" i="1"/>
  <c r="AY1311" i="1"/>
  <c r="BE1311" i="1"/>
  <c r="F1312" i="1"/>
  <c r="K1312" i="1"/>
  <c r="AC1312" i="1"/>
  <c r="I1312" i="1" s="1"/>
  <c r="AG1312" i="1"/>
  <c r="AK1312" i="1"/>
  <c r="M1312" i="1" s="1"/>
  <c r="AQ1312" i="1"/>
  <c r="AQ1358" i="1" s="1"/>
  <c r="AQ1404" i="1" s="1"/>
  <c r="AZ1312" i="1"/>
  <c r="BE1312" i="1"/>
  <c r="BX1312" i="1"/>
  <c r="CE1312" i="1" s="1"/>
  <c r="BY1312" i="1"/>
  <c r="BZ1312" i="1"/>
  <c r="CA1312" i="1"/>
  <c r="CF1312" i="1"/>
  <c r="CG1312" i="1"/>
  <c r="CH1312" i="1"/>
  <c r="CL1312" i="1"/>
  <c r="CM1312" i="1"/>
  <c r="CN1312" i="1"/>
  <c r="CR1312" i="1"/>
  <c r="CS1312" i="1"/>
  <c r="CT1312" i="1"/>
  <c r="F1313" i="1"/>
  <c r="Q1313" i="1"/>
  <c r="R1313" i="1"/>
  <c r="S1313" i="1"/>
  <c r="AC1313" i="1"/>
  <c r="I1313" i="1" s="1"/>
  <c r="AG1313" i="1"/>
  <c r="K1313" i="1" s="1"/>
  <c r="AK1313" i="1"/>
  <c r="M1313" i="1" s="1"/>
  <c r="AZ1313" i="1"/>
  <c r="BE1313" i="1"/>
  <c r="BX1313" i="1"/>
  <c r="BY1313" i="1"/>
  <c r="CF1313" i="1" s="1"/>
  <c r="BZ1313" i="1"/>
  <c r="CA1313" i="1"/>
  <c r="CG1313" i="1"/>
  <c r="CH1313" i="1"/>
  <c r="CR1313" i="1"/>
  <c r="CS1313" i="1"/>
  <c r="CT1313" i="1"/>
  <c r="F1314" i="1"/>
  <c r="Q1314" i="1"/>
  <c r="R1314" i="1"/>
  <c r="S1314" i="1"/>
  <c r="T1314" i="1"/>
  <c r="AC1314" i="1"/>
  <c r="I1314" i="1" s="1"/>
  <c r="AG1314" i="1"/>
  <c r="K1314" i="1" s="1"/>
  <c r="AK1314" i="1"/>
  <c r="M1314" i="1" s="1"/>
  <c r="AZ1314" i="1"/>
  <c r="BE1314" i="1"/>
  <c r="BZ1314" i="1"/>
  <c r="CG1314" i="1" s="1"/>
  <c r="CL1314" i="1"/>
  <c r="CM1314" i="1"/>
  <c r="CN1314" i="1"/>
  <c r="CR1314" i="1"/>
  <c r="CS1314" i="1"/>
  <c r="CT1314" i="1"/>
  <c r="F1315" i="1"/>
  <c r="Q1315" i="1"/>
  <c r="R1315" i="1"/>
  <c r="S1315" i="1"/>
  <c r="T1315" i="1"/>
  <c r="AC1315" i="1"/>
  <c r="I1315" i="1" s="1"/>
  <c r="AG1315" i="1"/>
  <c r="K1315" i="1" s="1"/>
  <c r="AK1315" i="1"/>
  <c r="M1315" i="1" s="1"/>
  <c r="AZ1315" i="1"/>
  <c r="BE1315" i="1"/>
  <c r="F1316" i="1"/>
  <c r="T1316" i="1" s="1"/>
  <c r="Q1316" i="1"/>
  <c r="R1316" i="1"/>
  <c r="S1316" i="1"/>
  <c r="AC1316" i="1"/>
  <c r="I1316" i="1" s="1"/>
  <c r="AG1316" i="1"/>
  <c r="K1316" i="1" s="1"/>
  <c r="AK1316" i="1"/>
  <c r="M1316" i="1" s="1"/>
  <c r="AQ1316" i="1"/>
  <c r="AQ1362" i="1" s="1"/>
  <c r="AQ1408" i="1" s="1"/>
  <c r="AZ1316" i="1"/>
  <c r="BE1316" i="1"/>
  <c r="BZ1316" i="1"/>
  <c r="CG1316" i="1" s="1"/>
  <c r="CR1316" i="1"/>
  <c r="CS1316" i="1"/>
  <c r="CT1316" i="1"/>
  <c r="F1317" i="1"/>
  <c r="T1317" i="1" s="1"/>
  <c r="Q1317" i="1"/>
  <c r="R1317" i="1"/>
  <c r="S1317" i="1"/>
  <c r="AC1317" i="1"/>
  <c r="I1317" i="1" s="1"/>
  <c r="AG1317" i="1"/>
  <c r="K1317" i="1" s="1"/>
  <c r="AK1317" i="1"/>
  <c r="M1317" i="1" s="1"/>
  <c r="AZ1317" i="1"/>
  <c r="BE1317" i="1"/>
  <c r="BZ1318" i="1"/>
  <c r="CG1318" i="1" s="1"/>
  <c r="CR1318" i="1"/>
  <c r="CS1318" i="1"/>
  <c r="CT1318" i="1"/>
  <c r="BZ1320" i="1"/>
  <c r="CG1320" i="1" s="1"/>
  <c r="CR1320" i="1"/>
  <c r="CS1320" i="1"/>
  <c r="CT1320" i="1"/>
  <c r="Q1321" i="1"/>
  <c r="R1321" i="1"/>
  <c r="Q1322" i="1"/>
  <c r="R1322" i="1"/>
  <c r="BZ1322" i="1"/>
  <c r="CG1322" i="1" s="1"/>
  <c r="CR1322" i="1"/>
  <c r="CS1322" i="1"/>
  <c r="CT1322" i="1"/>
  <c r="Q1323" i="1"/>
  <c r="R1323" i="1"/>
  <c r="BJ1324" i="1"/>
  <c r="BJ1325" i="1" s="1"/>
  <c r="BK1324" i="1"/>
  <c r="BK1325" i="1" s="1"/>
  <c r="BN1324" i="1"/>
  <c r="BN1325" i="1" s="1"/>
  <c r="BO1324" i="1"/>
  <c r="BO1325" i="1" s="1"/>
  <c r="BR1324" i="1"/>
  <c r="BR1325" i="1" s="1"/>
  <c r="BS1324" i="1"/>
  <c r="BS1325" i="1" s="1"/>
  <c r="CC1324" i="1"/>
  <c r="V1325" i="1"/>
  <c r="Q1326" i="1"/>
  <c r="R1326" i="1"/>
  <c r="S1326" i="1"/>
  <c r="T1326" i="1"/>
  <c r="U1326" i="1"/>
  <c r="V1326" i="1"/>
  <c r="F1341" i="1"/>
  <c r="H1368" i="1" s="1"/>
  <c r="X1341" i="1"/>
  <c r="AC1341" i="1"/>
  <c r="I1341" i="1" s="1"/>
  <c r="AG1341" i="1"/>
  <c r="K1341" i="1" s="1"/>
  <c r="AK1341" i="1"/>
  <c r="M1341" i="1" s="1"/>
  <c r="AQ1341" i="1"/>
  <c r="AQ1387" i="1" s="1"/>
  <c r="AZ1341" i="1"/>
  <c r="BE1341" i="1"/>
  <c r="BY1341" i="1"/>
  <c r="CF1341" i="1" s="1"/>
  <c r="CL1341" i="1"/>
  <c r="CM1341" i="1"/>
  <c r="CN1341" i="1"/>
  <c r="F1342" i="1"/>
  <c r="X1342" i="1"/>
  <c r="AC1342" i="1"/>
  <c r="I1342" i="1" s="1"/>
  <c r="AG1342" i="1"/>
  <c r="K1342" i="1" s="1"/>
  <c r="AK1342" i="1"/>
  <c r="M1342" i="1" s="1"/>
  <c r="AZ1342" i="1"/>
  <c r="BE1342" i="1"/>
  <c r="F1343" i="1"/>
  <c r="Q1343" i="1"/>
  <c r="R1343" i="1"/>
  <c r="S1343" i="1"/>
  <c r="X1343" i="1"/>
  <c r="X1344" i="1" s="1"/>
  <c r="X1345" i="1" s="1"/>
  <c r="X1346" i="1" s="1"/>
  <c r="X1347" i="1" s="1"/>
  <c r="X1348" i="1" s="1"/>
  <c r="X1349" i="1" s="1"/>
  <c r="X1350" i="1" s="1"/>
  <c r="AC1343" i="1"/>
  <c r="I1343" i="1" s="1"/>
  <c r="AG1343" i="1"/>
  <c r="K1343" i="1" s="1"/>
  <c r="AK1343" i="1"/>
  <c r="M1343" i="1" s="1"/>
  <c r="AZ1343" i="1"/>
  <c r="BE1343" i="1"/>
  <c r="BY1343" i="1"/>
  <c r="BZ1343" i="1"/>
  <c r="CG1343" i="1"/>
  <c r="CL1343" i="1"/>
  <c r="CM1343" i="1"/>
  <c r="CN1343" i="1"/>
  <c r="CR1343" i="1"/>
  <c r="CS1343" i="1"/>
  <c r="CT1343" i="1"/>
  <c r="F1344" i="1"/>
  <c r="AC1344" i="1"/>
  <c r="I1344" i="1" s="1"/>
  <c r="AG1344" i="1"/>
  <c r="K1344" i="1" s="1"/>
  <c r="AK1344" i="1"/>
  <c r="M1344" i="1" s="1"/>
  <c r="BG1344" i="1"/>
  <c r="F1345" i="1"/>
  <c r="T1345" i="1" s="1"/>
  <c r="Q1345" i="1"/>
  <c r="R1345" i="1"/>
  <c r="S1345" i="1"/>
  <c r="AC1345" i="1"/>
  <c r="I1345" i="1" s="1"/>
  <c r="AG1345" i="1"/>
  <c r="K1345" i="1" s="1"/>
  <c r="AK1345" i="1"/>
  <c r="M1345" i="1" s="1"/>
  <c r="AQ1345" i="1"/>
  <c r="AQ1391" i="1" s="1"/>
  <c r="BY1345" i="1"/>
  <c r="CF1345" i="1" s="1"/>
  <c r="BZ1345" i="1"/>
  <c r="CG1345" i="1"/>
  <c r="CL1345" i="1"/>
  <c r="CM1345" i="1"/>
  <c r="CN1345" i="1"/>
  <c r="CR1345" i="1"/>
  <c r="CS1345" i="1"/>
  <c r="CT1345" i="1"/>
  <c r="F1346" i="1"/>
  <c r="Q1346" i="1"/>
  <c r="R1346" i="1"/>
  <c r="S1346" i="1"/>
  <c r="AC1346" i="1"/>
  <c r="I1346" i="1" s="1"/>
  <c r="AG1346" i="1"/>
  <c r="K1346" i="1" s="1"/>
  <c r="AK1346" i="1"/>
  <c r="M1346" i="1" s="1"/>
  <c r="AZ1346" i="1"/>
  <c r="BE1346" i="1"/>
  <c r="F1347" i="1"/>
  <c r="AC1347" i="1"/>
  <c r="I1347" i="1" s="1"/>
  <c r="AG1347" i="1"/>
  <c r="K1347" i="1" s="1"/>
  <c r="AK1347" i="1"/>
  <c r="M1347" i="1" s="1"/>
  <c r="BF1347" i="1"/>
  <c r="BG1347" i="1"/>
  <c r="BY1347" i="1"/>
  <c r="CF1347" i="1" s="1"/>
  <c r="BZ1347" i="1"/>
  <c r="CG1347" i="1"/>
  <c r="CL1347" i="1"/>
  <c r="CM1347" i="1"/>
  <c r="CN1347" i="1"/>
  <c r="CR1347" i="1"/>
  <c r="CS1347" i="1"/>
  <c r="CT1347" i="1"/>
  <c r="F1348" i="1"/>
  <c r="T1348" i="1" s="1"/>
  <c r="Q1348" i="1"/>
  <c r="R1348" i="1"/>
  <c r="S1348" i="1"/>
  <c r="AC1348" i="1"/>
  <c r="I1348" i="1" s="1"/>
  <c r="AG1348" i="1"/>
  <c r="K1348" i="1" s="1"/>
  <c r="AK1348" i="1"/>
  <c r="M1348" i="1" s="1"/>
  <c r="AQ1348" i="1"/>
  <c r="AQ1394" i="1" s="1"/>
  <c r="F1349" i="1"/>
  <c r="Q1349" i="1"/>
  <c r="R1349" i="1"/>
  <c r="S1349" i="1"/>
  <c r="AC1349" i="1"/>
  <c r="I1349" i="1" s="1"/>
  <c r="AG1349" i="1"/>
  <c r="K1349" i="1" s="1"/>
  <c r="AK1349" i="1"/>
  <c r="M1349" i="1" s="1"/>
  <c r="AZ1349" i="1"/>
  <c r="BE1349" i="1"/>
  <c r="BY1349" i="1"/>
  <c r="CF1349" i="1" s="1"/>
  <c r="BZ1349" i="1"/>
  <c r="CG1349" i="1"/>
  <c r="CL1349" i="1"/>
  <c r="CM1349" i="1"/>
  <c r="CN1349" i="1"/>
  <c r="CR1349" i="1"/>
  <c r="CS1349" i="1"/>
  <c r="CT1349" i="1"/>
  <c r="F1350" i="1"/>
  <c r="AC1350" i="1"/>
  <c r="I1350" i="1" s="1"/>
  <c r="AG1350" i="1"/>
  <c r="K1350" i="1" s="1"/>
  <c r="AK1350" i="1"/>
  <c r="M1350" i="1" s="1"/>
  <c r="BG1350" i="1"/>
  <c r="F1351" i="1"/>
  <c r="I1351" i="1"/>
  <c r="AC1351" i="1"/>
  <c r="AG1351" i="1"/>
  <c r="K1351" i="1" s="1"/>
  <c r="AK1351" i="1"/>
  <c r="M1351" i="1" s="1"/>
  <c r="AZ1351" i="1"/>
  <c r="BE1351" i="1"/>
  <c r="BX1351" i="1"/>
  <c r="BY1351" i="1"/>
  <c r="CF1351" i="1" s="1"/>
  <c r="BZ1351" i="1"/>
  <c r="CA1351" i="1"/>
  <c r="CE1351" i="1"/>
  <c r="CG1351" i="1"/>
  <c r="CH1351" i="1"/>
  <c r="CL1351" i="1"/>
  <c r="CM1351" i="1"/>
  <c r="CN1351" i="1"/>
  <c r="CR1351" i="1"/>
  <c r="CS1351" i="1"/>
  <c r="CT1351" i="1"/>
  <c r="F1352" i="1"/>
  <c r="AC1352" i="1"/>
  <c r="I1352" i="1" s="1"/>
  <c r="AG1352" i="1"/>
  <c r="K1352" i="1" s="1"/>
  <c r="AK1352" i="1"/>
  <c r="M1352" i="1" s="1"/>
  <c r="AZ1352" i="1"/>
  <c r="BB1352" i="1"/>
  <c r="BC1352" i="1"/>
  <c r="BD1352" i="1"/>
  <c r="BX1352" i="1"/>
  <c r="CE1352" i="1" s="1"/>
  <c r="BY1352" i="1"/>
  <c r="CF1352" i="1" s="1"/>
  <c r="BZ1352" i="1"/>
  <c r="CA1352" i="1"/>
  <c r="CH1352" i="1" s="1"/>
  <c r="CG1352" i="1"/>
  <c r="CL1352" i="1"/>
  <c r="CM1352" i="1"/>
  <c r="CN1352" i="1"/>
  <c r="CR1352" i="1"/>
  <c r="CS1352" i="1"/>
  <c r="CT1352" i="1"/>
  <c r="F1353" i="1"/>
  <c r="C1374" i="1" s="1"/>
  <c r="AC1353" i="1"/>
  <c r="I1353" i="1" s="1"/>
  <c r="AG1353" i="1"/>
  <c r="K1353" i="1" s="1"/>
  <c r="AK1353" i="1"/>
  <c r="M1353" i="1" s="1"/>
  <c r="AZ1353" i="1"/>
  <c r="BE1353" i="1"/>
  <c r="F1354" i="1"/>
  <c r="AC1354" i="1"/>
  <c r="I1354" i="1" s="1"/>
  <c r="AG1354" i="1"/>
  <c r="K1354" i="1" s="1"/>
  <c r="AK1354" i="1"/>
  <c r="M1354" i="1" s="1"/>
  <c r="AZ1354" i="1"/>
  <c r="BE1354" i="1"/>
  <c r="BX1354" i="1"/>
  <c r="BY1354" i="1"/>
  <c r="CF1354" i="1" s="1"/>
  <c r="BZ1354" i="1"/>
  <c r="CA1354" i="1"/>
  <c r="CE1354" i="1"/>
  <c r="CG1354" i="1"/>
  <c r="CH1354" i="1"/>
  <c r="CL1354" i="1"/>
  <c r="CM1354" i="1"/>
  <c r="CN1354" i="1"/>
  <c r="CR1354" i="1"/>
  <c r="CS1354" i="1"/>
  <c r="CT1354" i="1"/>
  <c r="F1355" i="1"/>
  <c r="AC1355" i="1"/>
  <c r="I1355" i="1" s="1"/>
  <c r="AG1355" i="1"/>
  <c r="K1355" i="1" s="1"/>
  <c r="AK1355" i="1"/>
  <c r="M1355" i="1" s="1"/>
  <c r="AZ1355" i="1"/>
  <c r="BE1355" i="1"/>
  <c r="F1356" i="1"/>
  <c r="K1356" i="1"/>
  <c r="AC1356" i="1"/>
  <c r="I1356" i="1" s="1"/>
  <c r="AG1356" i="1"/>
  <c r="AK1356" i="1"/>
  <c r="M1356" i="1" s="1"/>
  <c r="AZ1356" i="1"/>
  <c r="BE1356" i="1"/>
  <c r="BX1356" i="1"/>
  <c r="BY1356" i="1"/>
  <c r="BZ1356" i="1"/>
  <c r="CA1356" i="1"/>
  <c r="CE1356" i="1"/>
  <c r="CF1356" i="1"/>
  <c r="CG1356" i="1"/>
  <c r="CH1356" i="1"/>
  <c r="CL1356" i="1"/>
  <c r="CM1356" i="1"/>
  <c r="CN1356" i="1"/>
  <c r="CR1356" i="1"/>
  <c r="CS1356" i="1"/>
  <c r="CT1356" i="1"/>
  <c r="F1357" i="1"/>
  <c r="AC1357" i="1"/>
  <c r="I1357" i="1" s="1"/>
  <c r="AG1357" i="1"/>
  <c r="K1357" i="1" s="1"/>
  <c r="AK1357" i="1"/>
  <c r="M1357" i="1" s="1"/>
  <c r="AW1357" i="1"/>
  <c r="AX1357" i="1"/>
  <c r="AY1357" i="1"/>
  <c r="BE1357" i="1"/>
  <c r="F1358" i="1"/>
  <c r="AC1358" i="1"/>
  <c r="I1358" i="1" s="1"/>
  <c r="AG1358" i="1"/>
  <c r="K1358" i="1" s="1"/>
  <c r="AK1358" i="1"/>
  <c r="M1358" i="1" s="1"/>
  <c r="AZ1358" i="1"/>
  <c r="BE1358" i="1"/>
  <c r="BX1358" i="1"/>
  <c r="CE1358" i="1" s="1"/>
  <c r="BY1358" i="1"/>
  <c r="CF1358" i="1" s="1"/>
  <c r="BZ1358" i="1"/>
  <c r="CA1358" i="1"/>
  <c r="CG1358" i="1"/>
  <c r="CH1358" i="1"/>
  <c r="CL1358" i="1"/>
  <c r="CM1358" i="1"/>
  <c r="CN1358" i="1"/>
  <c r="CR1358" i="1"/>
  <c r="CS1358" i="1"/>
  <c r="CT1358" i="1"/>
  <c r="F1359" i="1"/>
  <c r="T1359" i="1" s="1"/>
  <c r="I1359" i="1"/>
  <c r="Q1359" i="1"/>
  <c r="R1359" i="1"/>
  <c r="S1359" i="1"/>
  <c r="AC1359" i="1"/>
  <c r="AG1359" i="1"/>
  <c r="K1359" i="1" s="1"/>
  <c r="AK1359" i="1"/>
  <c r="M1359" i="1" s="1"/>
  <c r="AZ1359" i="1"/>
  <c r="BE1359" i="1"/>
  <c r="BX1359" i="1"/>
  <c r="BY1359" i="1"/>
  <c r="CF1359" i="1" s="1"/>
  <c r="BZ1359" i="1"/>
  <c r="CA1359" i="1"/>
  <c r="CE1359" i="1"/>
  <c r="CG1359" i="1"/>
  <c r="CH1359" i="1"/>
  <c r="CR1359" i="1"/>
  <c r="CS1359" i="1"/>
  <c r="CT1359" i="1"/>
  <c r="F1360" i="1"/>
  <c r="T1360" i="1" s="1"/>
  <c r="I1360" i="1"/>
  <c r="Q1360" i="1"/>
  <c r="R1360" i="1"/>
  <c r="S1360" i="1"/>
  <c r="AC1360" i="1"/>
  <c r="AG1360" i="1"/>
  <c r="K1360" i="1" s="1"/>
  <c r="AK1360" i="1"/>
  <c r="M1360" i="1" s="1"/>
  <c r="AZ1360" i="1"/>
  <c r="BE1360" i="1"/>
  <c r="BZ1360" i="1"/>
  <c r="CG1360" i="1" s="1"/>
  <c r="CL1360" i="1"/>
  <c r="CM1360" i="1"/>
  <c r="CN1360" i="1"/>
  <c r="CR1360" i="1"/>
  <c r="CS1360" i="1"/>
  <c r="CT1360" i="1"/>
  <c r="F1361" i="1"/>
  <c r="T1361" i="1" s="1"/>
  <c r="I1361" i="1"/>
  <c r="Q1361" i="1"/>
  <c r="R1361" i="1"/>
  <c r="S1361" i="1"/>
  <c r="AC1361" i="1"/>
  <c r="AG1361" i="1"/>
  <c r="K1361" i="1" s="1"/>
  <c r="AK1361" i="1"/>
  <c r="M1361" i="1" s="1"/>
  <c r="AZ1361" i="1"/>
  <c r="BE1361" i="1"/>
  <c r="F1362" i="1"/>
  <c r="T1362" i="1" s="1"/>
  <c r="I1362" i="1"/>
  <c r="Q1362" i="1"/>
  <c r="R1362" i="1"/>
  <c r="S1362" i="1"/>
  <c r="AC1362" i="1"/>
  <c r="AG1362" i="1"/>
  <c r="K1362" i="1" s="1"/>
  <c r="AK1362" i="1"/>
  <c r="M1362" i="1" s="1"/>
  <c r="AZ1362" i="1"/>
  <c r="BE1362" i="1"/>
  <c r="BZ1362" i="1"/>
  <c r="CG1362" i="1" s="1"/>
  <c r="CR1362" i="1"/>
  <c r="CS1362" i="1"/>
  <c r="CT1362" i="1"/>
  <c r="F1363" i="1"/>
  <c r="I1363" i="1"/>
  <c r="Q1363" i="1"/>
  <c r="R1363" i="1"/>
  <c r="S1363" i="1"/>
  <c r="AC1363" i="1"/>
  <c r="AG1363" i="1"/>
  <c r="K1363" i="1" s="1"/>
  <c r="AK1363" i="1"/>
  <c r="M1363" i="1" s="1"/>
  <c r="AZ1363" i="1"/>
  <c r="BE1363" i="1"/>
  <c r="F1364" i="1"/>
  <c r="BZ1364" i="1"/>
  <c r="CG1364" i="1" s="1"/>
  <c r="CR1364" i="1"/>
  <c r="CS1364" i="1"/>
  <c r="CT1364" i="1"/>
  <c r="BZ1366" i="1"/>
  <c r="CG1366" i="1" s="1"/>
  <c r="CR1366" i="1"/>
  <c r="CS1366" i="1"/>
  <c r="CT1366" i="1"/>
  <c r="Q1367" i="1"/>
  <c r="R1367" i="1"/>
  <c r="Q1368" i="1"/>
  <c r="R1368" i="1"/>
  <c r="BZ1368" i="1"/>
  <c r="CG1368" i="1" s="1"/>
  <c r="CR1368" i="1"/>
  <c r="CS1368" i="1"/>
  <c r="CT1368" i="1"/>
  <c r="Q1369" i="1"/>
  <c r="R1369" i="1"/>
  <c r="BJ1370" i="1"/>
  <c r="BJ1371" i="1" s="1"/>
  <c r="BK1370" i="1"/>
  <c r="BK1371" i="1" s="1"/>
  <c r="BN1370" i="1"/>
  <c r="BN1371" i="1" s="1"/>
  <c r="BO1370" i="1"/>
  <c r="BO1371" i="1" s="1"/>
  <c r="BR1370" i="1"/>
  <c r="BR1371" i="1" s="1"/>
  <c r="BS1370" i="1"/>
  <c r="BS1371" i="1" s="1"/>
  <c r="CC1370" i="1"/>
  <c r="V1371" i="1"/>
  <c r="Q1372" i="1"/>
  <c r="R1372" i="1"/>
  <c r="S1372" i="1"/>
  <c r="T1372" i="1"/>
  <c r="U1372" i="1"/>
  <c r="V1372" i="1"/>
  <c r="F1387" i="1"/>
  <c r="I1387" i="1"/>
  <c r="X1387" i="1"/>
  <c r="AC1387" i="1"/>
  <c r="AG1387" i="1"/>
  <c r="K1387" i="1" s="1"/>
  <c r="AK1387" i="1"/>
  <c r="M1387" i="1" s="1"/>
  <c r="AZ1387" i="1"/>
  <c r="BE1387" i="1"/>
  <c r="BY1387" i="1"/>
  <c r="CF1387" i="1" s="1"/>
  <c r="CL1387" i="1"/>
  <c r="CM1387" i="1"/>
  <c r="CN1387" i="1"/>
  <c r="F1388" i="1"/>
  <c r="I1388" i="1"/>
  <c r="X1388" i="1"/>
  <c r="X1389" i="1" s="1"/>
  <c r="X1390" i="1" s="1"/>
  <c r="X1391" i="1" s="1"/>
  <c r="X1392" i="1" s="1"/>
  <c r="X1393" i="1" s="1"/>
  <c r="X1394" i="1" s="1"/>
  <c r="X1395" i="1" s="1"/>
  <c r="X1396" i="1" s="1"/>
  <c r="AC1388" i="1"/>
  <c r="AG1388" i="1"/>
  <c r="K1388" i="1" s="1"/>
  <c r="AK1388" i="1"/>
  <c r="M1388" i="1" s="1"/>
  <c r="AZ1388" i="1"/>
  <c r="BE1388" i="1"/>
  <c r="F1389" i="1"/>
  <c r="Q1389" i="1"/>
  <c r="R1389" i="1"/>
  <c r="S1389" i="1"/>
  <c r="AC1389" i="1"/>
  <c r="I1389" i="1" s="1"/>
  <c r="AG1389" i="1"/>
  <c r="K1389" i="1" s="1"/>
  <c r="AK1389" i="1"/>
  <c r="M1389" i="1" s="1"/>
  <c r="AZ1389" i="1"/>
  <c r="BE1389" i="1"/>
  <c r="BY1389" i="1"/>
  <c r="CF1389" i="1" s="1"/>
  <c r="BZ1389" i="1"/>
  <c r="CG1389" i="1"/>
  <c r="CL1389" i="1"/>
  <c r="CM1389" i="1"/>
  <c r="CN1389" i="1"/>
  <c r="CR1389" i="1"/>
  <c r="CS1389" i="1"/>
  <c r="CT1389" i="1"/>
  <c r="F1390" i="1"/>
  <c r="AC1390" i="1"/>
  <c r="I1390" i="1" s="1"/>
  <c r="AG1390" i="1"/>
  <c r="K1390" i="1" s="1"/>
  <c r="AK1390" i="1"/>
  <c r="M1390" i="1" s="1"/>
  <c r="BG1390" i="1"/>
  <c r="F1391" i="1"/>
  <c r="T1391" i="1" s="1"/>
  <c r="Q1391" i="1"/>
  <c r="R1391" i="1"/>
  <c r="S1391" i="1"/>
  <c r="AC1391" i="1"/>
  <c r="I1391" i="1" s="1"/>
  <c r="AG1391" i="1"/>
  <c r="K1391" i="1" s="1"/>
  <c r="AK1391" i="1"/>
  <c r="M1391" i="1" s="1"/>
  <c r="BY1391" i="1"/>
  <c r="CF1391" i="1" s="1"/>
  <c r="BZ1391" i="1"/>
  <c r="CG1391" i="1"/>
  <c r="CL1391" i="1"/>
  <c r="CM1391" i="1"/>
  <c r="CN1391" i="1"/>
  <c r="CR1391" i="1"/>
  <c r="CS1391" i="1"/>
  <c r="CT1391" i="1"/>
  <c r="F1392" i="1"/>
  <c r="Q1392" i="1"/>
  <c r="R1392" i="1"/>
  <c r="S1392" i="1"/>
  <c r="AC1392" i="1"/>
  <c r="I1392" i="1" s="1"/>
  <c r="AG1392" i="1"/>
  <c r="K1392" i="1" s="1"/>
  <c r="AK1392" i="1"/>
  <c r="M1392" i="1" s="1"/>
  <c r="AZ1392" i="1"/>
  <c r="BE1392" i="1"/>
  <c r="F1393" i="1"/>
  <c r="AC1393" i="1"/>
  <c r="I1393" i="1" s="1"/>
  <c r="AG1393" i="1"/>
  <c r="K1393" i="1" s="1"/>
  <c r="AK1393" i="1"/>
  <c r="M1393" i="1" s="1"/>
  <c r="BF1393" i="1"/>
  <c r="BG1393" i="1"/>
  <c r="BY1393" i="1"/>
  <c r="CF1393" i="1" s="1"/>
  <c r="BZ1393" i="1"/>
  <c r="CG1393" i="1"/>
  <c r="CL1393" i="1"/>
  <c r="CM1393" i="1"/>
  <c r="CN1393" i="1"/>
  <c r="CR1393" i="1"/>
  <c r="CS1393" i="1"/>
  <c r="CT1393" i="1"/>
  <c r="F1394" i="1"/>
  <c r="T1394" i="1" s="1"/>
  <c r="Q1394" i="1"/>
  <c r="R1394" i="1"/>
  <c r="S1394" i="1"/>
  <c r="AC1394" i="1"/>
  <c r="I1394" i="1" s="1"/>
  <c r="AG1394" i="1"/>
  <c r="K1394" i="1" s="1"/>
  <c r="AK1394" i="1"/>
  <c r="M1394" i="1" s="1"/>
  <c r="F1395" i="1"/>
  <c r="K1395" i="1"/>
  <c r="Q1395" i="1"/>
  <c r="R1395" i="1"/>
  <c r="S1395" i="1"/>
  <c r="AC1395" i="1"/>
  <c r="I1395" i="1" s="1"/>
  <c r="AG1395" i="1"/>
  <c r="AK1395" i="1"/>
  <c r="M1395" i="1" s="1"/>
  <c r="AZ1395" i="1"/>
  <c r="BE1395" i="1"/>
  <c r="BY1395" i="1"/>
  <c r="CF1395" i="1" s="1"/>
  <c r="BZ1395" i="1"/>
  <c r="CG1395" i="1"/>
  <c r="CL1395" i="1"/>
  <c r="CM1395" i="1"/>
  <c r="CN1395" i="1"/>
  <c r="CR1395" i="1"/>
  <c r="CS1395" i="1"/>
  <c r="CT1395" i="1"/>
  <c r="F1396" i="1"/>
  <c r="AC1396" i="1"/>
  <c r="I1396" i="1" s="1"/>
  <c r="AG1396" i="1"/>
  <c r="K1396" i="1" s="1"/>
  <c r="AK1396" i="1"/>
  <c r="M1396" i="1" s="1"/>
  <c r="BG1396" i="1"/>
  <c r="F1397" i="1"/>
  <c r="CU1395" i="1" s="1"/>
  <c r="AC1397" i="1"/>
  <c r="I1397" i="1" s="1"/>
  <c r="AG1397" i="1"/>
  <c r="K1397" i="1" s="1"/>
  <c r="AK1397" i="1"/>
  <c r="M1397" i="1" s="1"/>
  <c r="AZ1397" i="1"/>
  <c r="BE1397" i="1"/>
  <c r="BX1397" i="1"/>
  <c r="BY1397" i="1"/>
  <c r="BZ1397" i="1"/>
  <c r="CA1397" i="1"/>
  <c r="CA1416" i="1" s="1"/>
  <c r="CH1416" i="1" s="1"/>
  <c r="CE1397" i="1"/>
  <c r="CF1397" i="1"/>
  <c r="CG1397" i="1"/>
  <c r="CH1397" i="1"/>
  <c r="CL1397" i="1"/>
  <c r="CM1397" i="1"/>
  <c r="CN1397" i="1"/>
  <c r="CR1397" i="1"/>
  <c r="CS1397" i="1"/>
  <c r="CT1397" i="1"/>
  <c r="F1398" i="1"/>
  <c r="AC1398" i="1"/>
  <c r="I1398" i="1" s="1"/>
  <c r="AG1398" i="1"/>
  <c r="K1398" i="1" s="1"/>
  <c r="AK1398" i="1"/>
  <c r="M1398" i="1" s="1"/>
  <c r="AZ1398" i="1"/>
  <c r="BB1398" i="1"/>
  <c r="BC1398" i="1"/>
  <c r="BD1398" i="1"/>
  <c r="BX1398" i="1"/>
  <c r="BY1398" i="1"/>
  <c r="CF1398" i="1" s="1"/>
  <c r="BZ1398" i="1"/>
  <c r="CA1398" i="1"/>
  <c r="CE1398" i="1"/>
  <c r="CG1398" i="1"/>
  <c r="CH1398" i="1"/>
  <c r="CL1398" i="1"/>
  <c r="CM1398" i="1"/>
  <c r="CN1398" i="1"/>
  <c r="CR1398" i="1"/>
  <c r="CS1398" i="1"/>
  <c r="CT1398" i="1"/>
  <c r="F1399" i="1"/>
  <c r="I1399" i="1"/>
  <c r="AC1399" i="1"/>
  <c r="AG1399" i="1"/>
  <c r="K1399" i="1" s="1"/>
  <c r="AK1399" i="1"/>
  <c r="M1399" i="1" s="1"/>
  <c r="AZ1399" i="1"/>
  <c r="BE1399" i="1"/>
  <c r="F1400" i="1"/>
  <c r="I1400" i="1"/>
  <c r="AC1400" i="1"/>
  <c r="AG1400" i="1"/>
  <c r="K1400" i="1" s="1"/>
  <c r="AK1400" i="1"/>
  <c r="M1400" i="1" s="1"/>
  <c r="AZ1400" i="1"/>
  <c r="BE1400" i="1"/>
  <c r="BX1400" i="1"/>
  <c r="BY1400" i="1"/>
  <c r="CF1400" i="1" s="1"/>
  <c r="BZ1400" i="1"/>
  <c r="CA1400" i="1"/>
  <c r="CE1400" i="1"/>
  <c r="CG1400" i="1"/>
  <c r="CH1400" i="1"/>
  <c r="CL1400" i="1"/>
  <c r="CM1400" i="1"/>
  <c r="CN1400" i="1"/>
  <c r="CR1400" i="1"/>
  <c r="CS1400" i="1"/>
  <c r="CT1400" i="1"/>
  <c r="F1401" i="1"/>
  <c r="AC1401" i="1"/>
  <c r="I1401" i="1" s="1"/>
  <c r="AG1401" i="1"/>
  <c r="K1401" i="1" s="1"/>
  <c r="AK1401" i="1"/>
  <c r="M1401" i="1" s="1"/>
  <c r="AZ1401" i="1"/>
  <c r="BE1401" i="1"/>
  <c r="F1402" i="1"/>
  <c r="N1423" i="1" s="1"/>
  <c r="AC1402" i="1"/>
  <c r="I1402" i="1" s="1"/>
  <c r="AG1402" i="1"/>
  <c r="K1402" i="1" s="1"/>
  <c r="AK1402" i="1"/>
  <c r="M1402" i="1" s="1"/>
  <c r="AZ1402" i="1"/>
  <c r="BE1402" i="1"/>
  <c r="BX1402" i="1"/>
  <c r="BY1402" i="1"/>
  <c r="CF1402" i="1" s="1"/>
  <c r="BZ1402" i="1"/>
  <c r="CA1402" i="1"/>
  <c r="CG1402" i="1"/>
  <c r="CH1402" i="1"/>
  <c r="CL1402" i="1"/>
  <c r="CM1402" i="1"/>
  <c r="CN1402" i="1"/>
  <c r="CR1402" i="1"/>
  <c r="CS1402" i="1"/>
  <c r="CT1402" i="1"/>
  <c r="F1403" i="1"/>
  <c r="I1403" i="1"/>
  <c r="AC1403" i="1"/>
  <c r="AG1403" i="1"/>
  <c r="K1403" i="1" s="1"/>
  <c r="AK1403" i="1"/>
  <c r="M1403" i="1" s="1"/>
  <c r="AW1403" i="1"/>
  <c r="AX1403" i="1"/>
  <c r="AY1403" i="1"/>
  <c r="AZ1403" i="1"/>
  <c r="BE1403" i="1"/>
  <c r="F1404" i="1"/>
  <c r="K1404" i="1"/>
  <c r="AC1404" i="1"/>
  <c r="I1404" i="1" s="1"/>
  <c r="AG1404" i="1"/>
  <c r="AK1404" i="1"/>
  <c r="M1404" i="1" s="1"/>
  <c r="AZ1404" i="1"/>
  <c r="BE1404" i="1"/>
  <c r="BX1404" i="1"/>
  <c r="CE1404" i="1" s="1"/>
  <c r="BY1404" i="1"/>
  <c r="CF1404" i="1" s="1"/>
  <c r="BZ1404" i="1"/>
  <c r="CA1404" i="1"/>
  <c r="CG1404" i="1"/>
  <c r="CH1404" i="1"/>
  <c r="CL1404" i="1"/>
  <c r="CM1404" i="1"/>
  <c r="CN1404" i="1"/>
  <c r="CR1404" i="1"/>
  <c r="CS1404" i="1"/>
  <c r="CT1404" i="1"/>
  <c r="Q1405" i="1"/>
  <c r="R1405" i="1"/>
  <c r="S1405" i="1"/>
  <c r="T1405" i="1"/>
  <c r="AC1405" i="1"/>
  <c r="I1405" i="1" s="1"/>
  <c r="AG1405" i="1"/>
  <c r="K1405" i="1" s="1"/>
  <c r="AK1405" i="1"/>
  <c r="M1405" i="1" s="1"/>
  <c r="AZ1405" i="1"/>
  <c r="BE1405" i="1"/>
  <c r="BX1405" i="1"/>
  <c r="CE1405" i="1" s="1"/>
  <c r="BY1405" i="1"/>
  <c r="CF1405" i="1" s="1"/>
  <c r="BZ1405" i="1"/>
  <c r="CA1405" i="1"/>
  <c r="CG1405" i="1"/>
  <c r="CH1405" i="1"/>
  <c r="CR1405" i="1"/>
  <c r="CS1405" i="1"/>
  <c r="CT1405" i="1"/>
  <c r="F1406" i="1"/>
  <c r="T1406" i="1" s="1"/>
  <c r="Q1406" i="1"/>
  <c r="R1406" i="1"/>
  <c r="S1406" i="1"/>
  <c r="AC1406" i="1"/>
  <c r="I1406" i="1" s="1"/>
  <c r="AG1406" i="1"/>
  <c r="K1406" i="1" s="1"/>
  <c r="AK1406" i="1"/>
  <c r="M1406" i="1" s="1"/>
  <c r="AZ1406" i="1"/>
  <c r="BE1406" i="1"/>
  <c r="BZ1406" i="1"/>
  <c r="CG1406" i="1" s="1"/>
  <c r="CL1406" i="1"/>
  <c r="CM1406" i="1"/>
  <c r="CN1406" i="1"/>
  <c r="CR1406" i="1"/>
  <c r="CS1406" i="1"/>
  <c r="CT1406" i="1"/>
  <c r="F1407" i="1"/>
  <c r="T1407" i="1" s="1"/>
  <c r="Q1407" i="1"/>
  <c r="R1407" i="1"/>
  <c r="S1407" i="1"/>
  <c r="AC1407" i="1"/>
  <c r="I1407" i="1" s="1"/>
  <c r="AG1407" i="1"/>
  <c r="K1407" i="1" s="1"/>
  <c r="AK1407" i="1"/>
  <c r="M1407" i="1" s="1"/>
  <c r="AZ1407" i="1"/>
  <c r="BE1407" i="1"/>
  <c r="F1408" i="1"/>
  <c r="Q1408" i="1"/>
  <c r="R1408" i="1"/>
  <c r="S1408" i="1"/>
  <c r="AC1408" i="1"/>
  <c r="I1408" i="1" s="1"/>
  <c r="AG1408" i="1"/>
  <c r="K1408" i="1" s="1"/>
  <c r="AK1408" i="1"/>
  <c r="M1408" i="1" s="1"/>
  <c r="AZ1408" i="1"/>
  <c r="BE1408" i="1"/>
  <c r="BZ1408" i="1"/>
  <c r="CG1408" i="1" s="1"/>
  <c r="CR1408" i="1"/>
  <c r="CS1408" i="1"/>
  <c r="CT1408" i="1"/>
  <c r="F1409" i="1"/>
  <c r="T1409" i="1" s="1"/>
  <c r="Q1409" i="1"/>
  <c r="R1409" i="1"/>
  <c r="S1409" i="1"/>
  <c r="AC1409" i="1"/>
  <c r="I1409" i="1" s="1"/>
  <c r="AG1409" i="1"/>
  <c r="K1409" i="1" s="1"/>
  <c r="AK1409" i="1"/>
  <c r="M1409" i="1" s="1"/>
  <c r="AZ1409" i="1"/>
  <c r="BE1409" i="1"/>
  <c r="F1410" i="1"/>
  <c r="BZ1410" i="1"/>
  <c r="CG1410" i="1" s="1"/>
  <c r="CR1410" i="1"/>
  <c r="CS1410" i="1"/>
  <c r="CT1410" i="1"/>
  <c r="BZ1412" i="1"/>
  <c r="CG1412" i="1" s="1"/>
  <c r="CR1412" i="1"/>
  <c r="CS1412" i="1"/>
  <c r="CT1412" i="1"/>
  <c r="Q1413" i="1"/>
  <c r="R1413" i="1"/>
  <c r="Q1414" i="1"/>
  <c r="R1414" i="1"/>
  <c r="BZ1414" i="1"/>
  <c r="CG1414" i="1" s="1"/>
  <c r="CR1414" i="1"/>
  <c r="CS1414" i="1"/>
  <c r="CT1414" i="1"/>
  <c r="Q1415" i="1"/>
  <c r="R1415" i="1"/>
  <c r="BJ1416" i="1"/>
  <c r="BJ1417" i="1" s="1"/>
  <c r="BK1416" i="1"/>
  <c r="BK1417" i="1" s="1"/>
  <c r="BN1416" i="1"/>
  <c r="BN1417" i="1" s="1"/>
  <c r="BO1416" i="1"/>
  <c r="BO1417" i="1" s="1"/>
  <c r="BR1416" i="1"/>
  <c r="BR1417" i="1" s="1"/>
  <c r="BS1416" i="1"/>
  <c r="BS1417" i="1" s="1"/>
  <c r="CC1416" i="1"/>
  <c r="V1417" i="1"/>
  <c r="Q1418" i="1"/>
  <c r="R1418" i="1"/>
  <c r="S1418" i="1"/>
  <c r="T1418" i="1"/>
  <c r="U1418" i="1"/>
  <c r="V1418" i="1"/>
  <c r="C1420" i="1"/>
  <c r="E1420" i="1"/>
  <c r="H1420" i="1"/>
  <c r="M1423" i="1"/>
  <c r="F1423" i="1" l="1"/>
  <c r="CO1398" i="1"/>
  <c r="L1423" i="1"/>
  <c r="J1423" i="1"/>
  <c r="F1420" i="1"/>
  <c r="CO1406" i="1"/>
  <c r="CO1404" i="1"/>
  <c r="CE1402" i="1"/>
  <c r="CO1400" i="1"/>
  <c r="CO1397" i="1"/>
  <c r="CF1416" i="1"/>
  <c r="CO1387" i="1"/>
  <c r="CO1389" i="1"/>
  <c r="CU1405" i="1"/>
  <c r="BE1398" i="1"/>
  <c r="R1423" i="1"/>
  <c r="O1423" i="1"/>
  <c r="D1420" i="1"/>
  <c r="D1423" i="1"/>
  <c r="K1423" i="1"/>
  <c r="CU1389" i="1"/>
  <c r="S1423" i="1"/>
  <c r="CU1410" i="1"/>
  <c r="Q1423" i="1"/>
  <c r="H1414" i="1"/>
  <c r="C1415" i="1"/>
  <c r="CU1404" i="1"/>
  <c r="G1420" i="1"/>
  <c r="BZ1416" i="1"/>
  <c r="CG1416" i="1" s="1"/>
  <c r="I1423" i="1"/>
  <c r="CO1391" i="1"/>
  <c r="E1415" i="1"/>
  <c r="G1415" i="1"/>
  <c r="CO1395" i="1"/>
  <c r="CU1393" i="1"/>
  <c r="CO1393" i="1"/>
  <c r="CU1398" i="1"/>
  <c r="C1423" i="1"/>
  <c r="CU1397" i="1"/>
  <c r="CU1402" i="1"/>
  <c r="CO1402" i="1"/>
  <c r="E1423" i="1"/>
  <c r="CU1400" i="1"/>
  <c r="T1408" i="1"/>
  <c r="CU1412" i="1"/>
  <c r="J1377" i="1"/>
  <c r="G1369" i="1"/>
  <c r="K1374" i="1"/>
  <c r="D1328" i="1"/>
  <c r="CE1306" i="1"/>
  <c r="CO1305" i="1"/>
  <c r="H1328" i="1"/>
  <c r="CU1318" i="1"/>
  <c r="K1282" i="1"/>
  <c r="C1285" i="1"/>
  <c r="J1285" i="1"/>
  <c r="F1282" i="1"/>
  <c r="C1239" i="1"/>
  <c r="D1231" i="1"/>
  <c r="L1193" i="1"/>
  <c r="P1147" i="1"/>
  <c r="C1147" i="1"/>
  <c r="CO1075" i="1"/>
  <c r="C1093" i="1"/>
  <c r="CO1065" i="1"/>
  <c r="H1092" i="1"/>
  <c r="J1055" i="1"/>
  <c r="CU1023" i="1"/>
  <c r="BE1030" i="1"/>
  <c r="G1001" i="1"/>
  <c r="T978" i="1"/>
  <c r="CO946" i="1"/>
  <c r="O963" i="1"/>
  <c r="CO889" i="1"/>
  <c r="C909" i="1"/>
  <c r="CO848" i="1"/>
  <c r="CU850" i="1"/>
  <c r="O800" i="1"/>
  <c r="CO789" i="1"/>
  <c r="CO753" i="1"/>
  <c r="CF712" i="1"/>
  <c r="CO716" i="1"/>
  <c r="CU715" i="1"/>
  <c r="H730" i="1"/>
  <c r="E684" i="1"/>
  <c r="E687" i="1"/>
  <c r="D638" i="1"/>
  <c r="CU622" i="1"/>
  <c r="CO569" i="1"/>
  <c r="C541" i="1"/>
  <c r="D546" i="1"/>
  <c r="T518" i="1"/>
  <c r="CO530" i="1"/>
  <c r="CF438" i="1"/>
  <c r="G449" i="1"/>
  <c r="CO431" i="1"/>
  <c r="T429" i="1"/>
  <c r="G454" i="1"/>
  <c r="H411" i="1"/>
  <c r="E411" i="1"/>
  <c r="H316" i="1"/>
  <c r="CO294" i="1"/>
  <c r="CU300" i="1"/>
  <c r="T245" i="1"/>
  <c r="O239" i="1"/>
  <c r="CO256" i="1"/>
  <c r="D273" i="1"/>
  <c r="O199" i="1"/>
  <c r="T196" i="1"/>
  <c r="S227" i="1"/>
  <c r="CU212" i="1"/>
  <c r="CO145" i="1"/>
  <c r="CU114" i="1"/>
  <c r="L212" i="1"/>
  <c r="L304" i="1"/>
  <c r="L350" i="1" s="1"/>
  <c r="L396" i="1" s="1"/>
  <c r="L442" i="1" s="1"/>
  <c r="L488" i="1" s="1"/>
  <c r="L534" i="1" s="1"/>
  <c r="L580" i="1" s="1"/>
  <c r="L626" i="1" s="1"/>
  <c r="L672" i="1" s="1"/>
  <c r="L718" i="1" s="1"/>
  <c r="L764" i="1" s="1"/>
  <c r="L810" i="1" s="1"/>
  <c r="L856" i="1" s="1"/>
  <c r="L902" i="1" s="1"/>
  <c r="L948" i="1" s="1"/>
  <c r="L994" i="1" s="1"/>
  <c r="L1040" i="1" s="1"/>
  <c r="L1086" i="1" s="1"/>
  <c r="L1132" i="1" s="1"/>
  <c r="L1178" i="1" s="1"/>
  <c r="L1224" i="1" s="1"/>
  <c r="L1270" i="1" s="1"/>
  <c r="L1316" i="1" s="1"/>
  <c r="L1362" i="1" s="1"/>
  <c r="L1408" i="1" s="1"/>
  <c r="L258" i="1"/>
  <c r="L58" i="1"/>
  <c r="L104" i="1" s="1"/>
  <c r="L150" i="1" s="1"/>
  <c r="L196" i="1" s="1"/>
  <c r="L242" i="1" s="1"/>
  <c r="L288" i="1" s="1"/>
  <c r="L334" i="1" s="1"/>
  <c r="L380" i="1" s="1"/>
  <c r="L426" i="1" s="1"/>
  <c r="L472" i="1" s="1"/>
  <c r="L518" i="1" s="1"/>
  <c r="L564" i="1" s="1"/>
  <c r="L610" i="1" s="1"/>
  <c r="L656" i="1" s="1"/>
  <c r="L702" i="1" s="1"/>
  <c r="L748" i="1" s="1"/>
  <c r="L794" i="1" s="1"/>
  <c r="L840" i="1" s="1"/>
  <c r="L886" i="1" s="1"/>
  <c r="L932" i="1" s="1"/>
  <c r="L978" i="1" s="1"/>
  <c r="L1024" i="1" s="1"/>
  <c r="L1070" i="1" s="1"/>
  <c r="L1116" i="1" s="1"/>
  <c r="L1162" i="1" s="1"/>
  <c r="L1208" i="1" s="1"/>
  <c r="L1254" i="1" s="1"/>
  <c r="L1300" i="1" s="1"/>
  <c r="L1346" i="1" s="1"/>
  <c r="L1392" i="1" s="1"/>
  <c r="T10" i="1"/>
  <c r="CA1370" i="1"/>
  <c r="CH1370" i="1" s="1"/>
  <c r="C1377" i="1"/>
  <c r="CA1324" i="1"/>
  <c r="CH1324" i="1" s="1"/>
  <c r="F1331" i="1"/>
  <c r="D1331" i="1"/>
  <c r="CU1266" i="1"/>
  <c r="BE1260" i="1"/>
  <c r="C1282" i="1"/>
  <c r="G1282" i="1"/>
  <c r="CA1232" i="1"/>
  <c r="CH1232" i="1" s="1"/>
  <c r="S1239" i="1"/>
  <c r="CU1207" i="1"/>
  <c r="N1193" i="1"/>
  <c r="D1190" i="1"/>
  <c r="CA1140" i="1"/>
  <c r="CH1140" i="1" s="1"/>
  <c r="N1101" i="1"/>
  <c r="CO1082" i="1"/>
  <c r="CU1078" i="1"/>
  <c r="E1098" i="1"/>
  <c r="CU1037" i="1"/>
  <c r="N1055" i="1"/>
  <c r="CA1048" i="1"/>
  <c r="CH1048" i="1" s="1"/>
  <c r="N1009" i="1"/>
  <c r="C1006" i="1"/>
  <c r="CE942" i="1"/>
  <c r="CO937" i="1"/>
  <c r="J963" i="1"/>
  <c r="N917" i="1"/>
  <c r="CG850" i="1"/>
  <c r="CA864" i="1"/>
  <c r="CH864" i="1" s="1"/>
  <c r="N825" i="1"/>
  <c r="N779" i="1"/>
  <c r="O779" i="1"/>
  <c r="CA772" i="1"/>
  <c r="CH772" i="1" s="1"/>
  <c r="CO756" i="1"/>
  <c r="N733" i="1"/>
  <c r="G725" i="1"/>
  <c r="CO705" i="1"/>
  <c r="O705" i="1"/>
  <c r="C725" i="1"/>
  <c r="J687" i="1"/>
  <c r="CU669" i="1"/>
  <c r="CU668" i="1"/>
  <c r="CU659" i="1"/>
  <c r="E638" i="1"/>
  <c r="N641" i="1"/>
  <c r="CU576" i="1"/>
  <c r="CU567" i="1"/>
  <c r="O559" i="1"/>
  <c r="F595" i="1"/>
  <c r="N549" i="1"/>
  <c r="G541" i="1"/>
  <c r="CU485" i="1"/>
  <c r="CA496" i="1"/>
  <c r="CH496" i="1" s="1"/>
  <c r="CU475" i="1"/>
  <c r="CO482" i="1"/>
  <c r="C503" i="1"/>
  <c r="N457" i="1"/>
  <c r="CU439" i="1"/>
  <c r="K457" i="1"/>
  <c r="H454" i="1"/>
  <c r="C454" i="1"/>
  <c r="BE386" i="1"/>
  <c r="P411" i="1"/>
  <c r="CA358" i="1"/>
  <c r="CH358" i="1" s="1"/>
  <c r="CU346" i="1"/>
  <c r="CH346" i="1"/>
  <c r="F365" i="1"/>
  <c r="CA266" i="1"/>
  <c r="CH266" i="1" s="1"/>
  <c r="G265" i="1"/>
  <c r="CO252" i="1"/>
  <c r="CU218" i="1"/>
  <c r="CG218" i="1"/>
  <c r="G224" i="1"/>
  <c r="C219" i="1"/>
  <c r="CU209" i="1"/>
  <c r="O193" i="1"/>
  <c r="F224" i="1"/>
  <c r="CA174" i="1"/>
  <c r="CH174" i="1" s="1"/>
  <c r="CH162" i="1"/>
  <c r="N135" i="1"/>
  <c r="CA128" i="1"/>
  <c r="CH128" i="1" s="1"/>
  <c r="BE110" i="1"/>
  <c r="O104" i="1"/>
  <c r="L108" i="1"/>
  <c r="L154" i="1" s="1"/>
  <c r="L200" i="1" s="1"/>
  <c r="L246" i="1" s="1"/>
  <c r="L292" i="1" s="1"/>
  <c r="L338" i="1" s="1"/>
  <c r="L384" i="1" s="1"/>
  <c r="L430" i="1" s="1"/>
  <c r="L476" i="1" s="1"/>
  <c r="L522" i="1" s="1"/>
  <c r="L568" i="1" s="1"/>
  <c r="L614" i="1" s="1"/>
  <c r="L660" i="1" s="1"/>
  <c r="L706" i="1" s="1"/>
  <c r="L752" i="1" s="1"/>
  <c r="L798" i="1" s="1"/>
  <c r="L844" i="1" s="1"/>
  <c r="L890" i="1" s="1"/>
  <c r="L936" i="1" s="1"/>
  <c r="L982" i="1" s="1"/>
  <c r="L1028" i="1" s="1"/>
  <c r="L1074" i="1" s="1"/>
  <c r="L1120" i="1" s="1"/>
  <c r="L1166" i="1" s="1"/>
  <c r="L1212" i="1" s="1"/>
  <c r="L1258" i="1" s="1"/>
  <c r="L1304" i="1" s="1"/>
  <c r="L1350" i="1" s="1"/>
  <c r="L1396" i="1" s="1"/>
  <c r="CO116" i="1"/>
  <c r="CA82" i="1"/>
  <c r="CH82" i="1" s="1"/>
  <c r="CU61" i="1"/>
  <c r="F89" i="1"/>
  <c r="J102" i="1"/>
  <c r="J148" i="1" s="1"/>
  <c r="J194" i="1" s="1"/>
  <c r="J240" i="1" s="1"/>
  <c r="J286" i="1" s="1"/>
  <c r="J332" i="1" s="1"/>
  <c r="J378" i="1" s="1"/>
  <c r="J424" i="1" s="1"/>
  <c r="J470" i="1" s="1"/>
  <c r="J516" i="1" s="1"/>
  <c r="J562" i="1" s="1"/>
  <c r="J608" i="1" s="1"/>
  <c r="J654" i="1" s="1"/>
  <c r="J700" i="1" s="1"/>
  <c r="J746" i="1" s="1"/>
  <c r="J792" i="1" s="1"/>
  <c r="J838" i="1" s="1"/>
  <c r="J884" i="1" s="1"/>
  <c r="J930" i="1" s="1"/>
  <c r="J976" i="1" s="1"/>
  <c r="J1022" i="1" s="1"/>
  <c r="J1068" i="1" s="1"/>
  <c r="J1114" i="1" s="1"/>
  <c r="J1160" i="1" s="1"/>
  <c r="J1206" i="1" s="1"/>
  <c r="J1252" i="1" s="1"/>
  <c r="J1298" i="1" s="1"/>
  <c r="J1344" i="1" s="1"/>
  <c r="J1390" i="1" s="1"/>
  <c r="L103" i="1"/>
  <c r="L149" i="1" s="1"/>
  <c r="L195" i="1" s="1"/>
  <c r="L241" i="1" s="1"/>
  <c r="L287" i="1" s="1"/>
  <c r="L333" i="1" s="1"/>
  <c r="L379" i="1" s="1"/>
  <c r="L425" i="1" s="1"/>
  <c r="L471" i="1" s="1"/>
  <c r="L517" i="1" s="1"/>
  <c r="L563" i="1" s="1"/>
  <c r="L609" i="1" s="1"/>
  <c r="L655" i="1" s="1"/>
  <c r="L701" i="1" s="1"/>
  <c r="L747" i="1" s="1"/>
  <c r="L793" i="1" s="1"/>
  <c r="L839" i="1" s="1"/>
  <c r="L885" i="1" s="1"/>
  <c r="L931" i="1" s="1"/>
  <c r="L977" i="1" s="1"/>
  <c r="L1023" i="1" s="1"/>
  <c r="L1069" i="1" s="1"/>
  <c r="L1115" i="1" s="1"/>
  <c r="L1161" i="1" s="1"/>
  <c r="L1207" i="1" s="1"/>
  <c r="L1253" i="1" s="1"/>
  <c r="L1299" i="1" s="1"/>
  <c r="L1345" i="1" s="1"/>
  <c r="L1391" i="1" s="1"/>
  <c r="C81" i="1"/>
  <c r="L194" i="1"/>
  <c r="L240" i="1" s="1"/>
  <c r="L286" i="1" s="1"/>
  <c r="L332" i="1" s="1"/>
  <c r="L378" i="1" s="1"/>
  <c r="L424" i="1" s="1"/>
  <c r="L470" i="1" s="1"/>
  <c r="L516" i="1" s="1"/>
  <c r="L562" i="1" s="1"/>
  <c r="L608" i="1" s="1"/>
  <c r="L654" i="1" s="1"/>
  <c r="L700" i="1" s="1"/>
  <c r="L746" i="1" s="1"/>
  <c r="L792" i="1" s="1"/>
  <c r="L838" i="1" s="1"/>
  <c r="L884" i="1" s="1"/>
  <c r="L930" i="1" s="1"/>
  <c r="L976" i="1" s="1"/>
  <c r="L1022" i="1" s="1"/>
  <c r="L1068" i="1" s="1"/>
  <c r="L1114" i="1" s="1"/>
  <c r="L1160" i="1" s="1"/>
  <c r="L1206" i="1" s="1"/>
  <c r="L1252" i="1" s="1"/>
  <c r="L1298" i="1" s="1"/>
  <c r="L1344" i="1" s="1"/>
  <c r="L1390" i="1" s="1"/>
  <c r="L53" i="1"/>
  <c r="L99" i="1" s="1"/>
  <c r="L145" i="1" s="1"/>
  <c r="L191" i="1" s="1"/>
  <c r="L237" i="1" s="1"/>
  <c r="L283" i="1" s="1"/>
  <c r="L329" i="1" s="1"/>
  <c r="L375" i="1" s="1"/>
  <c r="L421" i="1" s="1"/>
  <c r="L467" i="1" s="1"/>
  <c r="L513" i="1" s="1"/>
  <c r="L559" i="1" s="1"/>
  <c r="L605" i="1" s="1"/>
  <c r="L651" i="1" s="1"/>
  <c r="L697" i="1" s="1"/>
  <c r="L743" i="1" s="1"/>
  <c r="L789" i="1" s="1"/>
  <c r="L835" i="1" s="1"/>
  <c r="L881" i="1" s="1"/>
  <c r="L927" i="1" s="1"/>
  <c r="L973" i="1" s="1"/>
  <c r="L1019" i="1" s="1"/>
  <c r="L1065" i="1" s="1"/>
  <c r="L1111" i="1" s="1"/>
  <c r="L1157" i="1" s="1"/>
  <c r="L1203" i="1" s="1"/>
  <c r="L1249" i="1" s="1"/>
  <c r="L1295" i="1" s="1"/>
  <c r="L1341" i="1" s="1"/>
  <c r="L1387" i="1" s="1"/>
  <c r="T80" i="1"/>
  <c r="H1374" i="1"/>
  <c r="CO1358" i="1"/>
  <c r="CO1351" i="1"/>
  <c r="CO1349" i="1"/>
  <c r="D1369" i="1"/>
  <c r="CO1343" i="1"/>
  <c r="CU1343" i="1"/>
  <c r="S1377" i="1"/>
  <c r="CU1351" i="1"/>
  <c r="BE1352" i="1"/>
  <c r="AZ1357" i="1"/>
  <c r="G1374" i="1"/>
  <c r="R1377" i="1"/>
  <c r="F1377" i="1"/>
  <c r="CO1354" i="1"/>
  <c r="CO1352" i="1"/>
  <c r="BY1370" i="1"/>
  <c r="V1375" i="1" s="1"/>
  <c r="CF1343" i="1"/>
  <c r="T1349" i="1"/>
  <c r="F1369" i="1"/>
  <c r="N1377" i="1"/>
  <c r="F1374" i="1"/>
  <c r="CO1356" i="1"/>
  <c r="CU1356" i="1"/>
  <c r="O1355" i="1"/>
  <c r="O1346" i="1"/>
  <c r="CO1345" i="1"/>
  <c r="CU1345" i="1"/>
  <c r="T1346" i="1"/>
  <c r="H1377" i="1"/>
  <c r="T1343" i="1"/>
  <c r="CO1360" i="1"/>
  <c r="CU1359" i="1"/>
  <c r="CU1358" i="1"/>
  <c r="CU1354" i="1"/>
  <c r="E1377" i="1"/>
  <c r="E1374" i="1"/>
  <c r="D1374" i="1"/>
  <c r="L1377" i="1"/>
  <c r="CU1352" i="1"/>
  <c r="O1352" i="1"/>
  <c r="CU1349" i="1"/>
  <c r="CU1360" i="1"/>
  <c r="O1377" i="1"/>
  <c r="P1377" i="1"/>
  <c r="CU1362" i="1"/>
  <c r="BZ1370" i="1"/>
  <c r="CU1368" i="1"/>
  <c r="T1363" i="1"/>
  <c r="CE1313" i="1"/>
  <c r="F1328" i="1"/>
  <c r="C1331" i="1"/>
  <c r="O1331" i="1"/>
  <c r="CO1306" i="1"/>
  <c r="CF1305" i="1"/>
  <c r="T1313" i="1"/>
  <c r="K1331" i="1"/>
  <c r="AZ1311" i="1"/>
  <c r="E1328" i="1"/>
  <c r="CU1308" i="1"/>
  <c r="CO1308" i="1"/>
  <c r="T1300" i="1"/>
  <c r="T1297" i="1"/>
  <c r="K1328" i="1"/>
  <c r="BE1306" i="1"/>
  <c r="Q1331" i="1"/>
  <c r="CO1314" i="1"/>
  <c r="CO1312" i="1"/>
  <c r="CF1308" i="1"/>
  <c r="C1328" i="1"/>
  <c r="CO1303" i="1"/>
  <c r="C1323" i="1"/>
  <c r="CO1295" i="1"/>
  <c r="H1331" i="1"/>
  <c r="E1323" i="1"/>
  <c r="I1331" i="1"/>
  <c r="G1323" i="1"/>
  <c r="G1328" i="1"/>
  <c r="CU1312" i="1"/>
  <c r="CU1313" i="1"/>
  <c r="BZ1324" i="1"/>
  <c r="CU1320" i="1"/>
  <c r="R1331" i="1"/>
  <c r="E1331" i="1"/>
  <c r="CU1310" i="1"/>
  <c r="CO1310" i="1"/>
  <c r="H1322" i="1"/>
  <c r="CU1305" i="1"/>
  <c r="CU1306" i="1"/>
  <c r="S1331" i="1"/>
  <c r="T1303" i="1"/>
  <c r="CO1301" i="1"/>
  <c r="CU1301" i="1"/>
  <c r="H1285" i="1"/>
  <c r="T1254" i="1"/>
  <c r="O1285" i="1"/>
  <c r="CU1268" i="1"/>
  <c r="C1277" i="1"/>
  <c r="BY1278" i="1"/>
  <c r="V1283" i="1" s="1"/>
  <c r="P1285" i="1"/>
  <c r="AZ1265" i="1"/>
  <c r="CO1266" i="1"/>
  <c r="CU1270" i="1"/>
  <c r="T1268" i="1"/>
  <c r="H1276" i="1"/>
  <c r="T1251" i="1"/>
  <c r="CU1264" i="1"/>
  <c r="CO1264" i="1"/>
  <c r="R1285" i="1"/>
  <c r="S1285" i="1"/>
  <c r="CU1276" i="1"/>
  <c r="CO1257" i="1"/>
  <c r="H1282" i="1"/>
  <c r="CO1262" i="1"/>
  <c r="CO1260" i="1"/>
  <c r="CO1259" i="1"/>
  <c r="CF1257" i="1"/>
  <c r="F1277" i="1"/>
  <c r="CO1249" i="1"/>
  <c r="D1277" i="1"/>
  <c r="E1285" i="1"/>
  <c r="E1282" i="1"/>
  <c r="CU1262" i="1"/>
  <c r="D1282" i="1"/>
  <c r="CU1260" i="1"/>
  <c r="L1285" i="1"/>
  <c r="T1257" i="1"/>
  <c r="CU1259" i="1"/>
  <c r="O1260" i="1"/>
  <c r="CO1268" i="1"/>
  <c r="CU1267" i="1"/>
  <c r="CO1253" i="1"/>
  <c r="I1285" i="1"/>
  <c r="E1277" i="1"/>
  <c r="CU1253" i="1"/>
  <c r="BZ1278" i="1"/>
  <c r="CU1222" i="1"/>
  <c r="CO1222" i="1"/>
  <c r="G1236" i="1"/>
  <c r="CO1216" i="1"/>
  <c r="F1231" i="1"/>
  <c r="CU1230" i="1"/>
  <c r="BE1214" i="1"/>
  <c r="H1236" i="1"/>
  <c r="F1239" i="1"/>
  <c r="CO1213" i="1"/>
  <c r="BY1232" i="1"/>
  <c r="V1237" i="1" s="1"/>
  <c r="E1236" i="1"/>
  <c r="CO1218" i="1"/>
  <c r="N1239" i="1"/>
  <c r="CU1218" i="1"/>
  <c r="F1236" i="1"/>
  <c r="C1236" i="1"/>
  <c r="O1208" i="1"/>
  <c r="T1210" i="1"/>
  <c r="K1236" i="1"/>
  <c r="O1211" i="1"/>
  <c r="J1239" i="1"/>
  <c r="O1205" i="1"/>
  <c r="H1239" i="1"/>
  <c r="CU1220" i="1"/>
  <c r="O1239" i="1"/>
  <c r="CU1224" i="1"/>
  <c r="P1239" i="1"/>
  <c r="CO1220" i="1"/>
  <c r="CU1221" i="1"/>
  <c r="H1190" i="1"/>
  <c r="G1190" i="1"/>
  <c r="T1162" i="1"/>
  <c r="CO1168" i="1"/>
  <c r="O1193" i="1"/>
  <c r="CO1170" i="1"/>
  <c r="CO1165" i="1"/>
  <c r="AZ1173" i="1"/>
  <c r="J1193" i="1"/>
  <c r="I1193" i="1"/>
  <c r="CU1182" i="1"/>
  <c r="O1168" i="1"/>
  <c r="G1185" i="1"/>
  <c r="T1175" i="1"/>
  <c r="CO1176" i="1"/>
  <c r="CO1174" i="1"/>
  <c r="E1185" i="1"/>
  <c r="C1185" i="1"/>
  <c r="CO1157" i="1"/>
  <c r="CU1163" i="1"/>
  <c r="T1165" i="1"/>
  <c r="T1159" i="1"/>
  <c r="CU1167" i="1"/>
  <c r="CO1167" i="1"/>
  <c r="C1193" i="1"/>
  <c r="D1193" i="1"/>
  <c r="F1190" i="1"/>
  <c r="CU1172" i="1"/>
  <c r="CO1172" i="1"/>
  <c r="E1190" i="1"/>
  <c r="E1193" i="1"/>
  <c r="CU1170" i="1"/>
  <c r="CO1161" i="1"/>
  <c r="CU1161" i="1"/>
  <c r="R1193" i="1"/>
  <c r="S1193" i="1"/>
  <c r="CU1175" i="1"/>
  <c r="CU1174" i="1"/>
  <c r="C1144" i="1"/>
  <c r="BE1122" i="1"/>
  <c r="O1116" i="1"/>
  <c r="CO1126" i="1"/>
  <c r="CO1121" i="1"/>
  <c r="O1119" i="1"/>
  <c r="F1147" i="1"/>
  <c r="CU1130" i="1"/>
  <c r="CU1138" i="1"/>
  <c r="S1147" i="1"/>
  <c r="CU1132" i="1"/>
  <c r="H1144" i="1"/>
  <c r="CO1128" i="1"/>
  <c r="CO1124" i="1"/>
  <c r="CE1121" i="1"/>
  <c r="F1139" i="1"/>
  <c r="BY1140" i="1"/>
  <c r="V1145" i="1" s="1"/>
  <c r="CF1113" i="1"/>
  <c r="D1139" i="1"/>
  <c r="CE1078" i="1"/>
  <c r="K1144" i="1"/>
  <c r="CU1115" i="1"/>
  <c r="F1144" i="1"/>
  <c r="CU1126" i="1"/>
  <c r="E1144" i="1"/>
  <c r="J1147" i="1"/>
  <c r="O1113" i="1"/>
  <c r="H1147" i="1"/>
  <c r="G1144" i="1"/>
  <c r="CU1128" i="1"/>
  <c r="CO1130" i="1"/>
  <c r="CU1129" i="1"/>
  <c r="O1147" i="1"/>
  <c r="E1093" i="1"/>
  <c r="AZ1081" i="1"/>
  <c r="G1098" i="1"/>
  <c r="T1070" i="1"/>
  <c r="O1076" i="1"/>
  <c r="CO1076" i="1"/>
  <c r="CO1073" i="1"/>
  <c r="CU1071" i="1"/>
  <c r="R1101" i="1"/>
  <c r="K1101" i="1"/>
  <c r="D1098" i="1"/>
  <c r="C1098" i="1"/>
  <c r="CU1075" i="1"/>
  <c r="CO1069" i="1"/>
  <c r="CO1078" i="1"/>
  <c r="H1098" i="1"/>
  <c r="CF1082" i="1"/>
  <c r="G1093" i="1"/>
  <c r="D955" i="1"/>
  <c r="L1101" i="1"/>
  <c r="CU1076" i="1"/>
  <c r="D1101" i="1"/>
  <c r="I1101" i="1"/>
  <c r="CU1069" i="1"/>
  <c r="J1101" i="1"/>
  <c r="T1073" i="1"/>
  <c r="F1101" i="1"/>
  <c r="CU1080" i="1"/>
  <c r="CO1080" i="1"/>
  <c r="F1098" i="1"/>
  <c r="E1101" i="1"/>
  <c r="T1067" i="1"/>
  <c r="C1101" i="1"/>
  <c r="CU1083" i="1"/>
  <c r="CO1084" i="1"/>
  <c r="CU1082" i="1"/>
  <c r="CU1090" i="1"/>
  <c r="S1101" i="1"/>
  <c r="CO1032" i="1"/>
  <c r="E1052" i="1"/>
  <c r="CU1034" i="1"/>
  <c r="F1055" i="1"/>
  <c r="C1055" i="1"/>
  <c r="C1052" i="1"/>
  <c r="O1024" i="1"/>
  <c r="G1052" i="1"/>
  <c r="CO1038" i="1"/>
  <c r="CU1040" i="1"/>
  <c r="S1055" i="1"/>
  <c r="H1052" i="1"/>
  <c r="CO1036" i="1"/>
  <c r="CF1034" i="1"/>
  <c r="CO1034" i="1"/>
  <c r="CF1029" i="1"/>
  <c r="BY1048" i="1"/>
  <c r="V1053" i="1" s="1"/>
  <c r="CO1029" i="1"/>
  <c r="F1052" i="1"/>
  <c r="K1052" i="1"/>
  <c r="O1027" i="1"/>
  <c r="F1047" i="1"/>
  <c r="O1021" i="1"/>
  <c r="D1047" i="1"/>
  <c r="H1055" i="1"/>
  <c r="T1026" i="1"/>
  <c r="CU1046" i="1"/>
  <c r="T1038" i="1"/>
  <c r="P1055" i="1"/>
  <c r="O1055" i="1"/>
  <c r="CU1038" i="1"/>
  <c r="CO981" i="1"/>
  <c r="AZ989" i="1"/>
  <c r="G1006" i="1"/>
  <c r="T981" i="1"/>
  <c r="CO983" i="1"/>
  <c r="T975" i="1"/>
  <c r="S1009" i="1"/>
  <c r="F1006" i="1"/>
  <c r="R1009" i="1"/>
  <c r="O1009" i="1"/>
  <c r="H1006" i="1"/>
  <c r="CO990" i="1"/>
  <c r="CO984" i="1"/>
  <c r="D1006" i="1"/>
  <c r="C1001" i="1"/>
  <c r="I1009" i="1"/>
  <c r="E1001" i="1"/>
  <c r="CO977" i="1"/>
  <c r="CU977" i="1"/>
  <c r="CU979" i="1"/>
  <c r="CU990" i="1"/>
  <c r="CU991" i="1"/>
  <c r="CO992" i="1"/>
  <c r="F1009" i="1"/>
  <c r="CU983" i="1"/>
  <c r="K1009" i="1"/>
  <c r="C1009" i="1"/>
  <c r="CU988" i="1"/>
  <c r="CO988" i="1"/>
  <c r="CU986" i="1"/>
  <c r="CO986" i="1"/>
  <c r="E1006" i="1"/>
  <c r="E1009" i="1"/>
  <c r="D1009" i="1"/>
  <c r="CU984" i="1"/>
  <c r="CU998" i="1"/>
  <c r="O984" i="1"/>
  <c r="BE938" i="1"/>
  <c r="F963" i="1"/>
  <c r="BY956" i="1"/>
  <c r="V961" i="1" s="1"/>
  <c r="H960" i="1"/>
  <c r="CO944" i="1"/>
  <c r="CO940" i="1"/>
  <c r="G960" i="1"/>
  <c r="CU944" i="1"/>
  <c r="CU946" i="1"/>
  <c r="F955" i="1"/>
  <c r="P963" i="1"/>
  <c r="CU948" i="1"/>
  <c r="S963" i="1"/>
  <c r="O932" i="1"/>
  <c r="K960" i="1"/>
  <c r="CO942" i="1"/>
  <c r="CU942" i="1"/>
  <c r="CU931" i="1"/>
  <c r="H963" i="1"/>
  <c r="C960" i="1"/>
  <c r="C963" i="1"/>
  <c r="E960" i="1"/>
  <c r="CU954" i="1"/>
  <c r="T949" i="1"/>
  <c r="O929" i="1"/>
  <c r="O935" i="1"/>
  <c r="CU898" i="1"/>
  <c r="T886" i="1"/>
  <c r="R917" i="1"/>
  <c r="J917" i="1"/>
  <c r="S917" i="1"/>
  <c r="H914" i="1"/>
  <c r="D914" i="1"/>
  <c r="K917" i="1"/>
  <c r="E917" i="1"/>
  <c r="E914" i="1"/>
  <c r="G909" i="1"/>
  <c r="T889" i="1"/>
  <c r="O917" i="1"/>
  <c r="G914" i="1"/>
  <c r="O892" i="1"/>
  <c r="CO898" i="1"/>
  <c r="CO892" i="1"/>
  <c r="CO891" i="1"/>
  <c r="T883" i="1"/>
  <c r="F917" i="1"/>
  <c r="CU896" i="1"/>
  <c r="CO896" i="1"/>
  <c r="F914" i="1"/>
  <c r="CU894" i="1"/>
  <c r="CO894" i="1"/>
  <c r="CU887" i="1"/>
  <c r="CO885" i="1"/>
  <c r="E909" i="1"/>
  <c r="I917" i="1"/>
  <c r="CU885" i="1"/>
  <c r="CO900" i="1"/>
  <c r="CU899" i="1"/>
  <c r="D917" i="1"/>
  <c r="CU892" i="1"/>
  <c r="T899" i="1"/>
  <c r="CU906" i="1"/>
  <c r="C917" i="1"/>
  <c r="C914" i="1"/>
  <c r="G868" i="1"/>
  <c r="CO845" i="1"/>
  <c r="K868" i="1"/>
  <c r="H871" i="1"/>
  <c r="CO854" i="1"/>
  <c r="P871" i="1"/>
  <c r="BE846" i="1"/>
  <c r="S871" i="1"/>
  <c r="H868" i="1"/>
  <c r="BY864" i="1"/>
  <c r="V869" i="1" s="1"/>
  <c r="CO850" i="1"/>
  <c r="CF841" i="1"/>
  <c r="O843" i="1"/>
  <c r="O840" i="1"/>
  <c r="O837" i="1"/>
  <c r="J871" i="1"/>
  <c r="F863" i="1"/>
  <c r="CU839" i="1"/>
  <c r="C871" i="1"/>
  <c r="C868" i="1"/>
  <c r="CU856" i="1"/>
  <c r="O871" i="1"/>
  <c r="CU854" i="1"/>
  <c r="E868" i="1"/>
  <c r="N871" i="1"/>
  <c r="F871" i="1"/>
  <c r="CU853" i="1"/>
  <c r="CU852" i="1"/>
  <c r="CO852" i="1"/>
  <c r="CU862" i="1"/>
  <c r="CO799" i="1"/>
  <c r="AZ805" i="1"/>
  <c r="CU807" i="1"/>
  <c r="G822" i="1"/>
  <c r="CO808" i="1"/>
  <c r="CU795" i="1"/>
  <c r="J825" i="1"/>
  <c r="T791" i="1"/>
  <c r="C822" i="1"/>
  <c r="C825" i="1"/>
  <c r="CU806" i="1"/>
  <c r="O825" i="1"/>
  <c r="CO804" i="1"/>
  <c r="F825" i="1"/>
  <c r="F822" i="1"/>
  <c r="CU804" i="1"/>
  <c r="H822" i="1"/>
  <c r="CO806" i="1"/>
  <c r="E822" i="1"/>
  <c r="CO800" i="1"/>
  <c r="CO797" i="1"/>
  <c r="C817" i="1"/>
  <c r="CU799" i="1"/>
  <c r="G817" i="1"/>
  <c r="T797" i="1"/>
  <c r="S825" i="1"/>
  <c r="T794" i="1"/>
  <c r="CU793" i="1"/>
  <c r="CO793" i="1"/>
  <c r="E817" i="1"/>
  <c r="I825" i="1"/>
  <c r="R825" i="1"/>
  <c r="CU814" i="1"/>
  <c r="D825" i="1"/>
  <c r="D822" i="1"/>
  <c r="CU800" i="1"/>
  <c r="CU802" i="1"/>
  <c r="CO802" i="1"/>
  <c r="E825" i="1"/>
  <c r="T807" i="1"/>
  <c r="D771" i="1"/>
  <c r="CU770" i="1"/>
  <c r="BE754" i="1"/>
  <c r="CO758" i="1"/>
  <c r="C779" i="1"/>
  <c r="C776" i="1"/>
  <c r="S779" i="1"/>
  <c r="H776" i="1"/>
  <c r="CO760" i="1"/>
  <c r="G776" i="1"/>
  <c r="F779" i="1"/>
  <c r="F771" i="1"/>
  <c r="BY772" i="1"/>
  <c r="V777" i="1" s="1"/>
  <c r="CU758" i="1"/>
  <c r="F776" i="1"/>
  <c r="CU747" i="1"/>
  <c r="O748" i="1"/>
  <c r="K776" i="1"/>
  <c r="O751" i="1"/>
  <c r="J779" i="1"/>
  <c r="O745" i="1"/>
  <c r="H779" i="1"/>
  <c r="CO762" i="1"/>
  <c r="CU761" i="1"/>
  <c r="CU760" i="1"/>
  <c r="E776" i="1"/>
  <c r="CU762" i="1"/>
  <c r="P779" i="1"/>
  <c r="CU764" i="1"/>
  <c r="CO708" i="1"/>
  <c r="CO707" i="1"/>
  <c r="T699" i="1"/>
  <c r="E730" i="1"/>
  <c r="CU703" i="1"/>
  <c r="C730" i="1"/>
  <c r="K733" i="1"/>
  <c r="AZ713" i="1"/>
  <c r="G730" i="1"/>
  <c r="L733" i="1"/>
  <c r="F730" i="1"/>
  <c r="S733" i="1"/>
  <c r="CO714" i="1"/>
  <c r="CO710" i="1"/>
  <c r="CE707" i="1"/>
  <c r="CO697" i="1"/>
  <c r="T705" i="1"/>
  <c r="CU714" i="1"/>
  <c r="O708" i="1"/>
  <c r="D733" i="1"/>
  <c r="D730" i="1"/>
  <c r="CU708" i="1"/>
  <c r="C733" i="1"/>
  <c r="CU707" i="1"/>
  <c r="O733" i="1"/>
  <c r="CU712" i="1"/>
  <c r="CO712" i="1"/>
  <c r="E733" i="1"/>
  <c r="CU710" i="1"/>
  <c r="E725" i="1"/>
  <c r="CO701" i="1"/>
  <c r="T702" i="1"/>
  <c r="CU701" i="1"/>
  <c r="CU722" i="1"/>
  <c r="R733" i="1"/>
  <c r="BZ726" i="1"/>
  <c r="F687" i="1"/>
  <c r="C684" i="1"/>
  <c r="F679" i="1"/>
  <c r="CU670" i="1"/>
  <c r="O687" i="1"/>
  <c r="CE666" i="1"/>
  <c r="C687" i="1"/>
  <c r="K684" i="1"/>
  <c r="CO668" i="1"/>
  <c r="CO670" i="1"/>
  <c r="CU666" i="1"/>
  <c r="CO666" i="1"/>
  <c r="BE662" i="1"/>
  <c r="H684" i="1"/>
  <c r="G684" i="1"/>
  <c r="CO664" i="1"/>
  <c r="BY680" i="1"/>
  <c r="V685" i="1" s="1"/>
  <c r="O656" i="1"/>
  <c r="O653" i="1"/>
  <c r="O659" i="1"/>
  <c r="H687" i="1"/>
  <c r="D679" i="1"/>
  <c r="CU655" i="1"/>
  <c r="S687" i="1"/>
  <c r="CU678" i="1"/>
  <c r="P687" i="1"/>
  <c r="CU672" i="1"/>
  <c r="G633" i="1"/>
  <c r="CO620" i="1"/>
  <c r="F638" i="1"/>
  <c r="L641" i="1"/>
  <c r="S641" i="1"/>
  <c r="CO624" i="1"/>
  <c r="F641" i="1"/>
  <c r="CO613" i="1"/>
  <c r="C633" i="1"/>
  <c r="AZ621" i="1"/>
  <c r="G638" i="1"/>
  <c r="CO622" i="1"/>
  <c r="T613" i="1"/>
  <c r="J641" i="1"/>
  <c r="T607" i="1"/>
  <c r="K638" i="1"/>
  <c r="E633" i="1"/>
  <c r="C638" i="1"/>
  <c r="CO615" i="1"/>
  <c r="CU615" i="1"/>
  <c r="CO616" i="1"/>
  <c r="CU620" i="1"/>
  <c r="E641" i="1"/>
  <c r="H638" i="1"/>
  <c r="CO618" i="1"/>
  <c r="CO605" i="1"/>
  <c r="O610" i="1"/>
  <c r="CU611" i="1"/>
  <c r="T610" i="1"/>
  <c r="CU609" i="1"/>
  <c r="CO609" i="1"/>
  <c r="I641" i="1"/>
  <c r="CU613" i="1"/>
  <c r="C641" i="1"/>
  <c r="D641" i="1"/>
  <c r="M641" i="1"/>
  <c r="CU618" i="1"/>
  <c r="CU623" i="1"/>
  <c r="F592" i="1"/>
  <c r="G592" i="1"/>
  <c r="S595" i="1"/>
  <c r="H592" i="1"/>
  <c r="CE576" i="1"/>
  <c r="J595" i="1"/>
  <c r="C595" i="1"/>
  <c r="CO576" i="1"/>
  <c r="CU580" i="1"/>
  <c r="CU586" i="1"/>
  <c r="BE570" i="1"/>
  <c r="CF574" i="1"/>
  <c r="CO574" i="1"/>
  <c r="O564" i="1"/>
  <c r="P595" i="1"/>
  <c r="O595" i="1"/>
  <c r="CU578" i="1"/>
  <c r="T577" i="1"/>
  <c r="F587" i="1"/>
  <c r="O567" i="1"/>
  <c r="O561" i="1"/>
  <c r="H595" i="1"/>
  <c r="D592" i="1"/>
  <c r="O573" i="1"/>
  <c r="CU574" i="1"/>
  <c r="CO578" i="1"/>
  <c r="CU577" i="1"/>
  <c r="CU538" i="1"/>
  <c r="C546" i="1"/>
  <c r="E541" i="1"/>
  <c r="CU531" i="1"/>
  <c r="CO513" i="1"/>
  <c r="CU519" i="1"/>
  <c r="CU524" i="1"/>
  <c r="CO524" i="1"/>
  <c r="AZ529" i="1"/>
  <c r="G546" i="1"/>
  <c r="S549" i="1"/>
  <c r="H546" i="1"/>
  <c r="CO521" i="1"/>
  <c r="CO517" i="1"/>
  <c r="CU517" i="1"/>
  <c r="D549" i="1"/>
  <c r="C549" i="1"/>
  <c r="K549" i="1"/>
  <c r="CU523" i="1"/>
  <c r="O527" i="1"/>
  <c r="E546" i="1"/>
  <c r="CU526" i="1"/>
  <c r="CO526" i="1"/>
  <c r="E549" i="1"/>
  <c r="O549" i="1"/>
  <c r="F549" i="1"/>
  <c r="CU528" i="1"/>
  <c r="CO528" i="1"/>
  <c r="F546" i="1"/>
  <c r="J549" i="1"/>
  <c r="T521" i="1"/>
  <c r="I549" i="1"/>
  <c r="CO532" i="1"/>
  <c r="CU530" i="1"/>
  <c r="J503" i="1"/>
  <c r="D495" i="1"/>
  <c r="F500" i="1"/>
  <c r="O503" i="1"/>
  <c r="F503" i="1"/>
  <c r="CF482" i="1"/>
  <c r="P503" i="1"/>
  <c r="BE478" i="1"/>
  <c r="CU482" i="1"/>
  <c r="H500" i="1"/>
  <c r="BY496" i="1"/>
  <c r="V501" i="1" s="1"/>
  <c r="G500" i="1"/>
  <c r="F495" i="1"/>
  <c r="CU471" i="1"/>
  <c r="O472" i="1"/>
  <c r="T474" i="1"/>
  <c r="K500" i="1"/>
  <c r="S503" i="1"/>
  <c r="CU494" i="1"/>
  <c r="CU488" i="1"/>
  <c r="O475" i="1"/>
  <c r="O469" i="1"/>
  <c r="H503" i="1"/>
  <c r="CO486" i="1"/>
  <c r="CU484" i="1"/>
  <c r="CO484" i="1"/>
  <c r="CU486" i="1"/>
  <c r="CE439" i="1"/>
  <c r="CO432" i="1"/>
  <c r="K454" i="1"/>
  <c r="F454" i="1"/>
  <c r="F457" i="1"/>
  <c r="CO436" i="1"/>
  <c r="AZ437" i="1"/>
  <c r="CF436" i="1"/>
  <c r="E454" i="1"/>
  <c r="L457" i="1"/>
  <c r="D454" i="1"/>
  <c r="D457" i="1"/>
  <c r="C457" i="1"/>
  <c r="CU438" i="1"/>
  <c r="CU436" i="1"/>
  <c r="O426" i="1"/>
  <c r="CO440" i="1"/>
  <c r="CO434" i="1"/>
  <c r="CO429" i="1"/>
  <c r="CO425" i="1"/>
  <c r="C449" i="1"/>
  <c r="CU431" i="1"/>
  <c r="E449" i="1"/>
  <c r="T426" i="1"/>
  <c r="CU425" i="1"/>
  <c r="I457" i="1"/>
  <c r="CU429" i="1"/>
  <c r="J457" i="1"/>
  <c r="CU427" i="1"/>
  <c r="T423" i="1"/>
  <c r="H448" i="1"/>
  <c r="CO421" i="1"/>
  <c r="M457" i="1"/>
  <c r="CU434" i="1"/>
  <c r="E457" i="1"/>
  <c r="CU432" i="1"/>
  <c r="S457" i="1"/>
  <c r="O411" i="1"/>
  <c r="E408" i="1"/>
  <c r="S411" i="1"/>
  <c r="F403" i="1"/>
  <c r="BY404" i="1"/>
  <c r="V409" i="1" s="1"/>
  <c r="CU396" i="1"/>
  <c r="CG394" i="1"/>
  <c r="K408" i="1"/>
  <c r="D403" i="1"/>
  <c r="CU402" i="1"/>
  <c r="H408" i="1"/>
  <c r="CO392" i="1"/>
  <c r="F411" i="1"/>
  <c r="CO388" i="1"/>
  <c r="CO385" i="1"/>
  <c r="O377" i="1"/>
  <c r="CU379" i="1"/>
  <c r="O383" i="1"/>
  <c r="J411" i="1"/>
  <c r="F408" i="1"/>
  <c r="CO390" i="1"/>
  <c r="CU390" i="1"/>
  <c r="C411" i="1"/>
  <c r="C408" i="1"/>
  <c r="CU394" i="1"/>
  <c r="CO394" i="1"/>
  <c r="CU393" i="1"/>
  <c r="CF344" i="1"/>
  <c r="O329" i="1"/>
  <c r="I365" i="1"/>
  <c r="CU344" i="1"/>
  <c r="O365" i="1"/>
  <c r="CU348" i="1"/>
  <c r="F362" i="1"/>
  <c r="CO346" i="1"/>
  <c r="N365" i="1"/>
  <c r="CO344" i="1"/>
  <c r="BE340" i="1"/>
  <c r="CF346" i="1"/>
  <c r="G362" i="1"/>
  <c r="O343" i="1"/>
  <c r="CU350" i="1"/>
  <c r="P365" i="1"/>
  <c r="D365" i="1"/>
  <c r="D362" i="1"/>
  <c r="O331" i="1"/>
  <c r="D357" i="1"/>
  <c r="H365" i="1"/>
  <c r="O334" i="1"/>
  <c r="K362" i="1"/>
  <c r="T347" i="1"/>
  <c r="S365" i="1"/>
  <c r="CU356" i="1"/>
  <c r="O337" i="1"/>
  <c r="Q365" i="1"/>
  <c r="BE294" i="1"/>
  <c r="D316" i="1"/>
  <c r="F319" i="1"/>
  <c r="G311" i="1"/>
  <c r="CO298" i="1"/>
  <c r="AZ299" i="1"/>
  <c r="D319" i="1"/>
  <c r="C316" i="1"/>
  <c r="S319" i="1"/>
  <c r="O294" i="1"/>
  <c r="CO302" i="1"/>
  <c r="CO300" i="1"/>
  <c r="CU293" i="1"/>
  <c r="E311" i="1"/>
  <c r="CO291" i="1"/>
  <c r="K316" i="1"/>
  <c r="O319" i="1"/>
  <c r="G316" i="1"/>
  <c r="R319" i="1"/>
  <c r="CU308" i="1"/>
  <c r="Q319" i="1"/>
  <c r="CU306" i="1"/>
  <c r="I273" i="1"/>
  <c r="D270" i="1"/>
  <c r="CU260" i="1"/>
  <c r="C265" i="1"/>
  <c r="CO237" i="1"/>
  <c r="CU254" i="1"/>
  <c r="CO250" i="1"/>
  <c r="C270" i="1"/>
  <c r="C273" i="1"/>
  <c r="J273" i="1"/>
  <c r="AZ253" i="1"/>
  <c r="CU255" i="1"/>
  <c r="M273" i="1"/>
  <c r="CU250" i="1"/>
  <c r="E273" i="1"/>
  <c r="Q273" i="1"/>
  <c r="O248" i="1"/>
  <c r="CF255" i="1"/>
  <c r="CO254" i="1"/>
  <c r="CO245" i="1"/>
  <c r="T242" i="1"/>
  <c r="E265" i="1"/>
  <c r="CU245" i="1"/>
  <c r="F273" i="1"/>
  <c r="R273" i="1"/>
  <c r="CU262" i="1"/>
  <c r="CU243" i="1"/>
  <c r="T239" i="1"/>
  <c r="H273" i="1"/>
  <c r="CU239" i="1"/>
  <c r="CO239" i="1"/>
  <c r="CU248" i="1"/>
  <c r="CO248" i="1"/>
  <c r="L273" i="1"/>
  <c r="CU247" i="1"/>
  <c r="CO247" i="1"/>
  <c r="S273" i="1"/>
  <c r="F219" i="1"/>
  <c r="G219" i="1"/>
  <c r="P227" i="1"/>
  <c r="CF199" i="1"/>
  <c r="CO199" i="1"/>
  <c r="CO191" i="1"/>
  <c r="H227" i="1"/>
  <c r="D219" i="1"/>
  <c r="T199" i="1"/>
  <c r="H224" i="1"/>
  <c r="F227" i="1"/>
  <c r="CO204" i="1"/>
  <c r="BY220" i="1"/>
  <c r="V225" i="1" s="1"/>
  <c r="C227" i="1"/>
  <c r="C224" i="1"/>
  <c r="R227" i="1"/>
  <c r="CU197" i="1"/>
  <c r="J227" i="1"/>
  <c r="CO197" i="1"/>
  <c r="T193" i="1"/>
  <c r="O227" i="1"/>
  <c r="CU210" i="1"/>
  <c r="CO210" i="1"/>
  <c r="E227" i="1"/>
  <c r="E224" i="1"/>
  <c r="CO206" i="1"/>
  <c r="N227" i="1"/>
  <c r="CU206" i="1"/>
  <c r="H178" i="1"/>
  <c r="P181" i="1"/>
  <c r="K178" i="1"/>
  <c r="D173" i="1"/>
  <c r="H181" i="1"/>
  <c r="CO162" i="1"/>
  <c r="F181" i="1"/>
  <c r="CO155" i="1"/>
  <c r="O147" i="1"/>
  <c r="H172" i="1"/>
  <c r="BE156" i="1"/>
  <c r="O181" i="1"/>
  <c r="CU164" i="1"/>
  <c r="F178" i="1"/>
  <c r="CU160" i="1"/>
  <c r="O159" i="1"/>
  <c r="CO160" i="1"/>
  <c r="BY174" i="1"/>
  <c r="V179" i="1" s="1"/>
  <c r="C178" i="1"/>
  <c r="CU166" i="1"/>
  <c r="C181" i="1"/>
  <c r="C173" i="1"/>
  <c r="CU149" i="1"/>
  <c r="CU172" i="1"/>
  <c r="S181" i="1"/>
  <c r="J181" i="1"/>
  <c r="O156" i="1"/>
  <c r="O146" i="1"/>
  <c r="CO164" i="1"/>
  <c r="CU163" i="1"/>
  <c r="G178" i="1"/>
  <c r="CU162" i="1"/>
  <c r="CF116" i="1"/>
  <c r="F135" i="1"/>
  <c r="CO109" i="1"/>
  <c r="J135" i="1"/>
  <c r="S135" i="1"/>
  <c r="E132" i="1"/>
  <c r="K132" i="1"/>
  <c r="C132" i="1"/>
  <c r="H128" i="1"/>
  <c r="H174" i="1" s="1"/>
  <c r="H220" i="1" s="1"/>
  <c r="H266" i="1" s="1"/>
  <c r="H312" i="1" s="1"/>
  <c r="H358" i="1" s="1"/>
  <c r="H404" i="1" s="1"/>
  <c r="H450" i="1" s="1"/>
  <c r="H496" i="1" s="1"/>
  <c r="H542" i="1" s="1"/>
  <c r="H588" i="1" s="1"/>
  <c r="H634" i="1" s="1"/>
  <c r="H680" i="1" s="1"/>
  <c r="H726" i="1" s="1"/>
  <c r="H772" i="1" s="1"/>
  <c r="H818" i="1" s="1"/>
  <c r="H864" i="1" s="1"/>
  <c r="H910" i="1" s="1"/>
  <c r="H956" i="1" s="1"/>
  <c r="H1002" i="1" s="1"/>
  <c r="H1048" i="1" s="1"/>
  <c r="H1094" i="1" s="1"/>
  <c r="H1140" i="1" s="1"/>
  <c r="H1186" i="1" s="1"/>
  <c r="H1232" i="1" s="1"/>
  <c r="H1278" i="1" s="1"/>
  <c r="H1324" i="1" s="1"/>
  <c r="H1370" i="1" s="1"/>
  <c r="H1416" i="1" s="1"/>
  <c r="G169" i="1"/>
  <c r="C127" i="1"/>
  <c r="D127" i="1"/>
  <c r="CO114" i="1"/>
  <c r="CO99" i="1"/>
  <c r="O115" i="1"/>
  <c r="G132" i="1"/>
  <c r="O116" i="1"/>
  <c r="CO118" i="1"/>
  <c r="C135" i="1"/>
  <c r="O135" i="1"/>
  <c r="H132" i="1"/>
  <c r="CO112" i="1"/>
  <c r="BY128" i="1"/>
  <c r="V133" i="1" s="1"/>
  <c r="CU126" i="1"/>
  <c r="F127" i="1"/>
  <c r="O101" i="1"/>
  <c r="T101" i="1"/>
  <c r="H135" i="1"/>
  <c r="CO101" i="1"/>
  <c r="L135" i="1"/>
  <c r="CU118" i="1"/>
  <c r="T126" i="1"/>
  <c r="T172" i="1" s="1"/>
  <c r="T218" i="1" s="1"/>
  <c r="T264" i="1" s="1"/>
  <c r="T310" i="1" s="1"/>
  <c r="T356" i="1" s="1"/>
  <c r="T402" i="1" s="1"/>
  <c r="T448" i="1" s="1"/>
  <c r="T494" i="1" s="1"/>
  <c r="T540" i="1" s="1"/>
  <c r="T586" i="1" s="1"/>
  <c r="T632" i="1" s="1"/>
  <c r="T678" i="1" s="1"/>
  <c r="T724" i="1" s="1"/>
  <c r="T770" i="1" s="1"/>
  <c r="T816" i="1" s="1"/>
  <c r="T862" i="1" s="1"/>
  <c r="T908" i="1" s="1"/>
  <c r="T954" i="1" s="1"/>
  <c r="T1000" i="1" s="1"/>
  <c r="T1046" i="1" s="1"/>
  <c r="T1092" i="1" s="1"/>
  <c r="T1138" i="1" s="1"/>
  <c r="T1184" i="1" s="1"/>
  <c r="T1230" i="1" s="1"/>
  <c r="T1276" i="1" s="1"/>
  <c r="T1322" i="1" s="1"/>
  <c r="T1368" i="1" s="1"/>
  <c r="T1414" i="1" s="1"/>
  <c r="T104" i="1"/>
  <c r="CU103" i="1"/>
  <c r="CO103" i="1"/>
  <c r="R135" i="1"/>
  <c r="P135" i="1"/>
  <c r="CU120" i="1"/>
  <c r="F132" i="1"/>
  <c r="L205" i="1"/>
  <c r="L251" i="1" s="1"/>
  <c r="L297" i="1" s="1"/>
  <c r="L343" i="1" s="1"/>
  <c r="L389" i="1" s="1"/>
  <c r="L435" i="1" s="1"/>
  <c r="L481" i="1" s="1"/>
  <c r="L527" i="1" s="1"/>
  <c r="L573" i="1" s="1"/>
  <c r="L619" i="1" s="1"/>
  <c r="L665" i="1" s="1"/>
  <c r="L711" i="1" s="1"/>
  <c r="L757" i="1" s="1"/>
  <c r="L803" i="1" s="1"/>
  <c r="L849" i="1" s="1"/>
  <c r="L895" i="1" s="1"/>
  <c r="L941" i="1" s="1"/>
  <c r="L987" i="1" s="1"/>
  <c r="L1033" i="1" s="1"/>
  <c r="L1079" i="1" s="1"/>
  <c r="L1125" i="1" s="1"/>
  <c r="L1171" i="1" s="1"/>
  <c r="L1217" i="1" s="1"/>
  <c r="L1263" i="1" s="1"/>
  <c r="L1309" i="1" s="1"/>
  <c r="H86" i="1"/>
  <c r="CO66" i="1"/>
  <c r="CO63" i="1"/>
  <c r="E89" i="1"/>
  <c r="CU68" i="1"/>
  <c r="K86" i="1"/>
  <c r="T81" i="1"/>
  <c r="T127" i="1" s="1"/>
  <c r="T173" i="1" s="1"/>
  <c r="T219" i="1" s="1"/>
  <c r="T265" i="1" s="1"/>
  <c r="T311" i="1" s="1"/>
  <c r="T357" i="1" s="1"/>
  <c r="T403" i="1" s="1"/>
  <c r="T449" i="1" s="1"/>
  <c r="T495" i="1" s="1"/>
  <c r="T541" i="1" s="1"/>
  <c r="T587" i="1" s="1"/>
  <c r="T633" i="1" s="1"/>
  <c r="T679" i="1" s="1"/>
  <c r="T725" i="1" s="1"/>
  <c r="T771" i="1" s="1"/>
  <c r="T817" i="1" s="1"/>
  <c r="T863" i="1" s="1"/>
  <c r="T909" i="1" s="1"/>
  <c r="T955" i="1" s="1"/>
  <c r="T1001" i="1" s="1"/>
  <c r="T1047" i="1" s="1"/>
  <c r="T1093" i="1" s="1"/>
  <c r="T1139" i="1" s="1"/>
  <c r="T1185" i="1" s="1"/>
  <c r="T1231" i="1" s="1"/>
  <c r="T1277" i="1" s="1"/>
  <c r="T1323" i="1" s="1"/>
  <c r="T1369" i="1" s="1"/>
  <c r="T1415" i="1" s="1"/>
  <c r="S81" i="1"/>
  <c r="S127" i="1" s="1"/>
  <c r="S173" i="1" s="1"/>
  <c r="S219" i="1" s="1"/>
  <c r="T79" i="1"/>
  <c r="T125" i="1" s="1"/>
  <c r="T171" i="1" s="1"/>
  <c r="T217" i="1" s="1"/>
  <c r="T263" i="1" s="1"/>
  <c r="T309" i="1" s="1"/>
  <c r="T355" i="1" s="1"/>
  <c r="T401" i="1" s="1"/>
  <c r="T447" i="1" s="1"/>
  <c r="T493" i="1" s="1"/>
  <c r="T539" i="1" s="1"/>
  <c r="T585" i="1" s="1"/>
  <c r="T631" i="1" s="1"/>
  <c r="T677" i="1" s="1"/>
  <c r="T723" i="1" s="1"/>
  <c r="T769" i="1" s="1"/>
  <c r="T815" i="1" s="1"/>
  <c r="T861" i="1" s="1"/>
  <c r="T907" i="1" s="1"/>
  <c r="T953" i="1" s="1"/>
  <c r="T999" i="1" s="1"/>
  <c r="T1045" i="1" s="1"/>
  <c r="T1091" i="1" s="1"/>
  <c r="T1137" i="1" s="1"/>
  <c r="T1183" i="1" s="1"/>
  <c r="T1229" i="1" s="1"/>
  <c r="T1275" i="1" s="1"/>
  <c r="T1321" i="1" s="1"/>
  <c r="T1367" i="1" s="1"/>
  <c r="T1413" i="1" s="1"/>
  <c r="CO70" i="1"/>
  <c r="CO68" i="1"/>
  <c r="F86" i="1"/>
  <c r="CO59" i="1"/>
  <c r="E86" i="1"/>
  <c r="O65" i="1"/>
  <c r="C86" i="1"/>
  <c r="C89" i="1"/>
  <c r="L156" i="1"/>
  <c r="L202" i="1" s="1"/>
  <c r="L248" i="1" s="1"/>
  <c r="L294" i="1" s="1"/>
  <c r="L340" i="1" s="1"/>
  <c r="L386" i="1" s="1"/>
  <c r="L432" i="1" s="1"/>
  <c r="L478" i="1" s="1"/>
  <c r="L524" i="1" s="1"/>
  <c r="L570" i="1" s="1"/>
  <c r="L616" i="1" s="1"/>
  <c r="L662" i="1" s="1"/>
  <c r="L708" i="1" s="1"/>
  <c r="L754" i="1" s="1"/>
  <c r="L800" i="1" s="1"/>
  <c r="L846" i="1" s="1"/>
  <c r="L892" i="1" s="1"/>
  <c r="L938" i="1" s="1"/>
  <c r="L984" i="1" s="1"/>
  <c r="L1030" i="1" s="1"/>
  <c r="L1076" i="1" s="1"/>
  <c r="L1122" i="1" s="1"/>
  <c r="L1168" i="1" s="1"/>
  <c r="L1214" i="1" s="1"/>
  <c r="L1260" i="1" s="1"/>
  <c r="L1306" i="1" s="1"/>
  <c r="L1352" i="1" s="1"/>
  <c r="L1398" i="1" s="1"/>
  <c r="CU71" i="1"/>
  <c r="CO72" i="1"/>
  <c r="CU23" i="1"/>
  <c r="CO23" i="1"/>
  <c r="L54" i="1"/>
  <c r="L100" i="1" s="1"/>
  <c r="L146" i="1" s="1"/>
  <c r="L192" i="1" s="1"/>
  <c r="L238" i="1" s="1"/>
  <c r="L284" i="1" s="1"/>
  <c r="L330" i="1" s="1"/>
  <c r="L376" i="1" s="1"/>
  <c r="L422" i="1" s="1"/>
  <c r="L468" i="1" s="1"/>
  <c r="L514" i="1" s="1"/>
  <c r="L560" i="1" s="1"/>
  <c r="L606" i="1" s="1"/>
  <c r="L652" i="1" s="1"/>
  <c r="L698" i="1" s="1"/>
  <c r="L744" i="1" s="1"/>
  <c r="L790" i="1" s="1"/>
  <c r="L836" i="1" s="1"/>
  <c r="L882" i="1" s="1"/>
  <c r="L928" i="1" s="1"/>
  <c r="L974" i="1" s="1"/>
  <c r="L1020" i="1" s="1"/>
  <c r="L1066" i="1" s="1"/>
  <c r="L1112" i="1" s="1"/>
  <c r="L1158" i="1" s="1"/>
  <c r="L1204" i="1" s="1"/>
  <c r="L1250" i="1" s="1"/>
  <c r="L1296" i="1" s="1"/>
  <c r="L1342" i="1" s="1"/>
  <c r="L1388" i="1" s="1"/>
  <c r="T27" i="1"/>
  <c r="I42" i="1"/>
  <c r="S80" i="1"/>
  <c r="V80" i="1" s="1"/>
  <c r="U33" i="1"/>
  <c r="U32" i="1"/>
  <c r="S79" i="1"/>
  <c r="F34" i="1"/>
  <c r="CU21" i="1"/>
  <c r="F42" i="1"/>
  <c r="D81" i="1"/>
  <c r="CU74" i="1"/>
  <c r="O89" i="1"/>
  <c r="S89" i="1"/>
  <c r="CU72" i="1"/>
  <c r="CE63" i="1"/>
  <c r="CE66" i="1"/>
  <c r="CE68" i="1"/>
  <c r="CE71" i="1"/>
  <c r="CE64" i="1"/>
  <c r="CE70" i="1"/>
  <c r="CO17" i="1"/>
  <c r="BY35" i="1"/>
  <c r="V40" i="1" s="1"/>
  <c r="CF23" i="1"/>
  <c r="CO19" i="1"/>
  <c r="CO21" i="1"/>
  <c r="T28" i="1"/>
  <c r="O42" i="1"/>
  <c r="T26" i="1"/>
  <c r="T25" i="1"/>
  <c r="E42" i="1"/>
  <c r="I38" i="1"/>
  <c r="CO25" i="1"/>
  <c r="T24" i="1"/>
  <c r="H39" i="1"/>
  <c r="D34" i="1"/>
  <c r="CU24" i="1"/>
  <c r="BE64" i="1"/>
  <c r="BF64" i="1" s="1"/>
  <c r="BF110" i="1" s="1"/>
  <c r="BF156" i="1" s="1"/>
  <c r="O61" i="1"/>
  <c r="O66" i="1"/>
  <c r="R89" i="1"/>
  <c r="P89" i="1"/>
  <c r="CU80" i="1"/>
  <c r="O58" i="1"/>
  <c r="O55" i="1"/>
  <c r="CU57" i="1"/>
  <c r="T60" i="1"/>
  <c r="F81" i="1"/>
  <c r="CU59" i="1"/>
  <c r="J89" i="1"/>
  <c r="H89" i="1"/>
  <c r="O1409" i="1"/>
  <c r="O1408" i="1"/>
  <c r="O1407" i="1"/>
  <c r="O1406" i="1"/>
  <c r="O1404" i="1"/>
  <c r="O1402" i="1"/>
  <c r="O1401" i="1"/>
  <c r="O1398" i="1"/>
  <c r="O1397" i="1"/>
  <c r="O1389" i="1"/>
  <c r="O1358" i="1"/>
  <c r="O1357" i="1"/>
  <c r="X1357" i="1"/>
  <c r="X1352" i="1" s="1"/>
  <c r="X1353" i="1" s="1"/>
  <c r="X1354" i="1" s="1"/>
  <c r="X1355" i="1" s="1"/>
  <c r="X1359" i="1" s="1"/>
  <c r="X1360" i="1" s="1"/>
  <c r="X1361" i="1" s="1"/>
  <c r="X1351" i="1"/>
  <c r="O1342" i="1"/>
  <c r="O1341" i="1"/>
  <c r="O1316" i="1"/>
  <c r="O1315" i="1"/>
  <c r="O1313" i="1"/>
  <c r="O1312" i="1"/>
  <c r="O1310" i="1"/>
  <c r="O1309" i="1"/>
  <c r="O1306" i="1"/>
  <c r="X1305" i="1"/>
  <c r="X1311" i="1"/>
  <c r="X1306" i="1" s="1"/>
  <c r="X1307" i="1" s="1"/>
  <c r="X1308" i="1" s="1"/>
  <c r="X1309" i="1" s="1"/>
  <c r="X1313" i="1" s="1"/>
  <c r="X1314" i="1" s="1"/>
  <c r="X1315" i="1" s="1"/>
  <c r="O1266" i="1"/>
  <c r="O1265" i="1"/>
  <c r="O1264" i="1"/>
  <c r="O1262" i="1"/>
  <c r="O1261" i="1"/>
  <c r="O1251" i="1"/>
  <c r="X1224" i="1"/>
  <c r="X1225" i="1" s="1"/>
  <c r="X1226" i="1"/>
  <c r="O1174" i="1"/>
  <c r="O1165" i="1"/>
  <c r="O1159" i="1"/>
  <c r="X1132" i="1"/>
  <c r="X1133" i="1" s="1"/>
  <c r="X1134" i="1"/>
  <c r="O1082" i="1"/>
  <c r="O1073" i="1"/>
  <c r="O1067" i="1"/>
  <c r="X1040" i="1"/>
  <c r="X1041" i="1" s="1"/>
  <c r="X1042" i="1"/>
  <c r="O990" i="1"/>
  <c r="O981" i="1"/>
  <c r="O975" i="1"/>
  <c r="X948" i="1"/>
  <c r="X949" i="1" s="1"/>
  <c r="X950" i="1"/>
  <c r="O898" i="1"/>
  <c r="O889" i="1"/>
  <c r="O883" i="1"/>
  <c r="X856" i="1"/>
  <c r="X857" i="1" s="1"/>
  <c r="X858" i="1"/>
  <c r="O806" i="1"/>
  <c r="O797" i="1"/>
  <c r="O791" i="1"/>
  <c r="X764" i="1"/>
  <c r="X765" i="1" s="1"/>
  <c r="X766" i="1"/>
  <c r="O714" i="1"/>
  <c r="O699" i="1"/>
  <c r="X523" i="1"/>
  <c r="X529" i="1"/>
  <c r="X524" i="1" s="1"/>
  <c r="X525" i="1" s="1"/>
  <c r="X526" i="1" s="1"/>
  <c r="X527" i="1" s="1"/>
  <c r="X531" i="1" s="1"/>
  <c r="X532" i="1" s="1"/>
  <c r="X533" i="1" s="1"/>
  <c r="X391" i="1"/>
  <c r="X386" i="1" s="1"/>
  <c r="X387" i="1" s="1"/>
  <c r="X388" i="1" s="1"/>
  <c r="X389" i="1" s="1"/>
  <c r="X393" i="1" s="1"/>
  <c r="X394" i="1" s="1"/>
  <c r="X395" i="1" s="1"/>
  <c r="X385" i="1"/>
  <c r="O1405" i="1"/>
  <c r="O1395" i="1"/>
  <c r="O1392" i="1"/>
  <c r="X1397" i="1"/>
  <c r="X1403" i="1"/>
  <c r="X1398" i="1" s="1"/>
  <c r="X1399" i="1" s="1"/>
  <c r="X1400" i="1" s="1"/>
  <c r="X1401" i="1" s="1"/>
  <c r="X1405" i="1" s="1"/>
  <c r="X1406" i="1" s="1"/>
  <c r="X1407" i="1" s="1"/>
  <c r="O1356" i="1"/>
  <c r="O1354" i="1"/>
  <c r="O1353" i="1"/>
  <c r="O1349" i="1"/>
  <c r="O1343" i="1"/>
  <c r="O1317" i="1"/>
  <c r="O1314" i="1"/>
  <c r="O1305" i="1"/>
  <c r="O1303" i="1"/>
  <c r="O1300" i="1"/>
  <c r="O1297" i="1"/>
  <c r="O1263" i="1"/>
  <c r="O1257" i="1"/>
  <c r="X1265" i="1"/>
  <c r="X1260" i="1" s="1"/>
  <c r="X1261" i="1" s="1"/>
  <c r="X1262" i="1" s="1"/>
  <c r="X1263" i="1" s="1"/>
  <c r="X1267" i="1" s="1"/>
  <c r="X1268" i="1" s="1"/>
  <c r="X1269" i="1" s="1"/>
  <c r="X1259" i="1"/>
  <c r="X1167" i="1"/>
  <c r="X1173" i="1"/>
  <c r="X1168" i="1" s="1"/>
  <c r="X1169" i="1" s="1"/>
  <c r="X1170" i="1" s="1"/>
  <c r="X1171" i="1" s="1"/>
  <c r="X1175" i="1" s="1"/>
  <c r="X1176" i="1" s="1"/>
  <c r="X1177" i="1" s="1"/>
  <c r="X1075" i="1"/>
  <c r="X1081" i="1"/>
  <c r="X1076" i="1" s="1"/>
  <c r="X1077" i="1" s="1"/>
  <c r="X1078" i="1" s="1"/>
  <c r="X1079" i="1" s="1"/>
  <c r="X1083" i="1" s="1"/>
  <c r="X1084" i="1" s="1"/>
  <c r="X1085" i="1" s="1"/>
  <c r="X983" i="1"/>
  <c r="X989" i="1"/>
  <c r="X984" i="1" s="1"/>
  <c r="X985" i="1" s="1"/>
  <c r="X986" i="1" s="1"/>
  <c r="X987" i="1" s="1"/>
  <c r="X991" i="1" s="1"/>
  <c r="X992" i="1" s="1"/>
  <c r="X993" i="1" s="1"/>
  <c r="X891" i="1"/>
  <c r="X897" i="1"/>
  <c r="X892" i="1" s="1"/>
  <c r="X893" i="1" s="1"/>
  <c r="X894" i="1" s="1"/>
  <c r="X895" i="1" s="1"/>
  <c r="X899" i="1" s="1"/>
  <c r="X900" i="1" s="1"/>
  <c r="X901" i="1" s="1"/>
  <c r="X799" i="1"/>
  <c r="X805" i="1"/>
  <c r="X800" i="1" s="1"/>
  <c r="X801" i="1" s="1"/>
  <c r="X802" i="1" s="1"/>
  <c r="X803" i="1" s="1"/>
  <c r="X807" i="1" s="1"/>
  <c r="X808" i="1" s="1"/>
  <c r="X809" i="1" s="1"/>
  <c r="X707" i="1"/>
  <c r="X713" i="1"/>
  <c r="X708" i="1" s="1"/>
  <c r="X709" i="1" s="1"/>
  <c r="X710" i="1" s="1"/>
  <c r="X711" i="1" s="1"/>
  <c r="X715" i="1" s="1"/>
  <c r="X716" i="1" s="1"/>
  <c r="X717" i="1" s="1"/>
  <c r="T1395" i="1"/>
  <c r="T1392" i="1"/>
  <c r="CU1391" i="1"/>
  <c r="T1389" i="1"/>
  <c r="CU1347" i="1"/>
  <c r="CO1347" i="1"/>
  <c r="CU1303" i="1"/>
  <c r="CU1299" i="1"/>
  <c r="CO1299" i="1"/>
  <c r="CU1297" i="1"/>
  <c r="CO1297" i="1"/>
  <c r="CU1255" i="1"/>
  <c r="O1254" i="1"/>
  <c r="CU1251" i="1"/>
  <c r="CO1251" i="1"/>
  <c r="CG1228" i="1"/>
  <c r="CU1228" i="1"/>
  <c r="O1225" i="1"/>
  <c r="O1224" i="1"/>
  <c r="O1223" i="1"/>
  <c r="O1222" i="1"/>
  <c r="O1221" i="1"/>
  <c r="AZ1219" i="1"/>
  <c r="O1218" i="1"/>
  <c r="O1217" i="1"/>
  <c r="CU1216" i="1"/>
  <c r="M1239" i="1"/>
  <c r="CO1214" i="1"/>
  <c r="D1239" i="1"/>
  <c r="CU1214" i="1"/>
  <c r="D1236" i="1"/>
  <c r="CO1211" i="1"/>
  <c r="G1231" i="1"/>
  <c r="CO1205" i="1"/>
  <c r="CF1203" i="1"/>
  <c r="CO1203" i="1"/>
  <c r="C1231" i="1"/>
  <c r="O1203" i="1"/>
  <c r="CG1184" i="1"/>
  <c r="CU1184" i="1"/>
  <c r="CG1178" i="1"/>
  <c r="CU1178" i="1"/>
  <c r="P1193" i="1"/>
  <c r="CG1176" i="1"/>
  <c r="CU1176" i="1"/>
  <c r="O1175" i="1"/>
  <c r="O1172" i="1"/>
  <c r="O1171" i="1"/>
  <c r="O1170" i="1"/>
  <c r="O1169" i="1"/>
  <c r="CU1165" i="1"/>
  <c r="K1190" i="1"/>
  <c r="O1162" i="1"/>
  <c r="T1161" i="1"/>
  <c r="D1185" i="1"/>
  <c r="CU1159" i="1"/>
  <c r="CO1159" i="1"/>
  <c r="H1193" i="1"/>
  <c r="CG1136" i="1"/>
  <c r="CU1136" i="1"/>
  <c r="O1133" i="1"/>
  <c r="O1132" i="1"/>
  <c r="O1131" i="1"/>
  <c r="O1130" i="1"/>
  <c r="O1129" i="1"/>
  <c r="O1126" i="1"/>
  <c r="O1125" i="1"/>
  <c r="CU1124" i="1"/>
  <c r="M1147" i="1"/>
  <c r="CO1122" i="1"/>
  <c r="D1147" i="1"/>
  <c r="CU1122" i="1"/>
  <c r="D1144" i="1"/>
  <c r="CO1119" i="1"/>
  <c r="G1139" i="1"/>
  <c r="CO1113" i="1"/>
  <c r="CF1111" i="1"/>
  <c r="CO1111" i="1"/>
  <c r="C1139" i="1"/>
  <c r="O1111" i="1"/>
  <c r="CG1092" i="1"/>
  <c r="CU1092" i="1"/>
  <c r="CG1086" i="1"/>
  <c r="CU1086" i="1"/>
  <c r="P1101" i="1"/>
  <c r="CG1084" i="1"/>
  <c r="CU1084" i="1"/>
  <c r="O1083" i="1"/>
  <c r="O1080" i="1"/>
  <c r="O1079" i="1"/>
  <c r="O1078" i="1"/>
  <c r="O1077" i="1"/>
  <c r="CU1073" i="1"/>
  <c r="K1098" i="1"/>
  <c r="O1070" i="1"/>
  <c r="T1069" i="1"/>
  <c r="D1093" i="1"/>
  <c r="CU1067" i="1"/>
  <c r="CO1067" i="1"/>
  <c r="H1101" i="1"/>
  <c r="CG1044" i="1"/>
  <c r="CU1044" i="1"/>
  <c r="O1041" i="1"/>
  <c r="O1040" i="1"/>
  <c r="O1039" i="1"/>
  <c r="O1038" i="1"/>
  <c r="O1037" i="1"/>
  <c r="AZ1035" i="1"/>
  <c r="O1034" i="1"/>
  <c r="O1033" i="1"/>
  <c r="CU1032" i="1"/>
  <c r="M1055" i="1"/>
  <c r="CO1030" i="1"/>
  <c r="D1055" i="1"/>
  <c r="CU1030" i="1"/>
  <c r="D1052" i="1"/>
  <c r="CO1027" i="1"/>
  <c r="G1047" i="1"/>
  <c r="CO1021" i="1"/>
  <c r="CF1019" i="1"/>
  <c r="CO1019" i="1"/>
  <c r="C1047" i="1"/>
  <c r="O1019" i="1"/>
  <c r="CG1000" i="1"/>
  <c r="CU1000" i="1"/>
  <c r="CG994" i="1"/>
  <c r="CU994" i="1"/>
  <c r="P1009" i="1"/>
  <c r="CG992" i="1"/>
  <c r="CU992" i="1"/>
  <c r="O991" i="1"/>
  <c r="O988" i="1"/>
  <c r="O987" i="1"/>
  <c r="O986" i="1"/>
  <c r="O985" i="1"/>
  <c r="CU981" i="1"/>
  <c r="K1006" i="1"/>
  <c r="O978" i="1"/>
  <c r="T977" i="1"/>
  <c r="D1001" i="1"/>
  <c r="CU975" i="1"/>
  <c r="CO975" i="1"/>
  <c r="H1009" i="1"/>
  <c r="CG952" i="1"/>
  <c r="CU952" i="1"/>
  <c r="O949" i="1"/>
  <c r="O948" i="1"/>
  <c r="O947" i="1"/>
  <c r="O946" i="1"/>
  <c r="O945" i="1"/>
  <c r="AZ943" i="1"/>
  <c r="O942" i="1"/>
  <c r="O941" i="1"/>
  <c r="CU940" i="1"/>
  <c r="M963" i="1"/>
  <c r="CO938" i="1"/>
  <c r="D963" i="1"/>
  <c r="CU938" i="1"/>
  <c r="D960" i="1"/>
  <c r="CO935" i="1"/>
  <c r="G955" i="1"/>
  <c r="CO929" i="1"/>
  <c r="CF927" i="1"/>
  <c r="CO927" i="1"/>
  <c r="C955" i="1"/>
  <c r="O927" i="1"/>
  <c r="CG908" i="1"/>
  <c r="CU908" i="1"/>
  <c r="CG902" i="1"/>
  <c r="CU902" i="1"/>
  <c r="P917" i="1"/>
  <c r="CG900" i="1"/>
  <c r="CU900" i="1"/>
  <c r="O899" i="1"/>
  <c r="O896" i="1"/>
  <c r="O895" i="1"/>
  <c r="O894" i="1"/>
  <c r="O893" i="1"/>
  <c r="CU889" i="1"/>
  <c r="K914" i="1"/>
  <c r="O886" i="1"/>
  <c r="T885" i="1"/>
  <c r="D909" i="1"/>
  <c r="CU883" i="1"/>
  <c r="CO883" i="1"/>
  <c r="H917" i="1"/>
  <c r="CG860" i="1"/>
  <c r="CU860" i="1"/>
  <c r="O857" i="1"/>
  <c r="O856" i="1"/>
  <c r="O855" i="1"/>
  <c r="O854" i="1"/>
  <c r="O853" i="1"/>
  <c r="AZ851" i="1"/>
  <c r="O850" i="1"/>
  <c r="O849" i="1"/>
  <c r="CU848" i="1"/>
  <c r="M871" i="1"/>
  <c r="CO846" i="1"/>
  <c r="D871" i="1"/>
  <c r="CU846" i="1"/>
  <c r="D868" i="1"/>
  <c r="CO843" i="1"/>
  <c r="G863" i="1"/>
  <c r="CO837" i="1"/>
  <c r="CF835" i="1"/>
  <c r="CO835" i="1"/>
  <c r="C863" i="1"/>
  <c r="O835" i="1"/>
  <c r="CG816" i="1"/>
  <c r="CU816" i="1"/>
  <c r="CG810" i="1"/>
  <c r="CU810" i="1"/>
  <c r="P825" i="1"/>
  <c r="CG808" i="1"/>
  <c r="CU808" i="1"/>
  <c r="O807" i="1"/>
  <c r="O804" i="1"/>
  <c r="O803" i="1"/>
  <c r="O802" i="1"/>
  <c r="O801" i="1"/>
  <c r="CU797" i="1"/>
  <c r="K822" i="1"/>
  <c r="O794" i="1"/>
  <c r="T793" i="1"/>
  <c r="D817" i="1"/>
  <c r="CU791" i="1"/>
  <c r="CO791" i="1"/>
  <c r="H825" i="1"/>
  <c r="CG768" i="1"/>
  <c r="CU768" i="1"/>
  <c r="O765" i="1"/>
  <c r="O764" i="1"/>
  <c r="O763" i="1"/>
  <c r="O762" i="1"/>
  <c r="O761" i="1"/>
  <c r="AZ759" i="1"/>
  <c r="O758" i="1"/>
  <c r="O757" i="1"/>
  <c r="CU756" i="1"/>
  <c r="M779" i="1"/>
  <c r="CO754" i="1"/>
  <c r="D779" i="1"/>
  <c r="CU754" i="1"/>
  <c r="D776" i="1"/>
  <c r="CO751" i="1"/>
  <c r="G771" i="1"/>
  <c r="CO745" i="1"/>
  <c r="CF743" i="1"/>
  <c r="CO743" i="1"/>
  <c r="C771" i="1"/>
  <c r="O743" i="1"/>
  <c r="CG724" i="1"/>
  <c r="CU724" i="1"/>
  <c r="CG718" i="1"/>
  <c r="CU718" i="1"/>
  <c r="P733" i="1"/>
  <c r="CG716" i="1"/>
  <c r="CU716" i="1"/>
  <c r="O715" i="1"/>
  <c r="O712" i="1"/>
  <c r="O711" i="1"/>
  <c r="O710" i="1"/>
  <c r="O709" i="1"/>
  <c r="O702" i="1"/>
  <c r="CG676" i="1"/>
  <c r="CU676" i="1"/>
  <c r="O673" i="1"/>
  <c r="O670" i="1"/>
  <c r="O669" i="1"/>
  <c r="O668" i="1"/>
  <c r="O667" i="1"/>
  <c r="O666" i="1"/>
  <c r="O664" i="1"/>
  <c r="CO662" i="1"/>
  <c r="D687" i="1"/>
  <c r="O651" i="1"/>
  <c r="O627" i="1"/>
  <c r="R641" i="1"/>
  <c r="T626" i="1"/>
  <c r="T625" i="1"/>
  <c r="CU628" i="1"/>
  <c r="Q641" i="1"/>
  <c r="CG624" i="1"/>
  <c r="CU624" i="1"/>
  <c r="O624" i="1"/>
  <c r="O622" i="1"/>
  <c r="O619" i="1"/>
  <c r="O618" i="1"/>
  <c r="O617" i="1"/>
  <c r="O616" i="1"/>
  <c r="O579" i="1"/>
  <c r="O578" i="1"/>
  <c r="O576" i="1"/>
  <c r="AZ575" i="1"/>
  <c r="CO572" i="1"/>
  <c r="E595" i="1"/>
  <c r="CU572" i="1"/>
  <c r="M595" i="1"/>
  <c r="E592" i="1"/>
  <c r="O571" i="1"/>
  <c r="CU570" i="1"/>
  <c r="L595" i="1"/>
  <c r="CO567" i="1"/>
  <c r="G587" i="1"/>
  <c r="CO561" i="1"/>
  <c r="CF559" i="1"/>
  <c r="CO559" i="1"/>
  <c r="C587" i="1"/>
  <c r="CG540" i="1"/>
  <c r="CU540" i="1"/>
  <c r="CG534" i="1"/>
  <c r="CU534" i="1"/>
  <c r="P549" i="1"/>
  <c r="O534" i="1"/>
  <c r="O533" i="1"/>
  <c r="O531" i="1"/>
  <c r="O528" i="1"/>
  <c r="O523" i="1"/>
  <c r="O521" i="1"/>
  <c r="O518" i="1"/>
  <c r="T517" i="1"/>
  <c r="D541" i="1"/>
  <c r="CU515" i="1"/>
  <c r="CO515" i="1"/>
  <c r="H549" i="1"/>
  <c r="BZ542" i="1"/>
  <c r="O515" i="1"/>
  <c r="CG492" i="1"/>
  <c r="CU492" i="1"/>
  <c r="R503" i="1"/>
  <c r="O489" i="1"/>
  <c r="O488" i="1"/>
  <c r="O485" i="1"/>
  <c r="O483" i="1"/>
  <c r="O482" i="1"/>
  <c r="O480" i="1"/>
  <c r="CO478" i="1"/>
  <c r="D503" i="1"/>
  <c r="O467" i="1"/>
  <c r="O443" i="1"/>
  <c r="R457" i="1"/>
  <c r="T442" i="1"/>
  <c r="T441" i="1"/>
  <c r="CU444" i="1"/>
  <c r="Q457" i="1"/>
  <c r="CG440" i="1"/>
  <c r="CU440" i="1"/>
  <c r="O440" i="1"/>
  <c r="O438" i="1"/>
  <c r="O435" i="1"/>
  <c r="O434" i="1"/>
  <c r="O433" i="1"/>
  <c r="O432" i="1"/>
  <c r="CG400" i="1"/>
  <c r="CU400" i="1"/>
  <c r="R411" i="1"/>
  <c r="O397" i="1"/>
  <c r="O396" i="1"/>
  <c r="O392" i="1"/>
  <c r="O390" i="1"/>
  <c r="O385" i="1"/>
  <c r="CO383" i="1"/>
  <c r="G403" i="1"/>
  <c r="T380" i="1"/>
  <c r="I411" i="1"/>
  <c r="CO379" i="1"/>
  <c r="E403" i="1"/>
  <c r="O376" i="1"/>
  <c r="CU347" i="1"/>
  <c r="CO348" i="1"/>
  <c r="H362" i="1"/>
  <c r="AZ345" i="1"/>
  <c r="CO339" i="1"/>
  <c r="C362" i="1"/>
  <c r="C365" i="1"/>
  <c r="K365" i="1"/>
  <c r="CU340" i="1"/>
  <c r="L365" i="1"/>
  <c r="BZ358" i="1"/>
  <c r="X350" i="1"/>
  <c r="X351" i="1" s="1"/>
  <c r="X352" i="1"/>
  <c r="X304" i="1"/>
  <c r="X305" i="1" s="1"/>
  <c r="X306" i="1"/>
  <c r="O296" i="1"/>
  <c r="L259" i="1"/>
  <c r="O259" i="1"/>
  <c r="L257" i="1"/>
  <c r="O257" i="1"/>
  <c r="O255" i="1"/>
  <c r="BE248" i="1"/>
  <c r="K270" i="1"/>
  <c r="BZ266" i="1"/>
  <c r="O203" i="1"/>
  <c r="X201" i="1"/>
  <c r="X207" i="1"/>
  <c r="X202" i="1" s="1"/>
  <c r="X203" i="1" s="1"/>
  <c r="X204" i="1" s="1"/>
  <c r="X205" i="1" s="1"/>
  <c r="X209" i="1" s="1"/>
  <c r="X210" i="1" s="1"/>
  <c r="X211" i="1" s="1"/>
  <c r="P1423" i="1"/>
  <c r="H1423" i="1"/>
  <c r="K1420" i="1"/>
  <c r="BY1416" i="1"/>
  <c r="V1421" i="1" s="1"/>
  <c r="F1415" i="1"/>
  <c r="D1415" i="1"/>
  <c r="CU1414" i="1"/>
  <c r="CU1408" i="1"/>
  <c r="CU1406" i="1"/>
  <c r="O1403" i="1"/>
  <c r="O1400" i="1"/>
  <c r="O1399" i="1"/>
  <c r="O1388" i="1"/>
  <c r="O1387" i="1"/>
  <c r="Q1377" i="1"/>
  <c r="M1377" i="1"/>
  <c r="K1377" i="1"/>
  <c r="I1377" i="1"/>
  <c r="D1377" i="1"/>
  <c r="E1369" i="1"/>
  <c r="C1369" i="1"/>
  <c r="CU1366" i="1"/>
  <c r="CU1364" i="1"/>
  <c r="O1363" i="1"/>
  <c r="O1362" i="1"/>
  <c r="O1361" i="1"/>
  <c r="O1360" i="1"/>
  <c r="O1359" i="1"/>
  <c r="O1351" i="1"/>
  <c r="CO1341" i="1"/>
  <c r="P1331" i="1"/>
  <c r="BY1324" i="1"/>
  <c r="V1329" i="1" s="1"/>
  <c r="F1323" i="1"/>
  <c r="D1323" i="1"/>
  <c r="CU1322" i="1"/>
  <c r="CU1316" i="1"/>
  <c r="CU1314" i="1"/>
  <c r="O1311" i="1"/>
  <c r="O1308" i="1"/>
  <c r="O1307" i="1"/>
  <c r="O1296" i="1"/>
  <c r="O1295" i="1"/>
  <c r="Q1285" i="1"/>
  <c r="M1285" i="1"/>
  <c r="K1285" i="1"/>
  <c r="D1285" i="1"/>
  <c r="G1277" i="1"/>
  <c r="CU1274" i="1"/>
  <c r="CU1272" i="1"/>
  <c r="O1271" i="1"/>
  <c r="O1270" i="1"/>
  <c r="O1269" i="1"/>
  <c r="O1268" i="1"/>
  <c r="O1267" i="1"/>
  <c r="O1259" i="1"/>
  <c r="CO1255" i="1"/>
  <c r="O1250" i="1"/>
  <c r="O1249" i="1"/>
  <c r="R1239" i="1"/>
  <c r="L1239" i="1"/>
  <c r="E1239" i="1"/>
  <c r="CG1226" i="1"/>
  <c r="CU1226" i="1"/>
  <c r="Q1239" i="1"/>
  <c r="O1220" i="1"/>
  <c r="O1219" i="1"/>
  <c r="O1216" i="1"/>
  <c r="O1215" i="1"/>
  <c r="O1214" i="1"/>
  <c r="CU1213" i="1"/>
  <c r="K1239" i="1"/>
  <c r="O1213" i="1"/>
  <c r="T1211" i="1"/>
  <c r="CU1209" i="1"/>
  <c r="CO1209" i="1"/>
  <c r="BZ1232" i="1"/>
  <c r="T1208" i="1"/>
  <c r="I1239" i="1"/>
  <c r="CO1207" i="1"/>
  <c r="E1231" i="1"/>
  <c r="T1205" i="1"/>
  <c r="CU1205" i="1"/>
  <c r="O1204" i="1"/>
  <c r="Q1193" i="1"/>
  <c r="BZ1186" i="1"/>
  <c r="CU1180" i="1"/>
  <c r="O1179" i="1"/>
  <c r="T1178" i="1"/>
  <c r="O1178" i="1"/>
  <c r="O1177" i="1"/>
  <c r="O1176" i="1"/>
  <c r="O1173" i="1"/>
  <c r="BE1168" i="1"/>
  <c r="CA1186" i="1"/>
  <c r="CH1186" i="1" s="1"/>
  <c r="O1167" i="1"/>
  <c r="CO1163" i="1"/>
  <c r="F1185" i="1"/>
  <c r="BY1186" i="1"/>
  <c r="V1191" i="1" s="1"/>
  <c r="O1158" i="1"/>
  <c r="O1157" i="1"/>
  <c r="R1147" i="1"/>
  <c r="L1147" i="1"/>
  <c r="E1147" i="1"/>
  <c r="CG1134" i="1"/>
  <c r="CU1134" i="1"/>
  <c r="Q1147" i="1"/>
  <c r="O1128" i="1"/>
  <c r="O1127" i="1"/>
  <c r="O1124" i="1"/>
  <c r="O1123" i="1"/>
  <c r="O1122" i="1"/>
  <c r="CU1121" i="1"/>
  <c r="K1147" i="1"/>
  <c r="O1121" i="1"/>
  <c r="T1119" i="1"/>
  <c r="CU1117" i="1"/>
  <c r="CO1117" i="1"/>
  <c r="BZ1140" i="1"/>
  <c r="T1116" i="1"/>
  <c r="I1147" i="1"/>
  <c r="CO1115" i="1"/>
  <c r="E1139" i="1"/>
  <c r="T1113" i="1"/>
  <c r="CU1113" i="1"/>
  <c r="O1112" i="1"/>
  <c r="Q1101" i="1"/>
  <c r="BZ1094" i="1"/>
  <c r="CU1088" i="1"/>
  <c r="O1087" i="1"/>
  <c r="T1086" i="1"/>
  <c r="O1086" i="1"/>
  <c r="O1085" i="1"/>
  <c r="O1084" i="1"/>
  <c r="O1081" i="1"/>
  <c r="BE1076" i="1"/>
  <c r="CA1094" i="1"/>
  <c r="CH1094" i="1" s="1"/>
  <c r="O1075" i="1"/>
  <c r="CO1071" i="1"/>
  <c r="F1093" i="1"/>
  <c r="BY1094" i="1"/>
  <c r="V1099" i="1" s="1"/>
  <c r="O1066" i="1"/>
  <c r="O1065" i="1"/>
  <c r="R1055" i="1"/>
  <c r="L1055" i="1"/>
  <c r="E1055" i="1"/>
  <c r="CG1042" i="1"/>
  <c r="CU1042" i="1"/>
  <c r="Q1055" i="1"/>
  <c r="O1036" i="1"/>
  <c r="O1035" i="1"/>
  <c r="O1032" i="1"/>
  <c r="O1031" i="1"/>
  <c r="O1030" i="1"/>
  <c r="CU1029" i="1"/>
  <c r="K1055" i="1"/>
  <c r="O1029" i="1"/>
  <c r="T1027" i="1"/>
  <c r="CU1025" i="1"/>
  <c r="CO1025" i="1"/>
  <c r="BZ1048" i="1"/>
  <c r="T1024" i="1"/>
  <c r="I1055" i="1"/>
  <c r="CO1023" i="1"/>
  <c r="E1047" i="1"/>
  <c r="T1021" i="1"/>
  <c r="CU1021" i="1"/>
  <c r="O1020" i="1"/>
  <c r="Q1009" i="1"/>
  <c r="BZ1002" i="1"/>
  <c r="CU996" i="1"/>
  <c r="O995" i="1"/>
  <c r="T994" i="1"/>
  <c r="O994" i="1"/>
  <c r="O993" i="1"/>
  <c r="O992" i="1"/>
  <c r="O989" i="1"/>
  <c r="BE984" i="1"/>
  <c r="CA1002" i="1"/>
  <c r="CH1002" i="1" s="1"/>
  <c r="O983" i="1"/>
  <c r="CO979" i="1"/>
  <c r="F1001" i="1"/>
  <c r="BY1002" i="1"/>
  <c r="V1007" i="1" s="1"/>
  <c r="O974" i="1"/>
  <c r="O973" i="1"/>
  <c r="R963" i="1"/>
  <c r="L963" i="1"/>
  <c r="E963" i="1"/>
  <c r="CG950" i="1"/>
  <c r="CU950" i="1"/>
  <c r="Q963" i="1"/>
  <c r="O944" i="1"/>
  <c r="O943" i="1"/>
  <c r="O940" i="1"/>
  <c r="O939" i="1"/>
  <c r="O938" i="1"/>
  <c r="CU937" i="1"/>
  <c r="K963" i="1"/>
  <c r="O937" i="1"/>
  <c r="T935" i="1"/>
  <c r="CU933" i="1"/>
  <c r="CO933" i="1"/>
  <c r="BZ956" i="1"/>
  <c r="T932" i="1"/>
  <c r="I963" i="1"/>
  <c r="CO931" i="1"/>
  <c r="E955" i="1"/>
  <c r="T929" i="1"/>
  <c r="CU929" i="1"/>
  <c r="O928" i="1"/>
  <c r="Q917" i="1"/>
  <c r="BZ910" i="1"/>
  <c r="CU904" i="1"/>
  <c r="O903" i="1"/>
  <c r="T902" i="1"/>
  <c r="O902" i="1"/>
  <c r="O901" i="1"/>
  <c r="O900" i="1"/>
  <c r="O897" i="1"/>
  <c r="BE892" i="1"/>
  <c r="CA910" i="1"/>
  <c r="CH910" i="1" s="1"/>
  <c r="O891" i="1"/>
  <c r="CO887" i="1"/>
  <c r="F909" i="1"/>
  <c r="BY910" i="1"/>
  <c r="V915" i="1" s="1"/>
  <c r="O882" i="1"/>
  <c r="O881" i="1"/>
  <c r="R871" i="1"/>
  <c r="L871" i="1"/>
  <c r="E871" i="1"/>
  <c r="CG858" i="1"/>
  <c r="CU858" i="1"/>
  <c r="Q871" i="1"/>
  <c r="O852" i="1"/>
  <c r="O851" i="1"/>
  <c r="O848" i="1"/>
  <c r="O847" i="1"/>
  <c r="O846" i="1"/>
  <c r="CU845" i="1"/>
  <c r="K871" i="1"/>
  <c r="O845" i="1"/>
  <c r="T843" i="1"/>
  <c r="CU841" i="1"/>
  <c r="CO841" i="1"/>
  <c r="BZ864" i="1"/>
  <c r="T840" i="1"/>
  <c r="I871" i="1"/>
  <c r="CO839" i="1"/>
  <c r="E863" i="1"/>
  <c r="T837" i="1"/>
  <c r="CU837" i="1"/>
  <c r="O836" i="1"/>
  <c r="Q825" i="1"/>
  <c r="BZ818" i="1"/>
  <c r="CU812" i="1"/>
  <c r="O811" i="1"/>
  <c r="T810" i="1"/>
  <c r="O810" i="1"/>
  <c r="O809" i="1"/>
  <c r="O808" i="1"/>
  <c r="O805" i="1"/>
  <c r="BE800" i="1"/>
  <c r="CA818" i="1"/>
  <c r="CH818" i="1" s="1"/>
  <c r="O799" i="1"/>
  <c r="CO795" i="1"/>
  <c r="F817" i="1"/>
  <c r="BY818" i="1"/>
  <c r="V823" i="1" s="1"/>
  <c r="O790" i="1"/>
  <c r="O789" i="1"/>
  <c r="R779" i="1"/>
  <c r="L779" i="1"/>
  <c r="E779" i="1"/>
  <c r="CG766" i="1"/>
  <c r="CU766" i="1"/>
  <c r="Q779" i="1"/>
  <c r="O760" i="1"/>
  <c r="O759" i="1"/>
  <c r="O756" i="1"/>
  <c r="O755" i="1"/>
  <c r="O754" i="1"/>
  <c r="CU753" i="1"/>
  <c r="K779" i="1"/>
  <c r="O753" i="1"/>
  <c r="T751" i="1"/>
  <c r="CU749" i="1"/>
  <c r="CO749" i="1"/>
  <c r="BZ772" i="1"/>
  <c r="T748" i="1"/>
  <c r="I779" i="1"/>
  <c r="CO747" i="1"/>
  <c r="E771" i="1"/>
  <c r="T745" i="1"/>
  <c r="CU745" i="1"/>
  <c r="O744" i="1"/>
  <c r="Q733" i="1"/>
  <c r="I733" i="1"/>
  <c r="CU720" i="1"/>
  <c r="O719" i="1"/>
  <c r="T718" i="1"/>
  <c r="O718" i="1"/>
  <c r="O717" i="1"/>
  <c r="O716" i="1"/>
  <c r="O713" i="1"/>
  <c r="BE708" i="1"/>
  <c r="CA726" i="1"/>
  <c r="CH726" i="1" s="1"/>
  <c r="O707" i="1"/>
  <c r="CU705" i="1"/>
  <c r="K730" i="1"/>
  <c r="CO703" i="1"/>
  <c r="F725" i="1"/>
  <c r="BY726" i="1"/>
  <c r="V731" i="1" s="1"/>
  <c r="T701" i="1"/>
  <c r="D725" i="1"/>
  <c r="CU699" i="1"/>
  <c r="CO699" i="1"/>
  <c r="H733" i="1"/>
  <c r="O698" i="1"/>
  <c r="O697" i="1"/>
  <c r="R687" i="1"/>
  <c r="L687" i="1"/>
  <c r="CG674" i="1"/>
  <c r="CU674" i="1"/>
  <c r="Q687" i="1"/>
  <c r="O672" i="1"/>
  <c r="O671" i="1"/>
  <c r="AZ667" i="1"/>
  <c r="O665" i="1"/>
  <c r="CU664" i="1"/>
  <c r="M687" i="1"/>
  <c r="O663" i="1"/>
  <c r="CO661" i="1"/>
  <c r="K687" i="1"/>
  <c r="CU662" i="1"/>
  <c r="BZ680" i="1"/>
  <c r="D684" i="1"/>
  <c r="CO659" i="1"/>
  <c r="G679" i="1"/>
  <c r="E679" i="1"/>
  <c r="I687" i="1"/>
  <c r="CO653" i="1"/>
  <c r="CF651" i="1"/>
  <c r="CO651" i="1"/>
  <c r="C679" i="1"/>
  <c r="CG632" i="1"/>
  <c r="CU632" i="1"/>
  <c r="CU630" i="1"/>
  <c r="CG626" i="1"/>
  <c r="CU626" i="1"/>
  <c r="P641" i="1"/>
  <c r="O626" i="1"/>
  <c r="O625" i="1"/>
  <c r="O623" i="1"/>
  <c r="X621" i="1"/>
  <c r="X616" i="1" s="1"/>
  <c r="X617" i="1" s="1"/>
  <c r="X618" i="1" s="1"/>
  <c r="X619" i="1" s="1"/>
  <c r="X623" i="1" s="1"/>
  <c r="X624" i="1" s="1"/>
  <c r="X625" i="1" s="1"/>
  <c r="O620" i="1"/>
  <c r="O615" i="1"/>
  <c r="O613" i="1"/>
  <c r="T609" i="1"/>
  <c r="D633" i="1"/>
  <c r="CU607" i="1"/>
  <c r="CO607" i="1"/>
  <c r="H641" i="1"/>
  <c r="BZ634" i="1"/>
  <c r="CG680" i="1" s="1"/>
  <c r="O607" i="1"/>
  <c r="C592" i="1"/>
  <c r="BY588" i="1"/>
  <c r="V593" i="1" s="1"/>
  <c r="D587" i="1"/>
  <c r="CG584" i="1"/>
  <c r="CU584" i="1"/>
  <c r="R595" i="1"/>
  <c r="O581" i="1"/>
  <c r="O580" i="1"/>
  <c r="O577" i="1"/>
  <c r="CA588" i="1"/>
  <c r="CH588" i="1" s="1"/>
  <c r="O575" i="1"/>
  <c r="O574" i="1"/>
  <c r="O572" i="1"/>
  <c r="CO570" i="1"/>
  <c r="D595" i="1"/>
  <c r="BA571" i="1"/>
  <c r="BA617" i="1" s="1"/>
  <c r="BA663" i="1" s="1"/>
  <c r="BA709" i="1" s="1"/>
  <c r="BA755" i="1" s="1"/>
  <c r="BA801" i="1" s="1"/>
  <c r="BA847" i="1" s="1"/>
  <c r="BA893" i="1" s="1"/>
  <c r="BA939" i="1" s="1"/>
  <c r="BA985" i="1" s="1"/>
  <c r="BA1031" i="1" s="1"/>
  <c r="BA1077" i="1" s="1"/>
  <c r="BA1123" i="1" s="1"/>
  <c r="BA1169" i="1" s="1"/>
  <c r="BA1215" i="1" s="1"/>
  <c r="BA1261" i="1" s="1"/>
  <c r="BA1307" i="1" s="1"/>
  <c r="BA1353" i="1" s="1"/>
  <c r="BA1399" i="1" s="1"/>
  <c r="CU563" i="1"/>
  <c r="O535" i="1"/>
  <c r="R549" i="1"/>
  <c r="T534" i="1"/>
  <c r="T533" i="1"/>
  <c r="CU536" i="1"/>
  <c r="Q549" i="1"/>
  <c r="CG532" i="1"/>
  <c r="CU532" i="1"/>
  <c r="BA532" i="1"/>
  <c r="BA578" i="1" s="1"/>
  <c r="BA624" i="1" s="1"/>
  <c r="BA670" i="1" s="1"/>
  <c r="BA716" i="1" s="1"/>
  <c r="BA762" i="1" s="1"/>
  <c r="BA808" i="1" s="1"/>
  <c r="BA854" i="1" s="1"/>
  <c r="BA900" i="1" s="1"/>
  <c r="BA946" i="1" s="1"/>
  <c r="BA992" i="1" s="1"/>
  <c r="BA1038" i="1" s="1"/>
  <c r="BA1084" i="1" s="1"/>
  <c r="BA1130" i="1" s="1"/>
  <c r="BA1176" i="1" s="1"/>
  <c r="BA1222" i="1" s="1"/>
  <c r="BA1268" i="1" s="1"/>
  <c r="BA1314" i="1" s="1"/>
  <c r="BA1360" i="1" s="1"/>
  <c r="BA1406" i="1" s="1"/>
  <c r="O532" i="1"/>
  <c r="BA530" i="1"/>
  <c r="BA576" i="1" s="1"/>
  <c r="BA622" i="1" s="1"/>
  <c r="BA668" i="1" s="1"/>
  <c r="BA714" i="1" s="1"/>
  <c r="BA760" i="1" s="1"/>
  <c r="BA806" i="1" s="1"/>
  <c r="BA852" i="1" s="1"/>
  <c r="BA898" i="1" s="1"/>
  <c r="BA944" i="1" s="1"/>
  <c r="BA990" i="1" s="1"/>
  <c r="BA1036" i="1" s="1"/>
  <c r="BA1082" i="1" s="1"/>
  <c r="BA1128" i="1" s="1"/>
  <c r="BA1174" i="1" s="1"/>
  <c r="BA1220" i="1" s="1"/>
  <c r="BA1266" i="1" s="1"/>
  <c r="BA1312" i="1" s="1"/>
  <c r="BA1358" i="1" s="1"/>
  <c r="BA1404" i="1" s="1"/>
  <c r="O530" i="1"/>
  <c r="O526" i="1"/>
  <c r="O525" i="1"/>
  <c r="BA524" i="1"/>
  <c r="BA570" i="1" s="1"/>
  <c r="BA616" i="1" s="1"/>
  <c r="BA662" i="1" s="1"/>
  <c r="BA708" i="1" s="1"/>
  <c r="BA754" i="1" s="1"/>
  <c r="BA800" i="1" s="1"/>
  <c r="BA846" i="1" s="1"/>
  <c r="BA892" i="1" s="1"/>
  <c r="BA938" i="1" s="1"/>
  <c r="BA984" i="1" s="1"/>
  <c r="BA1030" i="1" s="1"/>
  <c r="BA1076" i="1" s="1"/>
  <c r="BA1122" i="1" s="1"/>
  <c r="BA1168" i="1" s="1"/>
  <c r="BA1214" i="1" s="1"/>
  <c r="BA1260" i="1" s="1"/>
  <c r="BA1306" i="1" s="1"/>
  <c r="BA1352" i="1" s="1"/>
  <c r="BA1398" i="1" s="1"/>
  <c r="O524" i="1"/>
  <c r="J522" i="1"/>
  <c r="J568" i="1" s="1"/>
  <c r="J614" i="1" s="1"/>
  <c r="J660" i="1" s="1"/>
  <c r="J706" i="1" s="1"/>
  <c r="J752" i="1" s="1"/>
  <c r="J798" i="1" s="1"/>
  <c r="J844" i="1" s="1"/>
  <c r="J890" i="1" s="1"/>
  <c r="J936" i="1" s="1"/>
  <c r="J982" i="1" s="1"/>
  <c r="J1028" i="1" s="1"/>
  <c r="J1074" i="1" s="1"/>
  <c r="J1120" i="1" s="1"/>
  <c r="J1166" i="1" s="1"/>
  <c r="J1212" i="1" s="1"/>
  <c r="J1258" i="1" s="1"/>
  <c r="J1304" i="1" s="1"/>
  <c r="J1350" i="1" s="1"/>
  <c r="J1396" i="1" s="1"/>
  <c r="CU521" i="1"/>
  <c r="K546" i="1"/>
  <c r="O487" i="1"/>
  <c r="O486" i="1"/>
  <c r="O484" i="1"/>
  <c r="AZ483" i="1"/>
  <c r="O481" i="1"/>
  <c r="CO480" i="1"/>
  <c r="E503" i="1"/>
  <c r="CU480" i="1"/>
  <c r="M503" i="1"/>
  <c r="E500" i="1"/>
  <c r="O479" i="1"/>
  <c r="CU478" i="1"/>
  <c r="L503" i="1"/>
  <c r="D500" i="1"/>
  <c r="CO475" i="1"/>
  <c r="G495" i="1"/>
  <c r="CO469" i="1"/>
  <c r="CF467" i="1"/>
  <c r="CO467" i="1"/>
  <c r="C495" i="1"/>
  <c r="CG448" i="1"/>
  <c r="CU448" i="1"/>
  <c r="CU446" i="1"/>
  <c r="CG442" i="1"/>
  <c r="CU442" i="1"/>
  <c r="P457" i="1"/>
  <c r="BA442" i="1"/>
  <c r="BA488" i="1" s="1"/>
  <c r="BA534" i="1" s="1"/>
  <c r="BA580" i="1" s="1"/>
  <c r="BA626" i="1" s="1"/>
  <c r="BA672" i="1" s="1"/>
  <c r="BA718" i="1" s="1"/>
  <c r="BA764" i="1" s="1"/>
  <c r="BA810" i="1" s="1"/>
  <c r="BA856" i="1" s="1"/>
  <c r="BA902" i="1" s="1"/>
  <c r="BA948" i="1" s="1"/>
  <c r="BA994" i="1" s="1"/>
  <c r="BA1040" i="1" s="1"/>
  <c r="BA1086" i="1" s="1"/>
  <c r="BA1132" i="1" s="1"/>
  <c r="BA1178" i="1" s="1"/>
  <c r="BA1224" i="1" s="1"/>
  <c r="BA1270" i="1" s="1"/>
  <c r="BA1316" i="1" s="1"/>
  <c r="BA1362" i="1" s="1"/>
  <c r="BA1408" i="1" s="1"/>
  <c r="O442" i="1"/>
  <c r="O441" i="1"/>
  <c r="L439" i="1"/>
  <c r="L485" i="1" s="1"/>
  <c r="L531" i="1" s="1"/>
  <c r="L577" i="1" s="1"/>
  <c r="L623" i="1" s="1"/>
  <c r="L669" i="1" s="1"/>
  <c r="L715" i="1" s="1"/>
  <c r="L761" i="1" s="1"/>
  <c r="L807" i="1" s="1"/>
  <c r="L853" i="1" s="1"/>
  <c r="L899" i="1" s="1"/>
  <c r="L945" i="1" s="1"/>
  <c r="L991" i="1" s="1"/>
  <c r="L1037" i="1" s="1"/>
  <c r="L1083" i="1" s="1"/>
  <c r="L1129" i="1" s="1"/>
  <c r="L1175" i="1" s="1"/>
  <c r="L1221" i="1" s="1"/>
  <c r="L1267" i="1" s="1"/>
  <c r="L1313" i="1" s="1"/>
  <c r="L1359" i="1" s="1"/>
  <c r="L1405" i="1" s="1"/>
  <c r="O439" i="1"/>
  <c r="X437" i="1"/>
  <c r="X432" i="1" s="1"/>
  <c r="X433" i="1" s="1"/>
  <c r="X435" i="1" s="1"/>
  <c r="X439" i="1" s="1"/>
  <c r="X440" i="1" s="1"/>
  <c r="X441" i="1" s="1"/>
  <c r="O436" i="1"/>
  <c r="O431" i="1"/>
  <c r="O429" i="1"/>
  <c r="T425" i="1"/>
  <c r="D449" i="1"/>
  <c r="CU423" i="1"/>
  <c r="CO423" i="1"/>
  <c r="H457" i="1"/>
  <c r="BZ450" i="1"/>
  <c r="O423" i="1"/>
  <c r="N411" i="1"/>
  <c r="O395" i="1"/>
  <c r="O394" i="1"/>
  <c r="O391" i="1"/>
  <c r="O388" i="1"/>
  <c r="CO386" i="1"/>
  <c r="D411" i="1"/>
  <c r="L411" i="1"/>
  <c r="O387" i="1"/>
  <c r="O386" i="1"/>
  <c r="CU385" i="1"/>
  <c r="K411" i="1"/>
  <c r="CG354" i="1"/>
  <c r="CU354" i="1"/>
  <c r="R365" i="1"/>
  <c r="O351" i="1"/>
  <c r="O350" i="1"/>
  <c r="O347" i="1"/>
  <c r="O346" i="1"/>
  <c r="CO342" i="1"/>
  <c r="E365" i="1"/>
  <c r="CU342" i="1"/>
  <c r="E362" i="1"/>
  <c r="O341" i="1"/>
  <c r="CF329" i="1"/>
  <c r="CO329" i="1"/>
  <c r="C357" i="1"/>
  <c r="BY358" i="1"/>
  <c r="V363" i="1" s="1"/>
  <c r="BF305" i="1"/>
  <c r="BF351" i="1" s="1"/>
  <c r="BF397" i="1" s="1"/>
  <c r="L305" i="1"/>
  <c r="O305" i="1"/>
  <c r="BF303" i="1"/>
  <c r="BF349" i="1" s="1"/>
  <c r="BF395" i="1" s="1"/>
  <c r="BF441" i="1" s="1"/>
  <c r="BF487" i="1" s="1"/>
  <c r="BF533" i="1" s="1"/>
  <c r="BF579" i="1" s="1"/>
  <c r="BF625" i="1" s="1"/>
  <c r="BF671" i="1" s="1"/>
  <c r="BF717" i="1" s="1"/>
  <c r="BF763" i="1" s="1"/>
  <c r="BF809" i="1" s="1"/>
  <c r="BF855" i="1" s="1"/>
  <c r="BF901" i="1" s="1"/>
  <c r="BF947" i="1" s="1"/>
  <c r="BF993" i="1" s="1"/>
  <c r="BF1039" i="1" s="1"/>
  <c r="BF1085" i="1" s="1"/>
  <c r="BF1131" i="1" s="1"/>
  <c r="BF1177" i="1" s="1"/>
  <c r="BF1223" i="1" s="1"/>
  <c r="BF1269" i="1" s="1"/>
  <c r="BF1315" i="1" s="1"/>
  <c r="BF1361" i="1" s="1"/>
  <c r="BF1407" i="1" s="1"/>
  <c r="L303" i="1"/>
  <c r="L349" i="1" s="1"/>
  <c r="L395" i="1" s="1"/>
  <c r="L441" i="1" s="1"/>
  <c r="L487" i="1" s="1"/>
  <c r="L533" i="1" s="1"/>
  <c r="L579" i="1" s="1"/>
  <c r="L625" i="1" s="1"/>
  <c r="L671" i="1" s="1"/>
  <c r="L717" i="1" s="1"/>
  <c r="L763" i="1" s="1"/>
  <c r="L809" i="1" s="1"/>
  <c r="L855" i="1" s="1"/>
  <c r="L901" i="1" s="1"/>
  <c r="L947" i="1" s="1"/>
  <c r="L993" i="1" s="1"/>
  <c r="L1039" i="1" s="1"/>
  <c r="L1085" i="1" s="1"/>
  <c r="L1131" i="1" s="1"/>
  <c r="L1177" i="1" s="1"/>
  <c r="L1223" i="1" s="1"/>
  <c r="L1269" i="1" s="1"/>
  <c r="L1315" i="1" s="1"/>
  <c r="L1361" i="1" s="1"/>
  <c r="L1407" i="1" s="1"/>
  <c r="O303" i="1"/>
  <c r="CU301" i="1"/>
  <c r="BZ312" i="1"/>
  <c r="CG358" i="1" s="1"/>
  <c r="BA301" i="1"/>
  <c r="BA347" i="1" s="1"/>
  <c r="BA393" i="1" s="1"/>
  <c r="O301" i="1"/>
  <c r="O300" i="1"/>
  <c r="O299" i="1"/>
  <c r="T285" i="1"/>
  <c r="CU285" i="1"/>
  <c r="H319" i="1"/>
  <c r="O284" i="1"/>
  <c r="O247" i="1"/>
  <c r="CG214" i="1"/>
  <c r="CU214" i="1"/>
  <c r="Q227" i="1"/>
  <c r="O212" i="1"/>
  <c r="L210" i="1"/>
  <c r="O662" i="1"/>
  <c r="CU661" i="1"/>
  <c r="O661" i="1"/>
  <c r="T659" i="1"/>
  <c r="CU657" i="1"/>
  <c r="CO657" i="1"/>
  <c r="T656" i="1"/>
  <c r="CO655" i="1"/>
  <c r="T653" i="1"/>
  <c r="CU653" i="1"/>
  <c r="O652" i="1"/>
  <c r="O621" i="1"/>
  <c r="BE616" i="1"/>
  <c r="CA634" i="1"/>
  <c r="CH634" i="1" s="1"/>
  <c r="CO611" i="1"/>
  <c r="F633" i="1"/>
  <c r="BY634" i="1"/>
  <c r="V639" i="1" s="1"/>
  <c r="O606" i="1"/>
  <c r="O605" i="1"/>
  <c r="CG582" i="1"/>
  <c r="CU582" i="1"/>
  <c r="Q595" i="1"/>
  <c r="O570" i="1"/>
  <c r="CU569" i="1"/>
  <c r="K595" i="1"/>
  <c r="O569" i="1"/>
  <c r="T567" i="1"/>
  <c r="CU565" i="1"/>
  <c r="CO565" i="1"/>
  <c r="BZ588" i="1"/>
  <c r="T564" i="1"/>
  <c r="I595" i="1"/>
  <c r="CO563" i="1"/>
  <c r="E587" i="1"/>
  <c r="T561" i="1"/>
  <c r="CU561" i="1"/>
  <c r="O560" i="1"/>
  <c r="BF535" i="1"/>
  <c r="BF581" i="1" s="1"/>
  <c r="BF627" i="1" s="1"/>
  <c r="BF673" i="1" s="1"/>
  <c r="BF719" i="1" s="1"/>
  <c r="BF765" i="1" s="1"/>
  <c r="BF811" i="1" s="1"/>
  <c r="BF857" i="1" s="1"/>
  <c r="BF903" i="1" s="1"/>
  <c r="BF949" i="1" s="1"/>
  <c r="BF995" i="1" s="1"/>
  <c r="BF1041" i="1" s="1"/>
  <c r="BF1087" i="1" s="1"/>
  <c r="BF1133" i="1" s="1"/>
  <c r="BF1179" i="1" s="1"/>
  <c r="BF1225" i="1" s="1"/>
  <c r="BF1271" i="1" s="1"/>
  <c r="BF1317" i="1" s="1"/>
  <c r="BF1363" i="1" s="1"/>
  <c r="BF1409" i="1" s="1"/>
  <c r="BA531" i="1"/>
  <c r="BA577" i="1" s="1"/>
  <c r="BA623" i="1" s="1"/>
  <c r="BA669" i="1" s="1"/>
  <c r="BA715" i="1" s="1"/>
  <c r="BA761" i="1" s="1"/>
  <c r="BA807" i="1" s="1"/>
  <c r="BA853" i="1" s="1"/>
  <c r="BA899" i="1" s="1"/>
  <c r="BA945" i="1" s="1"/>
  <c r="BA991" i="1" s="1"/>
  <c r="BA1037" i="1" s="1"/>
  <c r="BA1083" i="1" s="1"/>
  <c r="BA1129" i="1" s="1"/>
  <c r="BA1175" i="1" s="1"/>
  <c r="BA1221" i="1" s="1"/>
  <c r="BA1267" i="1" s="1"/>
  <c r="BA1313" i="1" s="1"/>
  <c r="BA1359" i="1" s="1"/>
  <c r="BA1405" i="1" s="1"/>
  <c r="O529" i="1"/>
  <c r="BA527" i="1"/>
  <c r="BA573" i="1" s="1"/>
  <c r="BA619" i="1" s="1"/>
  <c r="BA665" i="1" s="1"/>
  <c r="BA711" i="1" s="1"/>
  <c r="BA757" i="1" s="1"/>
  <c r="BA803" i="1" s="1"/>
  <c r="BA849" i="1" s="1"/>
  <c r="BA895" i="1" s="1"/>
  <c r="BA941" i="1" s="1"/>
  <c r="BA987" i="1" s="1"/>
  <c r="BA1033" i="1" s="1"/>
  <c r="BA1079" i="1" s="1"/>
  <c r="BA1125" i="1" s="1"/>
  <c r="BA1171" i="1" s="1"/>
  <c r="BA1217" i="1" s="1"/>
  <c r="BA1263" i="1" s="1"/>
  <c r="BA1309" i="1" s="1"/>
  <c r="BA1355" i="1" s="1"/>
  <c r="BA1401" i="1" s="1"/>
  <c r="BE524" i="1"/>
  <c r="CA542" i="1"/>
  <c r="CH542" i="1" s="1"/>
  <c r="CO519" i="1"/>
  <c r="F541" i="1"/>
  <c r="BY542" i="1"/>
  <c r="V547" i="1" s="1"/>
  <c r="BF515" i="1"/>
  <c r="BF561" i="1" s="1"/>
  <c r="BF607" i="1" s="1"/>
  <c r="BF653" i="1" s="1"/>
  <c r="BF699" i="1" s="1"/>
  <c r="BF745" i="1" s="1"/>
  <c r="BF791" i="1" s="1"/>
  <c r="BF837" i="1" s="1"/>
  <c r="BF883" i="1" s="1"/>
  <c r="BF929" i="1" s="1"/>
  <c r="BF975" i="1" s="1"/>
  <c r="BF1021" i="1" s="1"/>
  <c r="BF1067" i="1" s="1"/>
  <c r="BF1113" i="1" s="1"/>
  <c r="BF1159" i="1" s="1"/>
  <c r="BF1205" i="1" s="1"/>
  <c r="BF1251" i="1" s="1"/>
  <c r="BF1297" i="1" s="1"/>
  <c r="BF1343" i="1" s="1"/>
  <c r="BF1389" i="1" s="1"/>
  <c r="O514" i="1"/>
  <c r="O513" i="1"/>
  <c r="CG490" i="1"/>
  <c r="CU490" i="1"/>
  <c r="Q503" i="1"/>
  <c r="BA482" i="1"/>
  <c r="BA528" i="1" s="1"/>
  <c r="BA574" i="1" s="1"/>
  <c r="BA620" i="1" s="1"/>
  <c r="BA666" i="1" s="1"/>
  <c r="BA712" i="1" s="1"/>
  <c r="BA758" i="1" s="1"/>
  <c r="BA804" i="1" s="1"/>
  <c r="BA850" i="1" s="1"/>
  <c r="BA896" i="1" s="1"/>
  <c r="BA942" i="1" s="1"/>
  <c r="BA988" i="1" s="1"/>
  <c r="BA1034" i="1" s="1"/>
  <c r="BA1080" i="1" s="1"/>
  <c r="BA1126" i="1" s="1"/>
  <c r="BA1172" i="1" s="1"/>
  <c r="BA1218" i="1" s="1"/>
  <c r="BA1264" i="1" s="1"/>
  <c r="BA1310" i="1" s="1"/>
  <c r="BA1356" i="1" s="1"/>
  <c r="BA1402" i="1" s="1"/>
  <c r="BF480" i="1"/>
  <c r="BF526" i="1" s="1"/>
  <c r="BF572" i="1" s="1"/>
  <c r="BF618" i="1" s="1"/>
  <c r="BF664" i="1" s="1"/>
  <c r="BF710" i="1" s="1"/>
  <c r="BF756" i="1" s="1"/>
  <c r="BF802" i="1" s="1"/>
  <c r="BF848" i="1" s="1"/>
  <c r="BF894" i="1" s="1"/>
  <c r="BF940" i="1" s="1"/>
  <c r="BF986" i="1" s="1"/>
  <c r="BF1032" i="1" s="1"/>
  <c r="BF1078" i="1" s="1"/>
  <c r="BF1124" i="1" s="1"/>
  <c r="BF1170" i="1" s="1"/>
  <c r="BF1216" i="1" s="1"/>
  <c r="BF1262" i="1" s="1"/>
  <c r="BF1308" i="1" s="1"/>
  <c r="BF1354" i="1" s="1"/>
  <c r="BF1400" i="1" s="1"/>
  <c r="O478" i="1"/>
  <c r="CU477" i="1"/>
  <c r="K503" i="1"/>
  <c r="O477" i="1"/>
  <c r="T475" i="1"/>
  <c r="CU473" i="1"/>
  <c r="CO473" i="1"/>
  <c r="BZ496" i="1"/>
  <c r="T472" i="1"/>
  <c r="I503" i="1"/>
  <c r="CO471" i="1"/>
  <c r="E495" i="1"/>
  <c r="T469" i="1"/>
  <c r="CU469" i="1"/>
  <c r="O468" i="1"/>
  <c r="BF443" i="1"/>
  <c r="BF489" i="1" s="1"/>
  <c r="BF442" i="1"/>
  <c r="BF488" i="1" s="1"/>
  <c r="BF534" i="1" s="1"/>
  <c r="BF580" i="1" s="1"/>
  <c r="BF626" i="1" s="1"/>
  <c r="BF672" i="1" s="1"/>
  <c r="BF718" i="1" s="1"/>
  <c r="BF764" i="1" s="1"/>
  <c r="BF810" i="1" s="1"/>
  <c r="BF856" i="1" s="1"/>
  <c r="BF902" i="1" s="1"/>
  <c r="BF948" i="1" s="1"/>
  <c r="BF994" i="1" s="1"/>
  <c r="BF1040" i="1" s="1"/>
  <c r="BF1086" i="1" s="1"/>
  <c r="BF1132" i="1" s="1"/>
  <c r="BF1178" i="1" s="1"/>
  <c r="BF1224" i="1" s="1"/>
  <c r="BF1270" i="1" s="1"/>
  <c r="BF1316" i="1" s="1"/>
  <c r="BF1362" i="1" s="1"/>
  <c r="BF1408" i="1" s="1"/>
  <c r="BF440" i="1"/>
  <c r="BF486" i="1" s="1"/>
  <c r="BF532" i="1" s="1"/>
  <c r="BF578" i="1" s="1"/>
  <c r="BF624" i="1" s="1"/>
  <c r="BF670" i="1" s="1"/>
  <c r="BF716" i="1" s="1"/>
  <c r="BF762" i="1" s="1"/>
  <c r="BF808" i="1" s="1"/>
  <c r="BF854" i="1" s="1"/>
  <c r="BF900" i="1" s="1"/>
  <c r="BF946" i="1" s="1"/>
  <c r="BF992" i="1" s="1"/>
  <c r="BF1038" i="1" s="1"/>
  <c r="BF1084" i="1" s="1"/>
  <c r="BF1130" i="1" s="1"/>
  <c r="BF1176" i="1" s="1"/>
  <c r="BF1222" i="1" s="1"/>
  <c r="BF1268" i="1" s="1"/>
  <c r="BF1314" i="1" s="1"/>
  <c r="BF1360" i="1" s="1"/>
  <c r="BF1406" i="1" s="1"/>
  <c r="BA439" i="1"/>
  <c r="BA485" i="1" s="1"/>
  <c r="BF438" i="1"/>
  <c r="BF484" i="1" s="1"/>
  <c r="BF530" i="1" s="1"/>
  <c r="BF576" i="1" s="1"/>
  <c r="BF622" i="1" s="1"/>
  <c r="BF668" i="1" s="1"/>
  <c r="BF714" i="1" s="1"/>
  <c r="BF760" i="1" s="1"/>
  <c r="BF806" i="1" s="1"/>
  <c r="BF852" i="1" s="1"/>
  <c r="BF898" i="1" s="1"/>
  <c r="BF944" i="1" s="1"/>
  <c r="BF990" i="1" s="1"/>
  <c r="BF1036" i="1" s="1"/>
  <c r="BF1082" i="1" s="1"/>
  <c r="BF1128" i="1" s="1"/>
  <c r="BF1174" i="1" s="1"/>
  <c r="BF1220" i="1" s="1"/>
  <c r="BF1266" i="1" s="1"/>
  <c r="BF1312" i="1" s="1"/>
  <c r="BF1358" i="1" s="1"/>
  <c r="BF1404" i="1" s="1"/>
  <c r="O437" i="1"/>
  <c r="BA435" i="1"/>
  <c r="BA481" i="1" s="1"/>
  <c r="BE432" i="1"/>
  <c r="CA450" i="1"/>
  <c r="CH450" i="1" s="1"/>
  <c r="CO427" i="1"/>
  <c r="F449" i="1"/>
  <c r="BY450" i="1"/>
  <c r="V455" i="1" s="1"/>
  <c r="BA426" i="1"/>
  <c r="BA472" i="1" s="1"/>
  <c r="BA518" i="1" s="1"/>
  <c r="BA564" i="1" s="1"/>
  <c r="BA610" i="1" s="1"/>
  <c r="BA656" i="1" s="1"/>
  <c r="BA702" i="1" s="1"/>
  <c r="BA748" i="1" s="1"/>
  <c r="BA794" i="1" s="1"/>
  <c r="BA840" i="1" s="1"/>
  <c r="BA886" i="1" s="1"/>
  <c r="BA932" i="1" s="1"/>
  <c r="BA978" i="1" s="1"/>
  <c r="BA1024" i="1" s="1"/>
  <c r="BA1070" i="1" s="1"/>
  <c r="BA1116" i="1" s="1"/>
  <c r="BA1162" i="1" s="1"/>
  <c r="BA1208" i="1" s="1"/>
  <c r="BA1254" i="1" s="1"/>
  <c r="BA1300" i="1" s="1"/>
  <c r="BA1346" i="1" s="1"/>
  <c r="BA1392" i="1" s="1"/>
  <c r="O422" i="1"/>
  <c r="O421" i="1"/>
  <c r="CG398" i="1"/>
  <c r="CU398" i="1"/>
  <c r="Q411" i="1"/>
  <c r="O393" i="1"/>
  <c r="AZ391" i="1"/>
  <c r="O389" i="1"/>
  <c r="CU388" i="1"/>
  <c r="M411" i="1"/>
  <c r="BA388" i="1"/>
  <c r="BA434" i="1" s="1"/>
  <c r="BA480" i="1" s="1"/>
  <c r="BA526" i="1" s="1"/>
  <c r="BA572" i="1" s="1"/>
  <c r="BA618" i="1" s="1"/>
  <c r="BA664" i="1" s="1"/>
  <c r="BA710" i="1" s="1"/>
  <c r="BA756" i="1" s="1"/>
  <c r="BA802" i="1" s="1"/>
  <c r="BA848" i="1" s="1"/>
  <c r="BA894" i="1" s="1"/>
  <c r="BA940" i="1" s="1"/>
  <c r="BA986" i="1" s="1"/>
  <c r="BA1032" i="1" s="1"/>
  <c r="BA1078" i="1" s="1"/>
  <c r="BA1124" i="1" s="1"/>
  <c r="BA1170" i="1" s="1"/>
  <c r="BA1216" i="1" s="1"/>
  <c r="BA1262" i="1" s="1"/>
  <c r="BA1308" i="1" s="1"/>
  <c r="BA1354" i="1" s="1"/>
  <c r="BA1400" i="1" s="1"/>
  <c r="CU386" i="1"/>
  <c r="D408" i="1"/>
  <c r="T383" i="1"/>
  <c r="CU381" i="1"/>
  <c r="CO381" i="1"/>
  <c r="BZ404" i="1"/>
  <c r="O380" i="1"/>
  <c r="CO377" i="1"/>
  <c r="T377" i="1"/>
  <c r="CU377" i="1"/>
  <c r="CF375" i="1"/>
  <c r="CO375" i="1"/>
  <c r="C403" i="1"/>
  <c r="O375" i="1"/>
  <c r="L351" i="1"/>
  <c r="L397" i="1" s="1"/>
  <c r="L443" i="1" s="1"/>
  <c r="L489" i="1" s="1"/>
  <c r="L535" i="1" s="1"/>
  <c r="L581" i="1" s="1"/>
  <c r="L627" i="1" s="1"/>
  <c r="L673" i="1" s="1"/>
  <c r="L719" i="1" s="1"/>
  <c r="L765" i="1" s="1"/>
  <c r="L811" i="1" s="1"/>
  <c r="L857" i="1" s="1"/>
  <c r="L903" i="1" s="1"/>
  <c r="L949" i="1" s="1"/>
  <c r="L995" i="1" s="1"/>
  <c r="L1041" i="1" s="1"/>
  <c r="L1087" i="1" s="1"/>
  <c r="L1133" i="1" s="1"/>
  <c r="L1179" i="1" s="1"/>
  <c r="L1225" i="1" s="1"/>
  <c r="L1271" i="1" s="1"/>
  <c r="L1317" i="1" s="1"/>
  <c r="L1363" i="1" s="1"/>
  <c r="L1409" i="1" s="1"/>
  <c r="O349" i="1"/>
  <c r="O348" i="1"/>
  <c r="L347" i="1"/>
  <c r="L393" i="1" s="1"/>
  <c r="O345" i="1"/>
  <c r="O344" i="1"/>
  <c r="O342" i="1"/>
  <c r="F357" i="1"/>
  <c r="J365" i="1"/>
  <c r="CO337" i="1"/>
  <c r="G357" i="1"/>
  <c r="CU333" i="1"/>
  <c r="J335" i="1"/>
  <c r="J381" i="1" s="1"/>
  <c r="J427" i="1" s="1"/>
  <c r="J473" i="1" s="1"/>
  <c r="J519" i="1" s="1"/>
  <c r="J565" i="1" s="1"/>
  <c r="J611" i="1" s="1"/>
  <c r="J657" i="1" s="1"/>
  <c r="J703" i="1" s="1"/>
  <c r="J749" i="1" s="1"/>
  <c r="J795" i="1" s="1"/>
  <c r="J841" i="1" s="1"/>
  <c r="J887" i="1" s="1"/>
  <c r="J933" i="1" s="1"/>
  <c r="J979" i="1" s="1"/>
  <c r="J1025" i="1" s="1"/>
  <c r="J1071" i="1" s="1"/>
  <c r="J1117" i="1" s="1"/>
  <c r="J1163" i="1" s="1"/>
  <c r="J1209" i="1" s="1"/>
  <c r="J1255" i="1" s="1"/>
  <c r="J1301" i="1" s="1"/>
  <c r="J1347" i="1" s="1"/>
  <c r="J1393" i="1" s="1"/>
  <c r="CO331" i="1"/>
  <c r="O304" i="1"/>
  <c r="O302" i="1"/>
  <c r="CU298" i="1"/>
  <c r="N319" i="1"/>
  <c r="O298" i="1"/>
  <c r="BF295" i="1"/>
  <c r="O295" i="1"/>
  <c r="O293" i="1"/>
  <c r="T291" i="1"/>
  <c r="F311" i="1"/>
  <c r="J290" i="1"/>
  <c r="J336" i="1" s="1"/>
  <c r="J382" i="1" s="1"/>
  <c r="J428" i="1" s="1"/>
  <c r="J474" i="1" s="1"/>
  <c r="J520" i="1" s="1"/>
  <c r="J566" i="1" s="1"/>
  <c r="J612" i="1" s="1"/>
  <c r="J658" i="1" s="1"/>
  <c r="J704" i="1" s="1"/>
  <c r="J750" i="1" s="1"/>
  <c r="J796" i="1" s="1"/>
  <c r="J842" i="1" s="1"/>
  <c r="J888" i="1" s="1"/>
  <c r="J934" i="1" s="1"/>
  <c r="J980" i="1" s="1"/>
  <c r="J1026" i="1" s="1"/>
  <c r="J1072" i="1" s="1"/>
  <c r="J1118" i="1" s="1"/>
  <c r="J1164" i="1" s="1"/>
  <c r="J1210" i="1" s="1"/>
  <c r="J1256" i="1" s="1"/>
  <c r="J1302" i="1" s="1"/>
  <c r="J1348" i="1" s="1"/>
  <c r="J1394" i="1" s="1"/>
  <c r="CU289" i="1"/>
  <c r="CO289" i="1"/>
  <c r="J319" i="1"/>
  <c r="T288" i="1"/>
  <c r="I319" i="1"/>
  <c r="CO287" i="1"/>
  <c r="H310" i="1"/>
  <c r="C311" i="1"/>
  <c r="O258" i="1"/>
  <c r="L256" i="1"/>
  <c r="L302" i="1" s="1"/>
  <c r="L348" i="1" s="1"/>
  <c r="L394" i="1" s="1"/>
  <c r="L440" i="1" s="1"/>
  <c r="L486" i="1" s="1"/>
  <c r="L532" i="1" s="1"/>
  <c r="L578" i="1" s="1"/>
  <c r="L624" i="1" s="1"/>
  <c r="L670" i="1" s="1"/>
  <c r="L716" i="1" s="1"/>
  <c r="L762" i="1" s="1"/>
  <c r="L808" i="1" s="1"/>
  <c r="L854" i="1" s="1"/>
  <c r="L900" i="1" s="1"/>
  <c r="L946" i="1" s="1"/>
  <c r="L992" i="1" s="1"/>
  <c r="L1038" i="1" s="1"/>
  <c r="L1084" i="1" s="1"/>
  <c r="L1130" i="1" s="1"/>
  <c r="L1176" i="1" s="1"/>
  <c r="L1222" i="1" s="1"/>
  <c r="L1268" i="1" s="1"/>
  <c r="L1314" i="1" s="1"/>
  <c r="L1360" i="1" s="1"/>
  <c r="L1406" i="1" s="1"/>
  <c r="O256" i="1"/>
  <c r="T255" i="1"/>
  <c r="O273" i="1"/>
  <c r="O254" i="1"/>
  <c r="O253" i="1"/>
  <c r="O252" i="1"/>
  <c r="N273" i="1"/>
  <c r="F270" i="1"/>
  <c r="O251" i="1"/>
  <c r="O245" i="1"/>
  <c r="O242" i="1"/>
  <c r="O238" i="1"/>
  <c r="X247" i="1"/>
  <c r="X253" i="1"/>
  <c r="X248" i="1" s="1"/>
  <c r="X249" i="1" s="1"/>
  <c r="X250" i="1" s="1"/>
  <c r="X251" i="1" s="1"/>
  <c r="X255" i="1" s="1"/>
  <c r="X256" i="1" s="1"/>
  <c r="X257" i="1" s="1"/>
  <c r="O210" i="1"/>
  <c r="J208" i="1"/>
  <c r="J254" i="1" s="1"/>
  <c r="J300" i="1" s="1"/>
  <c r="J346" i="1" s="1"/>
  <c r="J392" i="1" s="1"/>
  <c r="J438" i="1" s="1"/>
  <c r="J484" i="1" s="1"/>
  <c r="J530" i="1" s="1"/>
  <c r="J576" i="1" s="1"/>
  <c r="J622" i="1" s="1"/>
  <c r="J668" i="1" s="1"/>
  <c r="J714" i="1" s="1"/>
  <c r="J760" i="1" s="1"/>
  <c r="J806" i="1" s="1"/>
  <c r="J852" i="1" s="1"/>
  <c r="J898" i="1" s="1"/>
  <c r="J944" i="1" s="1"/>
  <c r="J990" i="1" s="1"/>
  <c r="J1036" i="1" s="1"/>
  <c r="J1082" i="1" s="1"/>
  <c r="J1128" i="1" s="1"/>
  <c r="J1174" i="1" s="1"/>
  <c r="J1220" i="1" s="1"/>
  <c r="J1266" i="1" s="1"/>
  <c r="J1312" i="1" s="1"/>
  <c r="J1358" i="1" s="1"/>
  <c r="J1404" i="1" s="1"/>
  <c r="O208" i="1"/>
  <c r="AZ207" i="1"/>
  <c r="J207" i="1"/>
  <c r="J253" i="1" s="1"/>
  <c r="J299" i="1" s="1"/>
  <c r="J345" i="1" s="1"/>
  <c r="J391" i="1" s="1"/>
  <c r="J437" i="1" s="1"/>
  <c r="J483" i="1" s="1"/>
  <c r="J529" i="1" s="1"/>
  <c r="J575" i="1" s="1"/>
  <c r="J621" i="1" s="1"/>
  <c r="J667" i="1" s="1"/>
  <c r="J713" i="1" s="1"/>
  <c r="J759" i="1" s="1"/>
  <c r="J805" i="1" s="1"/>
  <c r="J851" i="1" s="1"/>
  <c r="J897" i="1" s="1"/>
  <c r="J943" i="1" s="1"/>
  <c r="J989" i="1" s="1"/>
  <c r="J1035" i="1" s="1"/>
  <c r="J1081" i="1" s="1"/>
  <c r="J1127" i="1" s="1"/>
  <c r="J1173" i="1" s="1"/>
  <c r="J1219" i="1" s="1"/>
  <c r="J1265" i="1" s="1"/>
  <c r="J1311" i="1" s="1"/>
  <c r="J1357" i="1" s="1"/>
  <c r="J1403" i="1" s="1"/>
  <c r="O207" i="1"/>
  <c r="CO208" i="1"/>
  <c r="CU208" i="1"/>
  <c r="O206" i="1"/>
  <c r="O204" i="1"/>
  <c r="BE202" i="1"/>
  <c r="O202" i="1"/>
  <c r="CG352" i="1"/>
  <c r="CU352" i="1"/>
  <c r="BF345" i="1"/>
  <c r="BF391" i="1" s="1"/>
  <c r="BF437" i="1" s="1"/>
  <c r="BF483" i="1" s="1"/>
  <c r="BF529" i="1" s="1"/>
  <c r="BF575" i="1" s="1"/>
  <c r="BF621" i="1" s="1"/>
  <c r="BF667" i="1" s="1"/>
  <c r="BF713" i="1" s="1"/>
  <c r="BF759" i="1" s="1"/>
  <c r="BF805" i="1" s="1"/>
  <c r="BF851" i="1" s="1"/>
  <c r="BF897" i="1" s="1"/>
  <c r="BF943" i="1" s="1"/>
  <c r="BF989" i="1" s="1"/>
  <c r="BF1035" i="1" s="1"/>
  <c r="BF1081" i="1" s="1"/>
  <c r="BF1127" i="1" s="1"/>
  <c r="BF1173" i="1" s="1"/>
  <c r="BF1219" i="1" s="1"/>
  <c r="BF1265" i="1" s="1"/>
  <c r="BF1311" i="1" s="1"/>
  <c r="BF1357" i="1" s="1"/>
  <c r="BF1403" i="1" s="1"/>
  <c r="BA344" i="1"/>
  <c r="BA390" i="1" s="1"/>
  <c r="BA436" i="1" s="1"/>
  <c r="BF342" i="1"/>
  <c r="BF388" i="1" s="1"/>
  <c r="BF434" i="1" s="1"/>
  <c r="BF341" i="1"/>
  <c r="BF387" i="1" s="1"/>
  <c r="BF433" i="1" s="1"/>
  <c r="BF479" i="1" s="1"/>
  <c r="BF525" i="1" s="1"/>
  <c r="BF571" i="1" s="1"/>
  <c r="BF617" i="1" s="1"/>
  <c r="BF663" i="1" s="1"/>
  <c r="BF709" i="1" s="1"/>
  <c r="BF755" i="1" s="1"/>
  <c r="BF801" i="1" s="1"/>
  <c r="BF847" i="1" s="1"/>
  <c r="BF893" i="1" s="1"/>
  <c r="BF939" i="1" s="1"/>
  <c r="BF985" i="1" s="1"/>
  <c r="BF1031" i="1" s="1"/>
  <c r="BF1077" i="1" s="1"/>
  <c r="BF1123" i="1" s="1"/>
  <c r="BF1169" i="1" s="1"/>
  <c r="BF1215" i="1" s="1"/>
  <c r="BF1261" i="1" s="1"/>
  <c r="BF1307" i="1" s="1"/>
  <c r="BF1353" i="1" s="1"/>
  <c r="BF1399" i="1" s="1"/>
  <c r="O340" i="1"/>
  <c r="CU339" i="1"/>
  <c r="O339" i="1"/>
  <c r="T337" i="1"/>
  <c r="CU335" i="1"/>
  <c r="CO335" i="1"/>
  <c r="T334" i="1"/>
  <c r="CO333" i="1"/>
  <c r="E357" i="1"/>
  <c r="T331" i="1"/>
  <c r="CU331" i="1"/>
  <c r="BA330" i="1"/>
  <c r="BA376" i="1" s="1"/>
  <c r="BA422" i="1" s="1"/>
  <c r="BA468" i="1" s="1"/>
  <c r="BA514" i="1" s="1"/>
  <c r="BA560" i="1" s="1"/>
  <c r="BA606" i="1" s="1"/>
  <c r="BA652" i="1" s="1"/>
  <c r="BA698" i="1" s="1"/>
  <c r="BA744" i="1" s="1"/>
  <c r="BA790" i="1" s="1"/>
  <c r="BA836" i="1" s="1"/>
  <c r="BA882" i="1" s="1"/>
  <c r="BA928" i="1" s="1"/>
  <c r="BA974" i="1" s="1"/>
  <c r="BA1020" i="1" s="1"/>
  <c r="BA1066" i="1" s="1"/>
  <c r="BA1112" i="1" s="1"/>
  <c r="BA1158" i="1" s="1"/>
  <c r="BA1204" i="1" s="1"/>
  <c r="BA1250" i="1" s="1"/>
  <c r="BA1296" i="1" s="1"/>
  <c r="BA1342" i="1" s="1"/>
  <c r="BA1388" i="1" s="1"/>
  <c r="O330" i="1"/>
  <c r="BF329" i="1"/>
  <c r="BF375" i="1" s="1"/>
  <c r="BF421" i="1" s="1"/>
  <c r="BF467" i="1" s="1"/>
  <c r="BF513" i="1" s="1"/>
  <c r="BF559" i="1" s="1"/>
  <c r="BF605" i="1" s="1"/>
  <c r="BF651" i="1" s="1"/>
  <c r="BF697" i="1" s="1"/>
  <c r="BF743" i="1" s="1"/>
  <c r="BF789" i="1" s="1"/>
  <c r="BF835" i="1" s="1"/>
  <c r="BF881" i="1" s="1"/>
  <c r="BF927" i="1" s="1"/>
  <c r="BF973" i="1" s="1"/>
  <c r="BF1019" i="1" s="1"/>
  <c r="BF1065" i="1" s="1"/>
  <c r="BF1111" i="1" s="1"/>
  <c r="BF1157" i="1" s="1"/>
  <c r="BF1203" i="1" s="1"/>
  <c r="BF1249" i="1" s="1"/>
  <c r="BF1295" i="1" s="1"/>
  <c r="BF1341" i="1" s="1"/>
  <c r="BF1387" i="1" s="1"/>
  <c r="CG310" i="1"/>
  <c r="CU310" i="1"/>
  <c r="CG304" i="1"/>
  <c r="CU304" i="1"/>
  <c r="P319" i="1"/>
  <c r="CG302" i="1"/>
  <c r="CU302" i="1"/>
  <c r="BF301" i="1"/>
  <c r="BF347" i="1" s="1"/>
  <c r="BF393" i="1" s="1"/>
  <c r="BF439" i="1" s="1"/>
  <c r="BF485" i="1" s="1"/>
  <c r="BF531" i="1" s="1"/>
  <c r="BF577" i="1" s="1"/>
  <c r="BF623" i="1" s="1"/>
  <c r="BF669" i="1" s="1"/>
  <c r="BF715" i="1" s="1"/>
  <c r="BF761" i="1" s="1"/>
  <c r="BF807" i="1" s="1"/>
  <c r="BF853" i="1" s="1"/>
  <c r="BF899" i="1" s="1"/>
  <c r="BF945" i="1" s="1"/>
  <c r="BF991" i="1" s="1"/>
  <c r="BF1037" i="1" s="1"/>
  <c r="BF1083" i="1" s="1"/>
  <c r="BF1129" i="1" s="1"/>
  <c r="BF1175" i="1" s="1"/>
  <c r="BF1221" i="1" s="1"/>
  <c r="BF1267" i="1" s="1"/>
  <c r="BF1313" i="1" s="1"/>
  <c r="BF1359" i="1" s="1"/>
  <c r="BF1405" i="1" s="1"/>
  <c r="BF300" i="1"/>
  <c r="BF346" i="1" s="1"/>
  <c r="BF392" i="1" s="1"/>
  <c r="BF298" i="1"/>
  <c r="BF344" i="1" s="1"/>
  <c r="BF390" i="1" s="1"/>
  <c r="BF436" i="1" s="1"/>
  <c r="BF482" i="1" s="1"/>
  <c r="BF528" i="1" s="1"/>
  <c r="BF574" i="1" s="1"/>
  <c r="BF620" i="1" s="1"/>
  <c r="BF666" i="1" s="1"/>
  <c r="BF712" i="1" s="1"/>
  <c r="BF758" i="1" s="1"/>
  <c r="BF804" i="1" s="1"/>
  <c r="BF850" i="1" s="1"/>
  <c r="BF896" i="1" s="1"/>
  <c r="BF942" i="1" s="1"/>
  <c r="BF988" i="1" s="1"/>
  <c r="BF1034" i="1" s="1"/>
  <c r="BF1080" i="1" s="1"/>
  <c r="BF1126" i="1" s="1"/>
  <c r="BF1172" i="1" s="1"/>
  <c r="BF1218" i="1" s="1"/>
  <c r="BF1264" i="1" s="1"/>
  <c r="BF1310" i="1" s="1"/>
  <c r="BF1356" i="1" s="1"/>
  <c r="BF1402" i="1" s="1"/>
  <c r="O297" i="1"/>
  <c r="CO296" i="1"/>
  <c r="E319" i="1"/>
  <c r="CU296" i="1"/>
  <c r="E316" i="1"/>
  <c r="CO293" i="1"/>
  <c r="C319" i="1"/>
  <c r="CU294" i="1"/>
  <c r="L319" i="1"/>
  <c r="O291" i="1"/>
  <c r="CU287" i="1"/>
  <c r="O288" i="1"/>
  <c r="CO285" i="1"/>
  <c r="D311" i="1"/>
  <c r="O285" i="1"/>
  <c r="BF284" i="1"/>
  <c r="BF330" i="1" s="1"/>
  <c r="BF376" i="1" s="1"/>
  <c r="BF422" i="1" s="1"/>
  <c r="BF468" i="1" s="1"/>
  <c r="BF514" i="1" s="1"/>
  <c r="BF560" i="1" s="1"/>
  <c r="BF606" i="1" s="1"/>
  <c r="BF652" i="1" s="1"/>
  <c r="BF698" i="1" s="1"/>
  <c r="BF744" i="1" s="1"/>
  <c r="BF790" i="1" s="1"/>
  <c r="BF836" i="1" s="1"/>
  <c r="BF882" i="1" s="1"/>
  <c r="BF928" i="1" s="1"/>
  <c r="BF974" i="1" s="1"/>
  <c r="BF1020" i="1" s="1"/>
  <c r="BF1066" i="1" s="1"/>
  <c r="BF1112" i="1" s="1"/>
  <c r="BF1158" i="1" s="1"/>
  <c r="BF1204" i="1" s="1"/>
  <c r="BF1250" i="1" s="1"/>
  <c r="BF1296" i="1" s="1"/>
  <c r="BF1342" i="1" s="1"/>
  <c r="BF1388" i="1" s="1"/>
  <c r="CF283" i="1"/>
  <c r="CO283" i="1"/>
  <c r="BY312" i="1"/>
  <c r="V317" i="1" s="1"/>
  <c r="BA283" i="1"/>
  <c r="BA329" i="1" s="1"/>
  <c r="BA375" i="1" s="1"/>
  <c r="BA421" i="1" s="1"/>
  <c r="BA467" i="1" s="1"/>
  <c r="BA513" i="1" s="1"/>
  <c r="BA559" i="1" s="1"/>
  <c r="BA605" i="1" s="1"/>
  <c r="BA651" i="1" s="1"/>
  <c r="BA697" i="1" s="1"/>
  <c r="BA743" i="1" s="1"/>
  <c r="BA789" i="1" s="1"/>
  <c r="BA835" i="1" s="1"/>
  <c r="BA881" i="1" s="1"/>
  <c r="BA927" i="1" s="1"/>
  <c r="BA973" i="1" s="1"/>
  <c r="BA1019" i="1" s="1"/>
  <c r="BA1065" i="1" s="1"/>
  <c r="BA1111" i="1" s="1"/>
  <c r="BA1157" i="1" s="1"/>
  <c r="BA1203" i="1" s="1"/>
  <c r="BA1249" i="1" s="1"/>
  <c r="BA1295" i="1" s="1"/>
  <c r="BA1341" i="1" s="1"/>
  <c r="BA1387" i="1" s="1"/>
  <c r="O283" i="1"/>
  <c r="CG264" i="1"/>
  <c r="CU264" i="1"/>
  <c r="BA259" i="1"/>
  <c r="BA305" i="1" s="1"/>
  <c r="BA351" i="1" s="1"/>
  <c r="BA397" i="1" s="1"/>
  <c r="BA443" i="1" s="1"/>
  <c r="BA489" i="1" s="1"/>
  <c r="BA535" i="1" s="1"/>
  <c r="BA581" i="1" s="1"/>
  <c r="BA627" i="1" s="1"/>
  <c r="BA673" i="1" s="1"/>
  <c r="BA719" i="1" s="1"/>
  <c r="BA765" i="1" s="1"/>
  <c r="BA811" i="1" s="1"/>
  <c r="BA857" i="1" s="1"/>
  <c r="BA903" i="1" s="1"/>
  <c r="BA949" i="1" s="1"/>
  <c r="BA995" i="1" s="1"/>
  <c r="BA1041" i="1" s="1"/>
  <c r="BA1087" i="1" s="1"/>
  <c r="BA1133" i="1" s="1"/>
  <c r="BA1179" i="1" s="1"/>
  <c r="BA1225" i="1" s="1"/>
  <c r="BA1271" i="1" s="1"/>
  <c r="BA1317" i="1" s="1"/>
  <c r="BA1363" i="1" s="1"/>
  <c r="BA1409" i="1" s="1"/>
  <c r="CG258" i="1"/>
  <c r="CU258" i="1"/>
  <c r="P273" i="1"/>
  <c r="BA257" i="1"/>
  <c r="BA303" i="1" s="1"/>
  <c r="BA349" i="1" s="1"/>
  <c r="BA395" i="1" s="1"/>
  <c r="BA441" i="1" s="1"/>
  <c r="BA487" i="1" s="1"/>
  <c r="BA533" i="1" s="1"/>
  <c r="BA579" i="1" s="1"/>
  <c r="BA625" i="1" s="1"/>
  <c r="BA671" i="1" s="1"/>
  <c r="BA717" i="1" s="1"/>
  <c r="BA763" i="1" s="1"/>
  <c r="BA809" i="1" s="1"/>
  <c r="BA855" i="1" s="1"/>
  <c r="BA901" i="1" s="1"/>
  <c r="BA947" i="1" s="1"/>
  <c r="BA993" i="1" s="1"/>
  <c r="BA1039" i="1" s="1"/>
  <c r="BA1085" i="1" s="1"/>
  <c r="BA1131" i="1" s="1"/>
  <c r="BA1177" i="1" s="1"/>
  <c r="BA1223" i="1" s="1"/>
  <c r="BA1269" i="1" s="1"/>
  <c r="BA1315" i="1" s="1"/>
  <c r="BA1361" i="1" s="1"/>
  <c r="BA1407" i="1" s="1"/>
  <c r="CG256" i="1"/>
  <c r="CU256" i="1"/>
  <c r="BF255" i="1"/>
  <c r="BF251" i="1"/>
  <c r="BF297" i="1" s="1"/>
  <c r="BF343" i="1" s="1"/>
  <c r="BF389" i="1" s="1"/>
  <c r="BF435" i="1" s="1"/>
  <c r="BF481" i="1" s="1"/>
  <c r="BF527" i="1" s="1"/>
  <c r="BF573" i="1" s="1"/>
  <c r="BF619" i="1" s="1"/>
  <c r="BF665" i="1" s="1"/>
  <c r="BF711" i="1" s="1"/>
  <c r="BF757" i="1" s="1"/>
  <c r="BF803" i="1" s="1"/>
  <c r="BF849" i="1" s="1"/>
  <c r="BF895" i="1" s="1"/>
  <c r="BF941" i="1" s="1"/>
  <c r="BF987" i="1" s="1"/>
  <c r="BF1033" i="1" s="1"/>
  <c r="BF1079" i="1" s="1"/>
  <c r="BF1125" i="1" s="1"/>
  <c r="BF1171" i="1" s="1"/>
  <c r="BF1217" i="1" s="1"/>
  <c r="BF1263" i="1" s="1"/>
  <c r="BF1309" i="1" s="1"/>
  <c r="BF1355" i="1" s="1"/>
  <c r="BF1401" i="1" s="1"/>
  <c r="O250" i="1"/>
  <c r="O249" i="1"/>
  <c r="BF245" i="1"/>
  <c r="BF291" i="1" s="1"/>
  <c r="BF337" i="1" s="1"/>
  <c r="BF383" i="1" s="1"/>
  <c r="BF429" i="1" s="1"/>
  <c r="BF475" i="1" s="1"/>
  <c r="BF521" i="1" s="1"/>
  <c r="BF567" i="1" s="1"/>
  <c r="BF613" i="1" s="1"/>
  <c r="BF659" i="1" s="1"/>
  <c r="BF705" i="1" s="1"/>
  <c r="BF751" i="1" s="1"/>
  <c r="BF797" i="1" s="1"/>
  <c r="BF843" i="1" s="1"/>
  <c r="BF889" i="1" s="1"/>
  <c r="BF935" i="1" s="1"/>
  <c r="BF981" i="1" s="1"/>
  <c r="BF1027" i="1" s="1"/>
  <c r="BF1073" i="1" s="1"/>
  <c r="BF1119" i="1" s="1"/>
  <c r="BF1165" i="1" s="1"/>
  <c r="BF1211" i="1" s="1"/>
  <c r="BF1257" i="1" s="1"/>
  <c r="BF1303" i="1" s="1"/>
  <c r="BF1349" i="1" s="1"/>
  <c r="BF1395" i="1" s="1"/>
  <c r="CO243" i="1"/>
  <c r="F265" i="1"/>
  <c r="BY266" i="1"/>
  <c r="V271" i="1" s="1"/>
  <c r="CU241" i="1"/>
  <c r="CO241" i="1"/>
  <c r="T241" i="1"/>
  <c r="D265" i="1"/>
  <c r="O237" i="1"/>
  <c r="CG216" i="1"/>
  <c r="CU216" i="1"/>
  <c r="O213" i="1"/>
  <c r="O211" i="1"/>
  <c r="O209" i="1"/>
  <c r="O205" i="1"/>
  <c r="CU204" i="1"/>
  <c r="M227" i="1"/>
  <c r="CO202" i="1"/>
  <c r="D227" i="1"/>
  <c r="CU202" i="1"/>
  <c r="BZ220" i="1"/>
  <c r="D224" i="1"/>
  <c r="CU201" i="1"/>
  <c r="CO201" i="1"/>
  <c r="L201" i="1"/>
  <c r="L247" i="1" s="1"/>
  <c r="L293" i="1" s="1"/>
  <c r="L339" i="1" s="1"/>
  <c r="L385" i="1" s="1"/>
  <c r="L431" i="1" s="1"/>
  <c r="L477" i="1" s="1"/>
  <c r="L523" i="1" s="1"/>
  <c r="L569" i="1" s="1"/>
  <c r="L615" i="1" s="1"/>
  <c r="L661" i="1" s="1"/>
  <c r="L707" i="1" s="1"/>
  <c r="L753" i="1" s="1"/>
  <c r="L799" i="1" s="1"/>
  <c r="L845" i="1" s="1"/>
  <c r="L891" i="1" s="1"/>
  <c r="L937" i="1" s="1"/>
  <c r="L983" i="1" s="1"/>
  <c r="L1029" i="1" s="1"/>
  <c r="L1075" i="1" s="1"/>
  <c r="L1121" i="1" s="1"/>
  <c r="L1167" i="1" s="1"/>
  <c r="L1213" i="1" s="1"/>
  <c r="L1259" i="1" s="1"/>
  <c r="L1305" i="1" s="1"/>
  <c r="L1351" i="1" s="1"/>
  <c r="L1397" i="1" s="1"/>
  <c r="O201" i="1"/>
  <c r="T198" i="1"/>
  <c r="CO195" i="1"/>
  <c r="CU195" i="1"/>
  <c r="E219" i="1"/>
  <c r="I227" i="1"/>
  <c r="O196" i="1"/>
  <c r="O192" i="1"/>
  <c r="O167" i="1"/>
  <c r="O165" i="1"/>
  <c r="O163" i="1"/>
  <c r="O162" i="1"/>
  <c r="O160" i="1"/>
  <c r="CO158" i="1"/>
  <c r="E181" i="1"/>
  <c r="CU158" i="1"/>
  <c r="M181" i="1"/>
  <c r="E178" i="1"/>
  <c r="J158" i="1"/>
  <c r="J204" i="1" s="1"/>
  <c r="J250" i="1" s="1"/>
  <c r="J296" i="1" s="1"/>
  <c r="J342" i="1" s="1"/>
  <c r="J388" i="1" s="1"/>
  <c r="J434" i="1" s="1"/>
  <c r="J480" i="1" s="1"/>
  <c r="J526" i="1" s="1"/>
  <c r="J572" i="1" s="1"/>
  <c r="J618" i="1" s="1"/>
  <c r="J664" i="1" s="1"/>
  <c r="J710" i="1" s="1"/>
  <c r="J756" i="1" s="1"/>
  <c r="J802" i="1" s="1"/>
  <c r="J848" i="1" s="1"/>
  <c r="J894" i="1" s="1"/>
  <c r="J940" i="1" s="1"/>
  <c r="J986" i="1" s="1"/>
  <c r="J1032" i="1" s="1"/>
  <c r="J1078" i="1" s="1"/>
  <c r="J1124" i="1" s="1"/>
  <c r="J1170" i="1" s="1"/>
  <c r="J1216" i="1" s="1"/>
  <c r="J1262" i="1" s="1"/>
  <c r="J1308" i="1" s="1"/>
  <c r="J1354" i="1" s="1"/>
  <c r="J1400" i="1" s="1"/>
  <c r="O158" i="1"/>
  <c r="CO156" i="1"/>
  <c r="D181" i="1"/>
  <c r="J157" i="1"/>
  <c r="J203" i="1" s="1"/>
  <c r="J249" i="1" s="1"/>
  <c r="J295" i="1" s="1"/>
  <c r="J341" i="1" s="1"/>
  <c r="J387" i="1" s="1"/>
  <c r="J433" i="1" s="1"/>
  <c r="J479" i="1" s="1"/>
  <c r="J525" i="1" s="1"/>
  <c r="J571" i="1" s="1"/>
  <c r="J617" i="1" s="1"/>
  <c r="J663" i="1" s="1"/>
  <c r="J709" i="1" s="1"/>
  <c r="J755" i="1" s="1"/>
  <c r="J801" i="1" s="1"/>
  <c r="J847" i="1" s="1"/>
  <c r="J893" i="1" s="1"/>
  <c r="J939" i="1" s="1"/>
  <c r="J985" i="1" s="1"/>
  <c r="J1031" i="1" s="1"/>
  <c r="J1077" i="1" s="1"/>
  <c r="J1123" i="1" s="1"/>
  <c r="J1169" i="1" s="1"/>
  <c r="J1215" i="1" s="1"/>
  <c r="J1261" i="1" s="1"/>
  <c r="J1307" i="1" s="1"/>
  <c r="J1353" i="1" s="1"/>
  <c r="J1399" i="1" s="1"/>
  <c r="O157" i="1"/>
  <c r="CU156" i="1"/>
  <c r="L181" i="1"/>
  <c r="D178" i="1"/>
  <c r="CU155" i="1"/>
  <c r="K181" i="1"/>
  <c r="CO153" i="1"/>
  <c r="G173" i="1"/>
  <c r="T150" i="1"/>
  <c r="I181" i="1"/>
  <c r="CO149" i="1"/>
  <c r="E173" i="1"/>
  <c r="CO147" i="1"/>
  <c r="CG170" i="1"/>
  <c r="CU170" i="1"/>
  <c r="R181" i="1"/>
  <c r="O161" i="1"/>
  <c r="T153" i="1"/>
  <c r="CO151" i="1"/>
  <c r="CU151" i="1"/>
  <c r="F173" i="1"/>
  <c r="O114" i="1"/>
  <c r="X115" i="1"/>
  <c r="X110" i="1" s="1"/>
  <c r="X111" i="1" s="1"/>
  <c r="X112" i="1" s="1"/>
  <c r="X113" i="1" s="1"/>
  <c r="X117" i="1" s="1"/>
  <c r="X118" i="1" s="1"/>
  <c r="X119" i="1" s="1"/>
  <c r="X109" i="1"/>
  <c r="BA201" i="1"/>
  <c r="BA247" i="1" s="1"/>
  <c r="BA293" i="1" s="1"/>
  <c r="BA339" i="1" s="1"/>
  <c r="BA385" i="1" s="1"/>
  <c r="BA431" i="1" s="1"/>
  <c r="BA477" i="1" s="1"/>
  <c r="BA523" i="1" s="1"/>
  <c r="BA569" i="1" s="1"/>
  <c r="BA615" i="1" s="1"/>
  <c r="BA661" i="1" s="1"/>
  <c r="BA707" i="1" s="1"/>
  <c r="BA753" i="1" s="1"/>
  <c r="BA799" i="1" s="1"/>
  <c r="BA845" i="1" s="1"/>
  <c r="BA891" i="1" s="1"/>
  <c r="BA937" i="1" s="1"/>
  <c r="BA983" i="1" s="1"/>
  <c r="BA1029" i="1" s="1"/>
  <c r="BA1075" i="1" s="1"/>
  <c r="BA1121" i="1" s="1"/>
  <c r="BA1167" i="1" s="1"/>
  <c r="BA1213" i="1" s="1"/>
  <c r="BA1259" i="1" s="1"/>
  <c r="BA1305" i="1" s="1"/>
  <c r="BA1351" i="1" s="1"/>
  <c r="BA1397" i="1" s="1"/>
  <c r="CU199" i="1"/>
  <c r="BA199" i="1"/>
  <c r="BA245" i="1" s="1"/>
  <c r="BA291" i="1" s="1"/>
  <c r="BA337" i="1" s="1"/>
  <c r="BA383" i="1" s="1"/>
  <c r="BA429" i="1" s="1"/>
  <c r="BA475" i="1" s="1"/>
  <c r="BA521" i="1" s="1"/>
  <c r="BA567" i="1" s="1"/>
  <c r="BA613" i="1" s="1"/>
  <c r="BA659" i="1" s="1"/>
  <c r="BA705" i="1" s="1"/>
  <c r="BA751" i="1" s="1"/>
  <c r="BA797" i="1" s="1"/>
  <c r="BA843" i="1" s="1"/>
  <c r="BA889" i="1" s="1"/>
  <c r="BA935" i="1" s="1"/>
  <c r="BA981" i="1" s="1"/>
  <c r="BA1027" i="1" s="1"/>
  <c r="BA1073" i="1" s="1"/>
  <c r="BA1119" i="1" s="1"/>
  <c r="BA1165" i="1" s="1"/>
  <c r="BA1211" i="1" s="1"/>
  <c r="BA1257" i="1" s="1"/>
  <c r="BA1303" i="1" s="1"/>
  <c r="BA1349" i="1" s="1"/>
  <c r="BA1395" i="1" s="1"/>
  <c r="L197" i="1"/>
  <c r="L243" i="1" s="1"/>
  <c r="L289" i="1" s="1"/>
  <c r="L335" i="1" s="1"/>
  <c r="L381" i="1" s="1"/>
  <c r="L427" i="1" s="1"/>
  <c r="L473" i="1" s="1"/>
  <c r="L519" i="1" s="1"/>
  <c r="L565" i="1" s="1"/>
  <c r="L611" i="1" s="1"/>
  <c r="L657" i="1" s="1"/>
  <c r="L703" i="1" s="1"/>
  <c r="L749" i="1" s="1"/>
  <c r="L795" i="1" s="1"/>
  <c r="L841" i="1" s="1"/>
  <c r="L887" i="1" s="1"/>
  <c r="L933" i="1" s="1"/>
  <c r="L979" i="1" s="1"/>
  <c r="L1025" i="1" s="1"/>
  <c r="L1071" i="1" s="1"/>
  <c r="L1117" i="1" s="1"/>
  <c r="L1163" i="1" s="1"/>
  <c r="L1209" i="1" s="1"/>
  <c r="L1255" i="1" s="1"/>
  <c r="L1301" i="1" s="1"/>
  <c r="L1347" i="1" s="1"/>
  <c r="L1393" i="1" s="1"/>
  <c r="BF196" i="1"/>
  <c r="BF242" i="1" s="1"/>
  <c r="BF288" i="1" s="1"/>
  <c r="BF334" i="1" s="1"/>
  <c r="BF380" i="1" s="1"/>
  <c r="BF426" i="1" s="1"/>
  <c r="BF472" i="1" s="1"/>
  <c r="BF518" i="1" s="1"/>
  <c r="BF564" i="1" s="1"/>
  <c r="BF610" i="1" s="1"/>
  <c r="BF656" i="1" s="1"/>
  <c r="BF702" i="1" s="1"/>
  <c r="BF748" i="1" s="1"/>
  <c r="BF794" i="1" s="1"/>
  <c r="BF840" i="1" s="1"/>
  <c r="BF886" i="1" s="1"/>
  <c r="BF932" i="1" s="1"/>
  <c r="BF978" i="1" s="1"/>
  <c r="BF1024" i="1" s="1"/>
  <c r="BF1070" i="1" s="1"/>
  <c r="BF1116" i="1" s="1"/>
  <c r="BF1162" i="1" s="1"/>
  <c r="BF1208" i="1" s="1"/>
  <c r="BF1254" i="1" s="1"/>
  <c r="BF1300" i="1" s="1"/>
  <c r="BF1346" i="1" s="1"/>
  <c r="BF1392" i="1" s="1"/>
  <c r="CU193" i="1"/>
  <c r="CO193" i="1"/>
  <c r="BA193" i="1"/>
  <c r="BA239" i="1" s="1"/>
  <c r="BA285" i="1" s="1"/>
  <c r="BA331" i="1" s="1"/>
  <c r="BA377" i="1" s="1"/>
  <c r="BA423" i="1" s="1"/>
  <c r="BA469" i="1" s="1"/>
  <c r="BA515" i="1" s="1"/>
  <c r="BA561" i="1" s="1"/>
  <c r="BA607" i="1" s="1"/>
  <c r="BA653" i="1" s="1"/>
  <c r="BA699" i="1" s="1"/>
  <c r="BA745" i="1" s="1"/>
  <c r="BA791" i="1" s="1"/>
  <c r="BA837" i="1" s="1"/>
  <c r="BA883" i="1" s="1"/>
  <c r="BA929" i="1" s="1"/>
  <c r="BA975" i="1" s="1"/>
  <c r="BA1021" i="1" s="1"/>
  <c r="BA1067" i="1" s="1"/>
  <c r="BA1113" i="1" s="1"/>
  <c r="BA1159" i="1" s="1"/>
  <c r="BA1205" i="1" s="1"/>
  <c r="BA1251" i="1" s="1"/>
  <c r="BA1297" i="1" s="1"/>
  <c r="BA1343" i="1" s="1"/>
  <c r="BA1389" i="1" s="1"/>
  <c r="O191" i="1"/>
  <c r="CG168" i="1"/>
  <c r="CU168" i="1"/>
  <c r="Q181" i="1"/>
  <c r="O166" i="1"/>
  <c r="O164" i="1"/>
  <c r="AZ161" i="1"/>
  <c r="O155" i="1"/>
  <c r="O153" i="1"/>
  <c r="BZ174" i="1"/>
  <c r="O150" i="1"/>
  <c r="T147" i="1"/>
  <c r="CU147" i="1"/>
  <c r="O145" i="1"/>
  <c r="E135" i="1"/>
  <c r="CG122" i="1"/>
  <c r="CU122" i="1"/>
  <c r="Q135" i="1"/>
  <c r="O120" i="1"/>
  <c r="O118" i="1"/>
  <c r="L116" i="1"/>
  <c r="L162" i="1" s="1"/>
  <c r="L208" i="1" s="1"/>
  <c r="L254" i="1" s="1"/>
  <c r="L300" i="1" s="1"/>
  <c r="L346" i="1" s="1"/>
  <c r="L392" i="1" s="1"/>
  <c r="L438" i="1" s="1"/>
  <c r="L484" i="1" s="1"/>
  <c r="L530" i="1" s="1"/>
  <c r="L576" i="1" s="1"/>
  <c r="L622" i="1" s="1"/>
  <c r="L668" i="1" s="1"/>
  <c r="L714" i="1" s="1"/>
  <c r="L760" i="1" s="1"/>
  <c r="L806" i="1" s="1"/>
  <c r="L852" i="1" s="1"/>
  <c r="L898" i="1" s="1"/>
  <c r="L944" i="1" s="1"/>
  <c r="L990" i="1" s="1"/>
  <c r="L1036" i="1" s="1"/>
  <c r="L1082" i="1" s="1"/>
  <c r="L1128" i="1" s="1"/>
  <c r="L1174" i="1" s="1"/>
  <c r="L1220" i="1" s="1"/>
  <c r="L1266" i="1" s="1"/>
  <c r="L1312" i="1" s="1"/>
  <c r="L1358" i="1" s="1"/>
  <c r="L1404" i="1" s="1"/>
  <c r="AZ115" i="1"/>
  <c r="L115" i="1"/>
  <c r="L161" i="1" s="1"/>
  <c r="L207" i="1" s="1"/>
  <c r="L253" i="1" s="1"/>
  <c r="L299" i="1" s="1"/>
  <c r="L345" i="1" s="1"/>
  <c r="L391" i="1" s="1"/>
  <c r="L437" i="1" s="1"/>
  <c r="L483" i="1" s="1"/>
  <c r="L529" i="1" s="1"/>
  <c r="L575" i="1" s="1"/>
  <c r="L621" i="1" s="1"/>
  <c r="L667" i="1" s="1"/>
  <c r="L713" i="1" s="1"/>
  <c r="L759" i="1" s="1"/>
  <c r="L805" i="1" s="1"/>
  <c r="L851" i="1" s="1"/>
  <c r="L897" i="1" s="1"/>
  <c r="L943" i="1" s="1"/>
  <c r="L989" i="1" s="1"/>
  <c r="L1035" i="1" s="1"/>
  <c r="L1081" i="1" s="1"/>
  <c r="L1127" i="1" s="1"/>
  <c r="L1173" i="1" s="1"/>
  <c r="L1219" i="1" s="1"/>
  <c r="L1265" i="1" s="1"/>
  <c r="L1311" i="1" s="1"/>
  <c r="L1357" i="1" s="1"/>
  <c r="L1403" i="1" s="1"/>
  <c r="O112" i="1"/>
  <c r="O111" i="1"/>
  <c r="O109" i="1"/>
  <c r="O107" i="1"/>
  <c r="BZ128" i="1"/>
  <c r="J103" i="1"/>
  <c r="J149" i="1" s="1"/>
  <c r="J195" i="1" s="1"/>
  <c r="J241" i="1" s="1"/>
  <c r="J287" i="1" s="1"/>
  <c r="J333" i="1" s="1"/>
  <c r="J379" i="1" s="1"/>
  <c r="J425" i="1" s="1"/>
  <c r="J471" i="1" s="1"/>
  <c r="J517" i="1" s="1"/>
  <c r="J563" i="1" s="1"/>
  <c r="J609" i="1" s="1"/>
  <c r="J655" i="1" s="1"/>
  <c r="J701" i="1" s="1"/>
  <c r="J747" i="1" s="1"/>
  <c r="J793" i="1" s="1"/>
  <c r="J839" i="1" s="1"/>
  <c r="J885" i="1" s="1"/>
  <c r="J931" i="1" s="1"/>
  <c r="J977" i="1" s="1"/>
  <c r="J1023" i="1" s="1"/>
  <c r="J1069" i="1" s="1"/>
  <c r="J1115" i="1" s="1"/>
  <c r="J1161" i="1" s="1"/>
  <c r="J1207" i="1" s="1"/>
  <c r="J1253" i="1" s="1"/>
  <c r="J1299" i="1" s="1"/>
  <c r="J1345" i="1" s="1"/>
  <c r="J1391" i="1" s="1"/>
  <c r="CG124" i="1"/>
  <c r="CU124" i="1"/>
  <c r="O121" i="1"/>
  <c r="O119" i="1"/>
  <c r="O117" i="1"/>
  <c r="O113" i="1"/>
  <c r="CU112" i="1"/>
  <c r="M135" i="1"/>
  <c r="CO110" i="1"/>
  <c r="D135" i="1"/>
  <c r="CU110" i="1"/>
  <c r="D132" i="1"/>
  <c r="O110" i="1"/>
  <c r="CU109" i="1"/>
  <c r="K135" i="1"/>
  <c r="CO107" i="1"/>
  <c r="G127" i="1"/>
  <c r="CO105" i="1"/>
  <c r="X69" i="1"/>
  <c r="X64" i="1" s="1"/>
  <c r="X65" i="1" s="1"/>
  <c r="X66" i="1" s="1"/>
  <c r="X67" i="1" s="1"/>
  <c r="X71" i="1" s="1"/>
  <c r="X72" i="1" s="1"/>
  <c r="X73" i="1" s="1"/>
  <c r="X63" i="1"/>
  <c r="I135" i="1"/>
  <c r="E127" i="1"/>
  <c r="T107" i="1"/>
  <c r="CU101" i="1"/>
  <c r="O100" i="1"/>
  <c r="G86" i="1"/>
  <c r="BY82" i="1"/>
  <c r="V87" i="1" s="1"/>
  <c r="CG78" i="1"/>
  <c r="CU78" i="1"/>
  <c r="J75" i="1"/>
  <c r="J121" i="1" s="1"/>
  <c r="J167" i="1" s="1"/>
  <c r="J213" i="1" s="1"/>
  <c r="J259" i="1" s="1"/>
  <c r="J305" i="1" s="1"/>
  <c r="J351" i="1" s="1"/>
  <c r="J397" i="1" s="1"/>
  <c r="J443" i="1" s="1"/>
  <c r="J489" i="1" s="1"/>
  <c r="J535" i="1" s="1"/>
  <c r="J581" i="1" s="1"/>
  <c r="J627" i="1" s="1"/>
  <c r="J673" i="1" s="1"/>
  <c r="J719" i="1" s="1"/>
  <c r="J765" i="1" s="1"/>
  <c r="J811" i="1" s="1"/>
  <c r="J857" i="1" s="1"/>
  <c r="J903" i="1" s="1"/>
  <c r="J949" i="1" s="1"/>
  <c r="J995" i="1" s="1"/>
  <c r="J1041" i="1" s="1"/>
  <c r="J1087" i="1" s="1"/>
  <c r="J1133" i="1" s="1"/>
  <c r="J1179" i="1" s="1"/>
  <c r="J1225" i="1" s="1"/>
  <c r="J1271" i="1" s="1"/>
  <c r="J1317" i="1" s="1"/>
  <c r="J1363" i="1" s="1"/>
  <c r="J1409" i="1" s="1"/>
  <c r="O75" i="1"/>
  <c r="J73" i="1"/>
  <c r="J119" i="1" s="1"/>
  <c r="J165" i="1" s="1"/>
  <c r="J211" i="1" s="1"/>
  <c r="J257" i="1" s="1"/>
  <c r="J303" i="1" s="1"/>
  <c r="J349" i="1" s="1"/>
  <c r="J395" i="1" s="1"/>
  <c r="J441" i="1" s="1"/>
  <c r="J487" i="1" s="1"/>
  <c r="J533" i="1" s="1"/>
  <c r="J579" i="1" s="1"/>
  <c r="J625" i="1" s="1"/>
  <c r="J671" i="1" s="1"/>
  <c r="J717" i="1" s="1"/>
  <c r="J763" i="1" s="1"/>
  <c r="J809" i="1" s="1"/>
  <c r="J855" i="1" s="1"/>
  <c r="J901" i="1" s="1"/>
  <c r="J947" i="1" s="1"/>
  <c r="J993" i="1" s="1"/>
  <c r="J1039" i="1" s="1"/>
  <c r="J1085" i="1" s="1"/>
  <c r="J1131" i="1" s="1"/>
  <c r="J1177" i="1" s="1"/>
  <c r="J1223" i="1" s="1"/>
  <c r="J1269" i="1" s="1"/>
  <c r="J1315" i="1" s="1"/>
  <c r="J1361" i="1" s="1"/>
  <c r="J1407" i="1" s="1"/>
  <c r="O73" i="1"/>
  <c r="J71" i="1"/>
  <c r="J117" i="1" s="1"/>
  <c r="J163" i="1" s="1"/>
  <c r="J209" i="1" s="1"/>
  <c r="J255" i="1" s="1"/>
  <c r="J301" i="1" s="1"/>
  <c r="J347" i="1" s="1"/>
  <c r="J393" i="1" s="1"/>
  <c r="J439" i="1" s="1"/>
  <c r="J485" i="1" s="1"/>
  <c r="J531" i="1" s="1"/>
  <c r="J577" i="1" s="1"/>
  <c r="J623" i="1" s="1"/>
  <c r="J669" i="1" s="1"/>
  <c r="J715" i="1" s="1"/>
  <c r="J761" i="1" s="1"/>
  <c r="J807" i="1" s="1"/>
  <c r="J853" i="1" s="1"/>
  <c r="J899" i="1" s="1"/>
  <c r="J945" i="1" s="1"/>
  <c r="J991" i="1" s="1"/>
  <c r="J1037" i="1" s="1"/>
  <c r="J1083" i="1" s="1"/>
  <c r="J1129" i="1" s="1"/>
  <c r="J1175" i="1" s="1"/>
  <c r="J1221" i="1" s="1"/>
  <c r="J1267" i="1" s="1"/>
  <c r="J1313" i="1" s="1"/>
  <c r="J1359" i="1" s="1"/>
  <c r="J1405" i="1" s="1"/>
  <c r="O71" i="1"/>
  <c r="CU70" i="1"/>
  <c r="O70" i="1"/>
  <c r="O69" i="1"/>
  <c r="L68" i="1"/>
  <c r="L114" i="1" s="1"/>
  <c r="L160" i="1" s="1"/>
  <c r="L206" i="1" s="1"/>
  <c r="L252" i="1" s="1"/>
  <c r="L298" i="1" s="1"/>
  <c r="L344" i="1" s="1"/>
  <c r="L390" i="1" s="1"/>
  <c r="L436" i="1" s="1"/>
  <c r="L482" i="1" s="1"/>
  <c r="L528" i="1" s="1"/>
  <c r="L574" i="1" s="1"/>
  <c r="L620" i="1" s="1"/>
  <c r="L666" i="1" s="1"/>
  <c r="L712" i="1" s="1"/>
  <c r="L758" i="1" s="1"/>
  <c r="L804" i="1" s="1"/>
  <c r="L850" i="1" s="1"/>
  <c r="L896" i="1" s="1"/>
  <c r="L942" i="1" s="1"/>
  <c r="L988" i="1" s="1"/>
  <c r="L1034" i="1" s="1"/>
  <c r="L1080" i="1" s="1"/>
  <c r="L1126" i="1" s="1"/>
  <c r="L1172" i="1" s="1"/>
  <c r="L1218" i="1" s="1"/>
  <c r="L1264" i="1" s="1"/>
  <c r="L1310" i="1" s="1"/>
  <c r="L1356" i="1" s="1"/>
  <c r="L1402" i="1" s="1"/>
  <c r="O67" i="1"/>
  <c r="CU66" i="1"/>
  <c r="M89" i="1"/>
  <c r="L66" i="1"/>
  <c r="L112" i="1" s="1"/>
  <c r="L158" i="1" s="1"/>
  <c r="L204" i="1" s="1"/>
  <c r="L250" i="1" s="1"/>
  <c r="L296" i="1" s="1"/>
  <c r="L342" i="1" s="1"/>
  <c r="L388" i="1" s="1"/>
  <c r="L434" i="1" s="1"/>
  <c r="L480" i="1" s="1"/>
  <c r="L526" i="1" s="1"/>
  <c r="L572" i="1" s="1"/>
  <c r="L618" i="1" s="1"/>
  <c r="L664" i="1" s="1"/>
  <c r="L710" i="1" s="1"/>
  <c r="L756" i="1" s="1"/>
  <c r="L802" i="1" s="1"/>
  <c r="L848" i="1" s="1"/>
  <c r="L894" i="1" s="1"/>
  <c r="L940" i="1" s="1"/>
  <c r="L986" i="1" s="1"/>
  <c r="L1032" i="1" s="1"/>
  <c r="L1078" i="1" s="1"/>
  <c r="L1124" i="1" s="1"/>
  <c r="L1170" i="1" s="1"/>
  <c r="L1216" i="1" s="1"/>
  <c r="L1262" i="1" s="1"/>
  <c r="L1308" i="1" s="1"/>
  <c r="L1354" i="1" s="1"/>
  <c r="L1400" i="1" s="1"/>
  <c r="CO64" i="1"/>
  <c r="D89" i="1"/>
  <c r="L65" i="1"/>
  <c r="L111" i="1" s="1"/>
  <c r="L157" i="1" s="1"/>
  <c r="L203" i="1" s="1"/>
  <c r="L249" i="1" s="1"/>
  <c r="L295" i="1" s="1"/>
  <c r="L341" i="1" s="1"/>
  <c r="L387" i="1" s="1"/>
  <c r="L433" i="1" s="1"/>
  <c r="L479" i="1" s="1"/>
  <c r="L525" i="1" s="1"/>
  <c r="L571" i="1" s="1"/>
  <c r="L617" i="1" s="1"/>
  <c r="L663" i="1" s="1"/>
  <c r="L709" i="1" s="1"/>
  <c r="L755" i="1" s="1"/>
  <c r="L801" i="1" s="1"/>
  <c r="L847" i="1" s="1"/>
  <c r="L893" i="1" s="1"/>
  <c r="L939" i="1" s="1"/>
  <c r="L985" i="1" s="1"/>
  <c r="L1031" i="1" s="1"/>
  <c r="L1077" i="1" s="1"/>
  <c r="L1123" i="1" s="1"/>
  <c r="L1169" i="1" s="1"/>
  <c r="L1215" i="1" s="1"/>
  <c r="L1261" i="1" s="1"/>
  <c r="L1307" i="1" s="1"/>
  <c r="L1353" i="1" s="1"/>
  <c r="L1399" i="1" s="1"/>
  <c r="CU64" i="1"/>
  <c r="D86" i="1"/>
  <c r="O64" i="1"/>
  <c r="CU63" i="1"/>
  <c r="K89" i="1"/>
  <c r="CO61" i="1"/>
  <c r="G81" i="1"/>
  <c r="T61" i="1"/>
  <c r="L60" i="1"/>
  <c r="L106" i="1" s="1"/>
  <c r="L152" i="1" s="1"/>
  <c r="L198" i="1" s="1"/>
  <c r="L244" i="1" s="1"/>
  <c r="L290" i="1" s="1"/>
  <c r="L336" i="1" s="1"/>
  <c r="L382" i="1" s="1"/>
  <c r="L428" i="1" s="1"/>
  <c r="L474" i="1" s="1"/>
  <c r="L520" i="1" s="1"/>
  <c r="L566" i="1" s="1"/>
  <c r="L612" i="1" s="1"/>
  <c r="L658" i="1" s="1"/>
  <c r="L704" i="1" s="1"/>
  <c r="L750" i="1" s="1"/>
  <c r="L796" i="1" s="1"/>
  <c r="L842" i="1" s="1"/>
  <c r="L888" i="1" s="1"/>
  <c r="L934" i="1" s="1"/>
  <c r="L980" i="1" s="1"/>
  <c r="L1026" i="1" s="1"/>
  <c r="L1072" i="1" s="1"/>
  <c r="L1118" i="1" s="1"/>
  <c r="L1164" i="1" s="1"/>
  <c r="L1210" i="1" s="1"/>
  <c r="L1256" i="1" s="1"/>
  <c r="L1302" i="1" s="1"/>
  <c r="L1348" i="1" s="1"/>
  <c r="L1394" i="1" s="1"/>
  <c r="T58" i="1"/>
  <c r="I89" i="1"/>
  <c r="CO57" i="1"/>
  <c r="E81" i="1"/>
  <c r="CO55" i="1"/>
  <c r="T55" i="1"/>
  <c r="CU55" i="1"/>
  <c r="J54" i="1"/>
  <c r="J100" i="1" s="1"/>
  <c r="J146" i="1" s="1"/>
  <c r="J192" i="1" s="1"/>
  <c r="J238" i="1" s="1"/>
  <c r="J284" i="1" s="1"/>
  <c r="J330" i="1" s="1"/>
  <c r="J376" i="1" s="1"/>
  <c r="J422" i="1" s="1"/>
  <c r="J468" i="1" s="1"/>
  <c r="J514" i="1" s="1"/>
  <c r="J560" i="1" s="1"/>
  <c r="J606" i="1" s="1"/>
  <c r="J652" i="1" s="1"/>
  <c r="J698" i="1" s="1"/>
  <c r="J744" i="1" s="1"/>
  <c r="J790" i="1" s="1"/>
  <c r="J836" i="1" s="1"/>
  <c r="J882" i="1" s="1"/>
  <c r="J928" i="1" s="1"/>
  <c r="J974" i="1" s="1"/>
  <c r="J1020" i="1" s="1"/>
  <c r="J1066" i="1" s="1"/>
  <c r="J1112" i="1" s="1"/>
  <c r="J1158" i="1" s="1"/>
  <c r="J1204" i="1" s="1"/>
  <c r="J1250" i="1" s="1"/>
  <c r="J1296" i="1" s="1"/>
  <c r="J1342" i="1" s="1"/>
  <c r="J1388" i="1" s="1"/>
  <c r="O54" i="1"/>
  <c r="J53" i="1"/>
  <c r="O53" i="1"/>
  <c r="CU105" i="1"/>
  <c r="J99" i="1"/>
  <c r="J145" i="1" s="1"/>
  <c r="J191" i="1" s="1"/>
  <c r="J237" i="1" s="1"/>
  <c r="J283" i="1" s="1"/>
  <c r="J329" i="1" s="1"/>
  <c r="J375" i="1" s="1"/>
  <c r="J421" i="1" s="1"/>
  <c r="J467" i="1" s="1"/>
  <c r="J513" i="1" s="1"/>
  <c r="J559" i="1" s="1"/>
  <c r="J605" i="1" s="1"/>
  <c r="J651" i="1" s="1"/>
  <c r="J697" i="1" s="1"/>
  <c r="J743" i="1" s="1"/>
  <c r="J789" i="1" s="1"/>
  <c r="J835" i="1" s="1"/>
  <c r="J881" i="1" s="1"/>
  <c r="J927" i="1" s="1"/>
  <c r="J973" i="1" s="1"/>
  <c r="J1019" i="1" s="1"/>
  <c r="J1065" i="1" s="1"/>
  <c r="J1111" i="1" s="1"/>
  <c r="J1157" i="1" s="1"/>
  <c r="J1203" i="1" s="1"/>
  <c r="J1249" i="1" s="1"/>
  <c r="J1295" i="1" s="1"/>
  <c r="J1341" i="1" s="1"/>
  <c r="J1387" i="1" s="1"/>
  <c r="O99" i="1"/>
  <c r="CG76" i="1"/>
  <c r="CU76" i="1"/>
  <c r="Q89" i="1"/>
  <c r="J74" i="1"/>
  <c r="J120" i="1" s="1"/>
  <c r="J166" i="1" s="1"/>
  <c r="J212" i="1" s="1"/>
  <c r="J258" i="1" s="1"/>
  <c r="J304" i="1" s="1"/>
  <c r="J350" i="1" s="1"/>
  <c r="J396" i="1" s="1"/>
  <c r="J442" i="1" s="1"/>
  <c r="J488" i="1" s="1"/>
  <c r="J534" i="1" s="1"/>
  <c r="J580" i="1" s="1"/>
  <c r="J626" i="1" s="1"/>
  <c r="J672" i="1" s="1"/>
  <c r="J718" i="1" s="1"/>
  <c r="J764" i="1" s="1"/>
  <c r="J810" i="1" s="1"/>
  <c r="J856" i="1" s="1"/>
  <c r="J902" i="1" s="1"/>
  <c r="J948" i="1" s="1"/>
  <c r="J994" i="1" s="1"/>
  <c r="J1040" i="1" s="1"/>
  <c r="J1086" i="1" s="1"/>
  <c r="J1132" i="1" s="1"/>
  <c r="J1178" i="1" s="1"/>
  <c r="J1224" i="1" s="1"/>
  <c r="J1270" i="1" s="1"/>
  <c r="J1316" i="1" s="1"/>
  <c r="J1362" i="1" s="1"/>
  <c r="J1408" i="1" s="1"/>
  <c r="O74" i="1"/>
  <c r="J72" i="1"/>
  <c r="J118" i="1" s="1"/>
  <c r="J164" i="1" s="1"/>
  <c r="J210" i="1" s="1"/>
  <c r="J256" i="1" s="1"/>
  <c r="J302" i="1" s="1"/>
  <c r="J348" i="1" s="1"/>
  <c r="J394" i="1" s="1"/>
  <c r="J440" i="1" s="1"/>
  <c r="J486" i="1" s="1"/>
  <c r="J532" i="1" s="1"/>
  <c r="J578" i="1" s="1"/>
  <c r="J624" i="1" s="1"/>
  <c r="J670" i="1" s="1"/>
  <c r="J716" i="1" s="1"/>
  <c r="J762" i="1" s="1"/>
  <c r="J808" i="1" s="1"/>
  <c r="J854" i="1" s="1"/>
  <c r="J900" i="1" s="1"/>
  <c r="J946" i="1" s="1"/>
  <c r="J992" i="1" s="1"/>
  <c r="J1038" i="1" s="1"/>
  <c r="J1084" i="1" s="1"/>
  <c r="J1130" i="1" s="1"/>
  <c r="J1176" i="1" s="1"/>
  <c r="J1222" i="1" s="1"/>
  <c r="J1268" i="1" s="1"/>
  <c r="J1314" i="1" s="1"/>
  <c r="J1360" i="1" s="1"/>
  <c r="J1406" i="1" s="1"/>
  <c r="O72" i="1"/>
  <c r="AZ69" i="1"/>
  <c r="J68" i="1"/>
  <c r="J114" i="1" s="1"/>
  <c r="J160" i="1" s="1"/>
  <c r="J206" i="1" s="1"/>
  <c r="J252" i="1" s="1"/>
  <c r="J298" i="1" s="1"/>
  <c r="J344" i="1" s="1"/>
  <c r="J390" i="1" s="1"/>
  <c r="J436" i="1" s="1"/>
  <c r="J482" i="1" s="1"/>
  <c r="J528" i="1" s="1"/>
  <c r="J574" i="1" s="1"/>
  <c r="J620" i="1" s="1"/>
  <c r="J666" i="1" s="1"/>
  <c r="J712" i="1" s="1"/>
  <c r="J758" i="1" s="1"/>
  <c r="J804" i="1" s="1"/>
  <c r="J850" i="1" s="1"/>
  <c r="J896" i="1" s="1"/>
  <c r="J942" i="1" s="1"/>
  <c r="J988" i="1" s="1"/>
  <c r="J1034" i="1" s="1"/>
  <c r="J1080" i="1" s="1"/>
  <c r="J1126" i="1" s="1"/>
  <c r="J1172" i="1" s="1"/>
  <c r="J1218" i="1" s="1"/>
  <c r="J1264" i="1" s="1"/>
  <c r="J1310" i="1" s="1"/>
  <c r="J1356" i="1" s="1"/>
  <c r="J1402" i="1" s="1"/>
  <c r="O68" i="1"/>
  <c r="J63" i="1"/>
  <c r="J109" i="1" s="1"/>
  <c r="J155" i="1" s="1"/>
  <c r="J201" i="1" s="1"/>
  <c r="J247" i="1" s="1"/>
  <c r="J293" i="1" s="1"/>
  <c r="J339" i="1" s="1"/>
  <c r="J385" i="1" s="1"/>
  <c r="J431" i="1" s="1"/>
  <c r="J477" i="1" s="1"/>
  <c r="J523" i="1" s="1"/>
  <c r="J569" i="1" s="1"/>
  <c r="J615" i="1" s="1"/>
  <c r="J661" i="1" s="1"/>
  <c r="J707" i="1" s="1"/>
  <c r="J753" i="1" s="1"/>
  <c r="J799" i="1" s="1"/>
  <c r="J845" i="1" s="1"/>
  <c r="J891" i="1" s="1"/>
  <c r="J937" i="1" s="1"/>
  <c r="J983" i="1" s="1"/>
  <c r="J1029" i="1" s="1"/>
  <c r="J1075" i="1" s="1"/>
  <c r="J1121" i="1" s="1"/>
  <c r="J1167" i="1" s="1"/>
  <c r="J1213" i="1" s="1"/>
  <c r="J1259" i="1" s="1"/>
  <c r="J1305" i="1" s="1"/>
  <c r="J1351" i="1" s="1"/>
  <c r="J1397" i="1" s="1"/>
  <c r="O63" i="1"/>
  <c r="J61" i="1"/>
  <c r="J107" i="1" s="1"/>
  <c r="J153" i="1" s="1"/>
  <c r="J199" i="1" s="1"/>
  <c r="J245" i="1" s="1"/>
  <c r="J291" i="1" s="1"/>
  <c r="J337" i="1" s="1"/>
  <c r="J383" i="1" s="1"/>
  <c r="J429" i="1" s="1"/>
  <c r="J475" i="1" s="1"/>
  <c r="J521" i="1" s="1"/>
  <c r="J567" i="1" s="1"/>
  <c r="J613" i="1" s="1"/>
  <c r="J659" i="1" s="1"/>
  <c r="J705" i="1" s="1"/>
  <c r="J751" i="1" s="1"/>
  <c r="J797" i="1" s="1"/>
  <c r="J843" i="1" s="1"/>
  <c r="J889" i="1" s="1"/>
  <c r="J935" i="1" s="1"/>
  <c r="J981" i="1" s="1"/>
  <c r="J1027" i="1" s="1"/>
  <c r="J1073" i="1" s="1"/>
  <c r="J1119" i="1" s="1"/>
  <c r="J1165" i="1" s="1"/>
  <c r="J1211" i="1" s="1"/>
  <c r="J1257" i="1" s="1"/>
  <c r="J1303" i="1" s="1"/>
  <c r="J1349" i="1" s="1"/>
  <c r="J1395" i="1" s="1"/>
  <c r="BZ82" i="1"/>
  <c r="CG128" i="1" s="1"/>
  <c r="J55" i="1"/>
  <c r="J101" i="1" s="1"/>
  <c r="J147" i="1" s="1"/>
  <c r="J193" i="1" s="1"/>
  <c r="J239" i="1" s="1"/>
  <c r="J285" i="1" s="1"/>
  <c r="J331" i="1" s="1"/>
  <c r="J377" i="1" s="1"/>
  <c r="J423" i="1" s="1"/>
  <c r="J469" i="1" s="1"/>
  <c r="J515" i="1" s="1"/>
  <c r="J561" i="1" s="1"/>
  <c r="J607" i="1" s="1"/>
  <c r="J653" i="1" s="1"/>
  <c r="J699" i="1" s="1"/>
  <c r="J745" i="1" s="1"/>
  <c r="J791" i="1" s="1"/>
  <c r="J837" i="1" s="1"/>
  <c r="J883" i="1" s="1"/>
  <c r="J929" i="1" s="1"/>
  <c r="J975" i="1" s="1"/>
  <c r="J1021" i="1" s="1"/>
  <c r="J1067" i="1" s="1"/>
  <c r="J1113" i="1" s="1"/>
  <c r="J1159" i="1" s="1"/>
  <c r="J1205" i="1" s="1"/>
  <c r="J1251" i="1" s="1"/>
  <c r="J1297" i="1" s="1"/>
  <c r="J1343" i="1" s="1"/>
  <c r="J1389" i="1" s="1"/>
  <c r="CO53" i="1"/>
  <c r="CA35" i="1"/>
  <c r="CH35" i="1" s="1"/>
  <c r="T14" i="1"/>
  <c r="L61" i="1"/>
  <c r="L107" i="1" s="1"/>
  <c r="L153" i="1" s="1"/>
  <c r="L199" i="1" s="1"/>
  <c r="L245" i="1" s="1"/>
  <c r="L291" i="1" s="1"/>
  <c r="L337" i="1" s="1"/>
  <c r="L383" i="1" s="1"/>
  <c r="L429" i="1" s="1"/>
  <c r="L475" i="1" s="1"/>
  <c r="L521" i="1" s="1"/>
  <c r="L567" i="1" s="1"/>
  <c r="L613" i="1" s="1"/>
  <c r="L659" i="1" s="1"/>
  <c r="L705" i="1" s="1"/>
  <c r="L751" i="1" s="1"/>
  <c r="L797" i="1" s="1"/>
  <c r="L843" i="1" s="1"/>
  <c r="L889" i="1" s="1"/>
  <c r="L935" i="1" s="1"/>
  <c r="L981" i="1" s="1"/>
  <c r="L1027" i="1" s="1"/>
  <c r="L1073" i="1" s="1"/>
  <c r="L1119" i="1" s="1"/>
  <c r="L1165" i="1" s="1"/>
  <c r="L1211" i="1" s="1"/>
  <c r="L1257" i="1" s="1"/>
  <c r="L1303" i="1" s="1"/>
  <c r="L1349" i="1" s="1"/>
  <c r="L1395" i="1" s="1"/>
  <c r="N59" i="1"/>
  <c r="N105" i="1" s="1"/>
  <c r="N151" i="1" s="1"/>
  <c r="N197" i="1" s="1"/>
  <c r="N243" i="1" s="1"/>
  <c r="N289" i="1" s="1"/>
  <c r="N335" i="1" s="1"/>
  <c r="N381" i="1" s="1"/>
  <c r="N427" i="1" s="1"/>
  <c r="N473" i="1" s="1"/>
  <c r="N519" i="1" s="1"/>
  <c r="N565" i="1" s="1"/>
  <c r="N611" i="1" s="1"/>
  <c r="N657" i="1" s="1"/>
  <c r="N703" i="1" s="1"/>
  <c r="N749" i="1" s="1"/>
  <c r="N795" i="1" s="1"/>
  <c r="N841" i="1" s="1"/>
  <c r="N887" i="1" s="1"/>
  <c r="N933" i="1" s="1"/>
  <c r="N979" i="1" s="1"/>
  <c r="N1025" i="1" s="1"/>
  <c r="N1071" i="1" s="1"/>
  <c r="N1117" i="1" s="1"/>
  <c r="N1163" i="1" s="1"/>
  <c r="N1209" i="1" s="1"/>
  <c r="N1255" i="1" s="1"/>
  <c r="N1301" i="1" s="1"/>
  <c r="N1347" i="1" s="1"/>
  <c r="N1393" i="1" s="1"/>
  <c r="E34" i="1"/>
  <c r="N57" i="1"/>
  <c r="N103" i="1" s="1"/>
  <c r="N149" i="1" s="1"/>
  <c r="N195" i="1" s="1"/>
  <c r="N241" i="1" s="1"/>
  <c r="N287" i="1" s="1"/>
  <c r="N333" i="1" s="1"/>
  <c r="N379" i="1" s="1"/>
  <c r="N425" i="1" s="1"/>
  <c r="N471" i="1" s="1"/>
  <c r="N517" i="1" s="1"/>
  <c r="N563" i="1" s="1"/>
  <c r="N609" i="1" s="1"/>
  <c r="N655" i="1" s="1"/>
  <c r="N701" i="1" s="1"/>
  <c r="N747" i="1" s="1"/>
  <c r="N793" i="1" s="1"/>
  <c r="N839" i="1" s="1"/>
  <c r="N885" i="1" s="1"/>
  <c r="N931" i="1" s="1"/>
  <c r="N977" i="1" s="1"/>
  <c r="N1023" i="1" s="1"/>
  <c r="N1069" i="1" s="1"/>
  <c r="N1115" i="1" s="1"/>
  <c r="N1161" i="1" s="1"/>
  <c r="N1207" i="1" s="1"/>
  <c r="N1253" i="1" s="1"/>
  <c r="N1299" i="1" s="1"/>
  <c r="N1345" i="1" s="1"/>
  <c r="N1391" i="1" s="1"/>
  <c r="T8" i="1"/>
  <c r="L55" i="1"/>
  <c r="L101" i="1" s="1"/>
  <c r="L147" i="1" s="1"/>
  <c r="L193" i="1" s="1"/>
  <c r="L239" i="1" s="1"/>
  <c r="L285" i="1" s="1"/>
  <c r="L331" i="1" s="1"/>
  <c r="L377" i="1" s="1"/>
  <c r="L423" i="1" s="1"/>
  <c r="L469" i="1" s="1"/>
  <c r="L515" i="1" s="1"/>
  <c r="L561" i="1" s="1"/>
  <c r="L607" i="1" s="1"/>
  <c r="L653" i="1" s="1"/>
  <c r="L699" i="1" s="1"/>
  <c r="L745" i="1" s="1"/>
  <c r="L791" i="1" s="1"/>
  <c r="L837" i="1" s="1"/>
  <c r="L883" i="1" s="1"/>
  <c r="L929" i="1" s="1"/>
  <c r="L975" i="1" s="1"/>
  <c r="L1021" i="1" s="1"/>
  <c r="L1067" i="1" s="1"/>
  <c r="L1113" i="1" s="1"/>
  <c r="L1159" i="1" s="1"/>
  <c r="L1205" i="1" s="1"/>
  <c r="L1251" i="1" s="1"/>
  <c r="L1297" i="1" s="1"/>
  <c r="L1343" i="1" s="1"/>
  <c r="L1389" i="1" s="1"/>
  <c r="X9" i="1"/>
  <c r="X10" i="1" s="1"/>
  <c r="X11" i="1" s="1"/>
  <c r="X12" i="1" s="1"/>
  <c r="X13" i="1" s="1"/>
  <c r="X14" i="1" s="1"/>
  <c r="X15" i="1" s="1"/>
  <c r="U34" i="1"/>
  <c r="J67" i="1"/>
  <c r="J113" i="1" s="1"/>
  <c r="J159" i="1" s="1"/>
  <c r="J205" i="1" s="1"/>
  <c r="J251" i="1" s="1"/>
  <c r="J297" i="1" s="1"/>
  <c r="J343" i="1" s="1"/>
  <c r="J389" i="1" s="1"/>
  <c r="J435" i="1" s="1"/>
  <c r="J481" i="1" s="1"/>
  <c r="J527" i="1" s="1"/>
  <c r="J573" i="1" s="1"/>
  <c r="J619" i="1" s="1"/>
  <c r="J665" i="1" s="1"/>
  <c r="J711" i="1" s="1"/>
  <c r="J757" i="1" s="1"/>
  <c r="J803" i="1" s="1"/>
  <c r="J849" i="1" s="1"/>
  <c r="J895" i="1" s="1"/>
  <c r="J941" i="1" s="1"/>
  <c r="J987" i="1" s="1"/>
  <c r="J1033" i="1" s="1"/>
  <c r="J1079" i="1" s="1"/>
  <c r="J1125" i="1" s="1"/>
  <c r="J1171" i="1" s="1"/>
  <c r="J1217" i="1" s="1"/>
  <c r="J1263" i="1" s="1"/>
  <c r="J1309" i="1" s="1"/>
  <c r="J1355" i="1" s="1"/>
  <c r="J1401" i="1" s="1"/>
  <c r="CO16" i="1"/>
  <c r="K42" i="1"/>
  <c r="CO14" i="1"/>
  <c r="K39" i="1"/>
  <c r="N62" i="1"/>
  <c r="N108" i="1" s="1"/>
  <c r="N154" i="1" s="1"/>
  <c r="N200" i="1" s="1"/>
  <c r="N246" i="1" s="1"/>
  <c r="N292" i="1" s="1"/>
  <c r="N338" i="1" s="1"/>
  <c r="N384" i="1" s="1"/>
  <c r="N430" i="1" s="1"/>
  <c r="N476" i="1" s="1"/>
  <c r="N522" i="1" s="1"/>
  <c r="N568" i="1" s="1"/>
  <c r="N614" i="1" s="1"/>
  <c r="N660" i="1" s="1"/>
  <c r="N706" i="1" s="1"/>
  <c r="N752" i="1" s="1"/>
  <c r="N798" i="1" s="1"/>
  <c r="N844" i="1" s="1"/>
  <c r="N890" i="1" s="1"/>
  <c r="N936" i="1" s="1"/>
  <c r="N982" i="1" s="1"/>
  <c r="N1028" i="1" s="1"/>
  <c r="N1074" i="1" s="1"/>
  <c r="N1120" i="1" s="1"/>
  <c r="N1166" i="1" s="1"/>
  <c r="N1212" i="1" s="1"/>
  <c r="N1258" i="1" s="1"/>
  <c r="N1304" i="1" s="1"/>
  <c r="N1350" i="1" s="1"/>
  <c r="N1396" i="1" s="1"/>
  <c r="N60" i="1"/>
  <c r="N106" i="1" s="1"/>
  <c r="N152" i="1" s="1"/>
  <c r="N198" i="1" s="1"/>
  <c r="N244" i="1" s="1"/>
  <c r="N290" i="1" s="1"/>
  <c r="N336" i="1" s="1"/>
  <c r="N382" i="1" s="1"/>
  <c r="N428" i="1" s="1"/>
  <c r="N474" i="1" s="1"/>
  <c r="N520" i="1" s="1"/>
  <c r="N566" i="1" s="1"/>
  <c r="N612" i="1" s="1"/>
  <c r="N658" i="1" s="1"/>
  <c r="N704" i="1" s="1"/>
  <c r="N750" i="1" s="1"/>
  <c r="N796" i="1" s="1"/>
  <c r="N842" i="1" s="1"/>
  <c r="N888" i="1" s="1"/>
  <c r="N934" i="1" s="1"/>
  <c r="N980" i="1" s="1"/>
  <c r="N1026" i="1" s="1"/>
  <c r="N1072" i="1" s="1"/>
  <c r="N1118" i="1" s="1"/>
  <c r="N1164" i="1" s="1"/>
  <c r="N1210" i="1" s="1"/>
  <c r="N1256" i="1" s="1"/>
  <c r="N1302" i="1" s="1"/>
  <c r="N1348" i="1" s="1"/>
  <c r="N1394" i="1" s="1"/>
  <c r="N56" i="1"/>
  <c r="N102" i="1" s="1"/>
  <c r="N148" i="1" s="1"/>
  <c r="N194" i="1" s="1"/>
  <c r="N240" i="1" s="1"/>
  <c r="N286" i="1" s="1"/>
  <c r="N332" i="1" s="1"/>
  <c r="N378" i="1" s="1"/>
  <c r="N424" i="1" s="1"/>
  <c r="N470" i="1" s="1"/>
  <c r="N516" i="1" s="1"/>
  <c r="N562" i="1" s="1"/>
  <c r="N608" i="1" s="1"/>
  <c r="N654" i="1" s="1"/>
  <c r="N700" i="1" s="1"/>
  <c r="N746" i="1" s="1"/>
  <c r="N792" i="1" s="1"/>
  <c r="N838" i="1" s="1"/>
  <c r="N884" i="1" s="1"/>
  <c r="N930" i="1" s="1"/>
  <c r="N976" i="1" s="1"/>
  <c r="N1022" i="1" s="1"/>
  <c r="N1068" i="1" s="1"/>
  <c r="N1114" i="1" s="1"/>
  <c r="N1160" i="1" s="1"/>
  <c r="N1206" i="1" s="1"/>
  <c r="N1252" i="1" s="1"/>
  <c r="N1298" i="1" s="1"/>
  <c r="N1344" i="1" s="1"/>
  <c r="N1390" i="1" s="1"/>
  <c r="G8" i="1"/>
  <c r="H8" i="1" s="1"/>
  <c r="H42" i="1"/>
  <c r="CF6" i="1"/>
  <c r="C34" i="1"/>
  <c r="G6" i="1"/>
  <c r="H6" i="1" s="1"/>
  <c r="H33" i="1"/>
  <c r="J64" i="1"/>
  <c r="J110" i="1" s="1"/>
  <c r="J156" i="1" s="1"/>
  <c r="J202" i="1" s="1"/>
  <c r="J248" i="1" s="1"/>
  <c r="J294" i="1" s="1"/>
  <c r="J340" i="1" s="1"/>
  <c r="J386" i="1" s="1"/>
  <c r="J432" i="1" s="1"/>
  <c r="J478" i="1" s="1"/>
  <c r="J524" i="1" s="1"/>
  <c r="J570" i="1" s="1"/>
  <c r="J616" i="1" s="1"/>
  <c r="J662" i="1" s="1"/>
  <c r="J708" i="1" s="1"/>
  <c r="J754" i="1" s="1"/>
  <c r="J800" i="1" s="1"/>
  <c r="J846" i="1" s="1"/>
  <c r="J892" i="1" s="1"/>
  <c r="J938" i="1" s="1"/>
  <c r="J984" i="1" s="1"/>
  <c r="J1030" i="1" s="1"/>
  <c r="J1076" i="1" s="1"/>
  <c r="J1122" i="1" s="1"/>
  <c r="J1168" i="1" s="1"/>
  <c r="J1214" i="1" s="1"/>
  <c r="J1260" i="1" s="1"/>
  <c r="J1306" i="1" s="1"/>
  <c r="J1352" i="1" s="1"/>
  <c r="J1398" i="1" s="1"/>
  <c r="J58" i="1"/>
  <c r="J104" i="1" s="1"/>
  <c r="J150" i="1" s="1"/>
  <c r="J196" i="1" s="1"/>
  <c r="J242" i="1" s="1"/>
  <c r="J288" i="1" s="1"/>
  <c r="J334" i="1" s="1"/>
  <c r="J380" i="1" s="1"/>
  <c r="J426" i="1" s="1"/>
  <c r="J472" i="1" s="1"/>
  <c r="J518" i="1" s="1"/>
  <c r="J564" i="1" s="1"/>
  <c r="J610" i="1" s="1"/>
  <c r="J656" i="1" s="1"/>
  <c r="J702" i="1" s="1"/>
  <c r="J748" i="1" s="1"/>
  <c r="J794" i="1" s="1"/>
  <c r="J840" i="1" s="1"/>
  <c r="J886" i="1" s="1"/>
  <c r="J932" i="1" s="1"/>
  <c r="J978" i="1" s="1"/>
  <c r="J1024" i="1" s="1"/>
  <c r="J1070" i="1" s="1"/>
  <c r="J1116" i="1" s="1"/>
  <c r="J1162" i="1" s="1"/>
  <c r="J1208" i="1" s="1"/>
  <c r="J1254" i="1" s="1"/>
  <c r="J1300" i="1" s="1"/>
  <c r="J1346" i="1" s="1"/>
  <c r="J1392" i="1" s="1"/>
  <c r="E39" i="1"/>
  <c r="M42" i="1"/>
  <c r="N42" i="1"/>
  <c r="F39" i="1"/>
  <c r="D39" i="1"/>
  <c r="D42" i="1"/>
  <c r="C42" i="1"/>
  <c r="C39" i="1"/>
  <c r="BZ35" i="1"/>
  <c r="G34" i="1"/>
  <c r="J42" i="1"/>
  <c r="AZ22" i="1"/>
  <c r="BA22" i="1" s="1"/>
  <c r="S42" i="1"/>
  <c r="BE17" i="1"/>
  <c r="BF17" i="1" s="1"/>
  <c r="BF63" i="1" s="1"/>
  <c r="BF109" i="1" s="1"/>
  <c r="BF155" i="1" s="1"/>
  <c r="BF201" i="1" s="1"/>
  <c r="BF247" i="1" s="1"/>
  <c r="BF293" i="1" s="1"/>
  <c r="BF339" i="1" s="1"/>
  <c r="BF385" i="1" s="1"/>
  <c r="BF431" i="1" s="1"/>
  <c r="BF477" i="1" s="1"/>
  <c r="BF523" i="1" s="1"/>
  <c r="BF569" i="1" s="1"/>
  <c r="BF615" i="1" s="1"/>
  <c r="BF661" i="1" s="1"/>
  <c r="BF707" i="1" s="1"/>
  <c r="BF753" i="1" s="1"/>
  <c r="BF799" i="1" s="1"/>
  <c r="BF845" i="1" s="1"/>
  <c r="BF891" i="1" s="1"/>
  <c r="BF937" i="1" s="1"/>
  <c r="BF983" i="1" s="1"/>
  <c r="BF1029" i="1" s="1"/>
  <c r="BF1075" i="1" s="1"/>
  <c r="BF1121" i="1" s="1"/>
  <c r="BF1167" i="1" s="1"/>
  <c r="BF1213" i="1" s="1"/>
  <c r="BF1259" i="1" s="1"/>
  <c r="BF1305" i="1" s="1"/>
  <c r="BF1351" i="1" s="1"/>
  <c r="BF1397" i="1" s="1"/>
  <c r="R42" i="1"/>
  <c r="G18" i="1"/>
  <c r="Q42" i="1"/>
  <c r="P42" i="1"/>
  <c r="N19" i="1"/>
  <c r="N66" i="1" s="1"/>
  <c r="O19" i="1"/>
  <c r="H7" i="1"/>
  <c r="G54" i="1"/>
  <c r="G19" i="1"/>
  <c r="CO6" i="1"/>
  <c r="V32" i="1"/>
  <c r="H29" i="1"/>
  <c r="G76" i="1"/>
  <c r="O28" i="1"/>
  <c r="N28" i="1"/>
  <c r="O27" i="1"/>
  <c r="N27" i="1"/>
  <c r="N7" i="1"/>
  <c r="O7" i="1"/>
  <c r="H27" i="1"/>
  <c r="U27" i="1"/>
  <c r="G74" i="1"/>
  <c r="R43" i="1"/>
  <c r="G70" i="1"/>
  <c r="H23" i="1"/>
  <c r="O23" i="1"/>
  <c r="N23" i="1"/>
  <c r="N22" i="1"/>
  <c r="O22" i="1"/>
  <c r="H22" i="1"/>
  <c r="H40" i="1"/>
  <c r="I39" i="1"/>
  <c r="G40" i="1"/>
  <c r="G69" i="1"/>
  <c r="V34" i="1"/>
  <c r="O14" i="1"/>
  <c r="N14" i="1"/>
  <c r="G15" i="1"/>
  <c r="CO12" i="1"/>
  <c r="G14" i="1"/>
  <c r="CU12" i="1"/>
  <c r="O8" i="1"/>
  <c r="N8" i="1"/>
  <c r="N16" i="1"/>
  <c r="O16" i="1"/>
  <c r="G16" i="1"/>
  <c r="CU14" i="1"/>
  <c r="V33" i="1"/>
  <c r="O11" i="1"/>
  <c r="N11" i="1"/>
  <c r="U13" i="1"/>
  <c r="H13" i="1"/>
  <c r="G60" i="1"/>
  <c r="CO10" i="1"/>
  <c r="G58" i="1"/>
  <c r="H11" i="1"/>
  <c r="CU33" i="1"/>
  <c r="CU31" i="1"/>
  <c r="CU29" i="1"/>
  <c r="O26" i="1"/>
  <c r="N26" i="1"/>
  <c r="U26" i="1"/>
  <c r="Q43" i="1"/>
  <c r="G73" i="1"/>
  <c r="H26" i="1"/>
  <c r="CU25" i="1"/>
  <c r="O24" i="1"/>
  <c r="N24" i="1"/>
  <c r="U24" i="1"/>
  <c r="G71" i="1"/>
  <c r="H24" i="1"/>
  <c r="O43" i="1"/>
  <c r="O6" i="1"/>
  <c r="N6" i="1"/>
  <c r="O17" i="1"/>
  <c r="N17" i="1"/>
  <c r="H17" i="1"/>
  <c r="G64" i="1"/>
  <c r="CU27" i="1"/>
  <c r="N25" i="1"/>
  <c r="O25" i="1"/>
  <c r="H25" i="1"/>
  <c r="U25" i="1"/>
  <c r="P43" i="1"/>
  <c r="G72" i="1"/>
  <c r="N20" i="1"/>
  <c r="O20" i="1"/>
  <c r="N21" i="1"/>
  <c r="O21" i="1"/>
  <c r="H21" i="1"/>
  <c r="F43" i="1"/>
  <c r="N43" i="1"/>
  <c r="G68" i="1"/>
  <c r="F40" i="1"/>
  <c r="G20" i="1"/>
  <c r="CU19" i="1"/>
  <c r="CU17" i="1"/>
  <c r="O18" i="1"/>
  <c r="N18" i="1"/>
  <c r="CU16" i="1"/>
  <c r="H10" i="1"/>
  <c r="G57" i="1"/>
  <c r="U10" i="1"/>
  <c r="G9" i="1"/>
  <c r="CU8" i="1"/>
  <c r="CO8" i="1"/>
  <c r="T11" i="1"/>
  <c r="G12" i="1"/>
  <c r="CU10" i="1"/>
  <c r="U28" i="1"/>
  <c r="H28" i="1"/>
  <c r="S43" i="1"/>
  <c r="G75" i="1"/>
  <c r="V1423" i="1" l="1"/>
  <c r="CG1278" i="1"/>
  <c r="CG1232" i="1"/>
  <c r="CG1094" i="1"/>
  <c r="CG1048" i="1"/>
  <c r="CG1002" i="1"/>
  <c r="CG956" i="1"/>
  <c r="CG910" i="1"/>
  <c r="CG818" i="1"/>
  <c r="CG634" i="1"/>
  <c r="CG542" i="1"/>
  <c r="CG450" i="1"/>
  <c r="CG266" i="1"/>
  <c r="CG220" i="1"/>
  <c r="CG174" i="1"/>
  <c r="V1331" i="1"/>
  <c r="CG1370" i="1"/>
  <c r="V1285" i="1"/>
  <c r="CG1324" i="1"/>
  <c r="CG1186" i="1"/>
  <c r="CG1140" i="1"/>
  <c r="CG864" i="1"/>
  <c r="CG772" i="1"/>
  <c r="CG726" i="1"/>
  <c r="CG588" i="1"/>
  <c r="CG496" i="1"/>
  <c r="CG312" i="1"/>
  <c r="L1355" i="1"/>
  <c r="L1401" i="1" s="1"/>
  <c r="V42" i="1"/>
  <c r="CG82" i="1"/>
  <c r="V90" i="1" s="1"/>
  <c r="V1377" i="1"/>
  <c r="V733" i="1"/>
  <c r="CG404" i="1"/>
  <c r="H169" i="1"/>
  <c r="G215" i="1"/>
  <c r="V81" i="1"/>
  <c r="U81" i="1"/>
  <c r="V79" i="1"/>
  <c r="BA69" i="1"/>
  <c r="BA115" i="1" s="1"/>
  <c r="BA161" i="1" s="1"/>
  <c r="BA207" i="1" s="1"/>
  <c r="BA253" i="1" s="1"/>
  <c r="BA299" i="1" s="1"/>
  <c r="BA345" i="1" s="1"/>
  <c r="BA391" i="1" s="1"/>
  <c r="BA437" i="1" s="1"/>
  <c r="BA483" i="1" s="1"/>
  <c r="BA529" i="1" s="1"/>
  <c r="BA575" i="1" s="1"/>
  <c r="BA667" i="1" s="1"/>
  <c r="BA713" i="1" s="1"/>
  <c r="BA759" i="1" s="1"/>
  <c r="BA805" i="1" s="1"/>
  <c r="BA851" i="1" s="1"/>
  <c r="BA897" i="1" s="1"/>
  <c r="BA943" i="1" s="1"/>
  <c r="BA989" i="1" s="1"/>
  <c r="BA1035" i="1" s="1"/>
  <c r="BA1081" i="1" s="1"/>
  <c r="BA1127" i="1" s="1"/>
  <c r="BA1173" i="1" s="1"/>
  <c r="BA1219" i="1" s="1"/>
  <c r="BA1265" i="1" s="1"/>
  <c r="BA1311" i="1" s="1"/>
  <c r="BA1357" i="1" s="1"/>
  <c r="BA1403" i="1" s="1"/>
  <c r="CF35" i="1"/>
  <c r="V173" i="1"/>
  <c r="U127" i="1"/>
  <c r="V127" i="1"/>
  <c r="G55" i="1"/>
  <c r="G101" i="1" s="1"/>
  <c r="U173" i="1"/>
  <c r="U80" i="1"/>
  <c r="S126" i="1"/>
  <c r="U79" i="1"/>
  <c r="S125" i="1"/>
  <c r="G53" i="1"/>
  <c r="C82" i="1" s="1"/>
  <c r="C35" i="1"/>
  <c r="S265" i="1"/>
  <c r="U219" i="1"/>
  <c r="V219" i="1"/>
  <c r="BF202" i="1"/>
  <c r="BF248" i="1" s="1"/>
  <c r="BF294" i="1" s="1"/>
  <c r="BF340" i="1" s="1"/>
  <c r="BF386" i="1" s="1"/>
  <c r="BF432" i="1" s="1"/>
  <c r="BF478" i="1" s="1"/>
  <c r="BF524" i="1" s="1"/>
  <c r="BF570" i="1" s="1"/>
  <c r="BF616" i="1" s="1"/>
  <c r="BF662" i="1" s="1"/>
  <c r="BF708" i="1" s="1"/>
  <c r="BF754" i="1" s="1"/>
  <c r="BF800" i="1" s="1"/>
  <c r="BF846" i="1" s="1"/>
  <c r="BF892" i="1" s="1"/>
  <c r="BF938" i="1" s="1"/>
  <c r="BF984" i="1" s="1"/>
  <c r="BF1030" i="1" s="1"/>
  <c r="BF1076" i="1" s="1"/>
  <c r="BF1122" i="1" s="1"/>
  <c r="BF1168" i="1" s="1"/>
  <c r="BF1214" i="1" s="1"/>
  <c r="BF1260" i="1" s="1"/>
  <c r="BF1306" i="1" s="1"/>
  <c r="BF1352" i="1" s="1"/>
  <c r="BF1398" i="1" s="1"/>
  <c r="X16" i="1"/>
  <c r="X22" i="1"/>
  <c r="X17" i="1" s="1"/>
  <c r="X18" i="1" s="1"/>
  <c r="X19" i="1" s="1"/>
  <c r="V181" i="1"/>
  <c r="X120" i="1"/>
  <c r="X121" i="1" s="1"/>
  <c r="X122" i="1"/>
  <c r="V227" i="1"/>
  <c r="V411" i="1"/>
  <c r="V595" i="1"/>
  <c r="V319" i="1"/>
  <c r="X626" i="1"/>
  <c r="X627" i="1" s="1"/>
  <c r="X628" i="1"/>
  <c r="V687" i="1"/>
  <c r="V871" i="1"/>
  <c r="V917" i="1"/>
  <c r="V1055" i="1"/>
  <c r="V1101" i="1"/>
  <c r="V89" i="1"/>
  <c r="X76" i="1"/>
  <c r="X74" i="1"/>
  <c r="X75" i="1" s="1"/>
  <c r="V135" i="1"/>
  <c r="X258" i="1"/>
  <c r="X259" i="1" s="1"/>
  <c r="X260" i="1"/>
  <c r="V503" i="1"/>
  <c r="V457" i="1"/>
  <c r="X442" i="1"/>
  <c r="X443" i="1" s="1"/>
  <c r="X444" i="1"/>
  <c r="V641" i="1"/>
  <c r="V779" i="1"/>
  <c r="V825" i="1"/>
  <c r="V963" i="1"/>
  <c r="V1009" i="1"/>
  <c r="V1239" i="1"/>
  <c r="X212" i="1"/>
  <c r="X213" i="1" s="1"/>
  <c r="X214" i="1"/>
  <c r="V273" i="1"/>
  <c r="V365" i="1"/>
  <c r="V549" i="1"/>
  <c r="V1147" i="1"/>
  <c r="V1193" i="1"/>
  <c r="X718" i="1"/>
  <c r="X719" i="1" s="1"/>
  <c r="X720" i="1"/>
  <c r="X810" i="1"/>
  <c r="X811" i="1" s="1"/>
  <c r="X812" i="1"/>
  <c r="X902" i="1"/>
  <c r="X903" i="1" s="1"/>
  <c r="X904" i="1"/>
  <c r="X994" i="1"/>
  <c r="X995" i="1" s="1"/>
  <c r="X996" i="1"/>
  <c r="X1086" i="1"/>
  <c r="X1087" i="1" s="1"/>
  <c r="X1088" i="1"/>
  <c r="X1178" i="1"/>
  <c r="X1179" i="1" s="1"/>
  <c r="X1180" i="1"/>
  <c r="X1270" i="1"/>
  <c r="X1271" i="1" s="1"/>
  <c r="X1272" i="1"/>
  <c r="X1408" i="1"/>
  <c r="X1409" i="1" s="1"/>
  <c r="X1410" i="1"/>
  <c r="X396" i="1"/>
  <c r="X397" i="1" s="1"/>
  <c r="X398" i="1"/>
  <c r="X534" i="1"/>
  <c r="X535" i="1" s="1"/>
  <c r="X536" i="1"/>
  <c r="X1362" i="1"/>
  <c r="X1363" i="1" s="1"/>
  <c r="X1364" i="1"/>
  <c r="X1316" i="1"/>
  <c r="X1317" i="1" s="1"/>
  <c r="X1318" i="1"/>
  <c r="CG35" i="1"/>
  <c r="V43" i="1" s="1"/>
  <c r="H18" i="1"/>
  <c r="K43" i="1"/>
  <c r="G65" i="1"/>
  <c r="C40" i="1"/>
  <c r="C43" i="1"/>
  <c r="H19" i="1"/>
  <c r="D43" i="1"/>
  <c r="L43" i="1"/>
  <c r="G66" i="1"/>
  <c r="D40" i="1"/>
  <c r="H54" i="1"/>
  <c r="G100" i="1"/>
  <c r="H76" i="1"/>
  <c r="G122" i="1"/>
  <c r="N75" i="1"/>
  <c r="N74" i="1"/>
  <c r="P7" i="1"/>
  <c r="N54" i="1"/>
  <c r="H74" i="1"/>
  <c r="R90" i="1"/>
  <c r="U74" i="1"/>
  <c r="G120" i="1"/>
  <c r="H87" i="1"/>
  <c r="H70" i="1"/>
  <c r="G116" i="1"/>
  <c r="P23" i="1"/>
  <c r="N70" i="1"/>
  <c r="P22" i="1"/>
  <c r="N69" i="1"/>
  <c r="H69" i="1"/>
  <c r="G87" i="1"/>
  <c r="G115" i="1"/>
  <c r="N61" i="1"/>
  <c r="P14" i="1"/>
  <c r="H15" i="1"/>
  <c r="G62" i="1"/>
  <c r="U14" i="1"/>
  <c r="F35" i="1"/>
  <c r="J43" i="1"/>
  <c r="H14" i="1"/>
  <c r="G61" i="1"/>
  <c r="P8" i="1"/>
  <c r="N55" i="1"/>
  <c r="P16" i="1"/>
  <c r="N63" i="1"/>
  <c r="H16" i="1"/>
  <c r="G35" i="1"/>
  <c r="K40" i="1"/>
  <c r="G63" i="1"/>
  <c r="N58" i="1"/>
  <c r="P11" i="1"/>
  <c r="H60" i="1"/>
  <c r="U60" i="1"/>
  <c r="G106" i="1"/>
  <c r="G104" i="1"/>
  <c r="H58" i="1"/>
  <c r="N73" i="1"/>
  <c r="U73" i="1"/>
  <c r="H73" i="1"/>
  <c r="Q90" i="1"/>
  <c r="G119" i="1"/>
  <c r="N71" i="1"/>
  <c r="U71" i="1"/>
  <c r="O90" i="1"/>
  <c r="H71" i="1"/>
  <c r="G117" i="1"/>
  <c r="N53" i="1"/>
  <c r="P6" i="1"/>
  <c r="N64" i="1"/>
  <c r="P17" i="1"/>
  <c r="H64" i="1"/>
  <c r="G110" i="1"/>
  <c r="N72" i="1"/>
  <c r="H72" i="1"/>
  <c r="U72" i="1"/>
  <c r="P90" i="1"/>
  <c r="G118" i="1"/>
  <c r="N67" i="1"/>
  <c r="P21" i="1"/>
  <c r="N68" i="1"/>
  <c r="H68" i="1"/>
  <c r="F87" i="1"/>
  <c r="F90" i="1"/>
  <c r="N90" i="1"/>
  <c r="G114" i="1"/>
  <c r="H20" i="1"/>
  <c r="M43" i="1"/>
  <c r="E40" i="1"/>
  <c r="E43" i="1"/>
  <c r="G67" i="1"/>
  <c r="P66" i="1"/>
  <c r="N112" i="1"/>
  <c r="N65" i="1"/>
  <c r="P18" i="1"/>
  <c r="U57" i="1"/>
  <c r="G103" i="1"/>
  <c r="H57" i="1"/>
  <c r="H9" i="1"/>
  <c r="D35" i="1"/>
  <c r="H43" i="1"/>
  <c r="U8" i="1"/>
  <c r="G56" i="1"/>
  <c r="U11" i="1"/>
  <c r="I43" i="1"/>
  <c r="G59" i="1"/>
  <c r="H12" i="1"/>
  <c r="E35" i="1"/>
  <c r="H75" i="1"/>
  <c r="S90" i="1"/>
  <c r="U75" i="1"/>
  <c r="G121" i="1"/>
  <c r="Z41" i="1" l="1"/>
  <c r="CF82" i="1"/>
  <c r="V41" i="1"/>
  <c r="H215" i="1"/>
  <c r="G261" i="1"/>
  <c r="H55" i="1"/>
  <c r="G99" i="1"/>
  <c r="C128" i="1" s="1"/>
  <c r="H53" i="1"/>
  <c r="U126" i="1"/>
  <c r="V126" i="1"/>
  <c r="S172" i="1"/>
  <c r="S171" i="1"/>
  <c r="V125" i="1"/>
  <c r="U125" i="1"/>
  <c r="S311" i="1"/>
  <c r="U265" i="1"/>
  <c r="V265" i="1"/>
  <c r="X20" i="1"/>
  <c r="P19" i="1"/>
  <c r="H65" i="1"/>
  <c r="C87" i="1"/>
  <c r="K90" i="1"/>
  <c r="C90" i="1"/>
  <c r="G111" i="1"/>
  <c r="H100" i="1"/>
  <c r="G146" i="1"/>
  <c r="H66" i="1"/>
  <c r="G112" i="1"/>
  <c r="D87" i="1"/>
  <c r="D90" i="1"/>
  <c r="L90" i="1"/>
  <c r="V136" i="1"/>
  <c r="H122" i="1"/>
  <c r="G168" i="1"/>
  <c r="N121" i="1"/>
  <c r="P75" i="1"/>
  <c r="N120" i="1"/>
  <c r="P74" i="1"/>
  <c r="P54" i="1"/>
  <c r="N100" i="1"/>
  <c r="H120" i="1"/>
  <c r="R136" i="1"/>
  <c r="U120" i="1"/>
  <c r="G166" i="1"/>
  <c r="H116" i="1"/>
  <c r="G162" i="1"/>
  <c r="H133" i="1"/>
  <c r="N116" i="1"/>
  <c r="P70" i="1"/>
  <c r="P69" i="1"/>
  <c r="N115" i="1"/>
  <c r="H115" i="1"/>
  <c r="G133" i="1"/>
  <c r="G161" i="1"/>
  <c r="P61" i="1"/>
  <c r="N107" i="1"/>
  <c r="H62" i="1"/>
  <c r="G108" i="1"/>
  <c r="H61" i="1"/>
  <c r="U61" i="1"/>
  <c r="F82" i="1"/>
  <c r="J90" i="1"/>
  <c r="G107" i="1"/>
  <c r="P55" i="1"/>
  <c r="N101" i="1"/>
  <c r="G147" i="1"/>
  <c r="H101" i="1"/>
  <c r="P63" i="1"/>
  <c r="N109" i="1"/>
  <c r="G109" i="1"/>
  <c r="H63" i="1"/>
  <c r="G82" i="1"/>
  <c r="K87" i="1"/>
  <c r="P58" i="1"/>
  <c r="N104" i="1"/>
  <c r="H106" i="1"/>
  <c r="U106" i="1"/>
  <c r="G152" i="1"/>
  <c r="G150" i="1"/>
  <c r="H104" i="1"/>
  <c r="N119" i="1"/>
  <c r="P73" i="1"/>
  <c r="H119" i="1"/>
  <c r="Q136" i="1"/>
  <c r="G165" i="1"/>
  <c r="U119" i="1"/>
  <c r="N117" i="1"/>
  <c r="P71" i="1"/>
  <c r="H117" i="1"/>
  <c r="G163" i="1"/>
  <c r="U117" i="1"/>
  <c r="O136" i="1"/>
  <c r="P53" i="1"/>
  <c r="N99" i="1"/>
  <c r="P64" i="1"/>
  <c r="N110" i="1"/>
  <c r="H110" i="1"/>
  <c r="G156" i="1"/>
  <c r="P72" i="1"/>
  <c r="N118" i="1"/>
  <c r="H118" i="1"/>
  <c r="U118" i="1"/>
  <c r="P136" i="1"/>
  <c r="G164" i="1"/>
  <c r="P67" i="1"/>
  <c r="N113" i="1"/>
  <c r="P68" i="1"/>
  <c r="N114" i="1"/>
  <c r="H114" i="1"/>
  <c r="F133" i="1"/>
  <c r="F136" i="1"/>
  <c r="N136" i="1"/>
  <c r="G160" i="1"/>
  <c r="H67" i="1"/>
  <c r="E87" i="1"/>
  <c r="M90" i="1"/>
  <c r="E90" i="1"/>
  <c r="G113" i="1"/>
  <c r="P112" i="1"/>
  <c r="N158" i="1"/>
  <c r="P65" i="1"/>
  <c r="N111" i="1"/>
  <c r="U103" i="1"/>
  <c r="H103" i="1"/>
  <c r="G149" i="1"/>
  <c r="H56" i="1"/>
  <c r="H90" i="1"/>
  <c r="G102" i="1"/>
  <c r="U55" i="1"/>
  <c r="D82" i="1"/>
  <c r="U58" i="1"/>
  <c r="G105" i="1"/>
  <c r="H59" i="1"/>
  <c r="E82" i="1"/>
  <c r="I90" i="1"/>
  <c r="H121" i="1"/>
  <c r="S136" i="1"/>
  <c r="G167" i="1"/>
  <c r="U121" i="1"/>
  <c r="Z38" i="1" l="1"/>
  <c r="G145" i="1"/>
  <c r="G191" i="1" s="1"/>
  <c r="CF128" i="1"/>
  <c r="Z88" i="1"/>
  <c r="V88" i="1"/>
  <c r="H99" i="1"/>
  <c r="H261" i="1"/>
  <c r="G307" i="1"/>
  <c r="V172" i="1"/>
  <c r="S218" i="1"/>
  <c r="U172" i="1"/>
  <c r="U171" i="1"/>
  <c r="V171" i="1"/>
  <c r="S217" i="1"/>
  <c r="V311" i="1"/>
  <c r="U311" i="1"/>
  <c r="S357" i="1"/>
  <c r="X24" i="1"/>
  <c r="P20" i="1"/>
  <c r="H111" i="1"/>
  <c r="C136" i="1"/>
  <c r="C133" i="1"/>
  <c r="K136" i="1"/>
  <c r="G157" i="1"/>
  <c r="D133" i="1"/>
  <c r="D136" i="1"/>
  <c r="L136" i="1"/>
  <c r="G158" i="1"/>
  <c r="H112" i="1"/>
  <c r="H146" i="1"/>
  <c r="G192" i="1"/>
  <c r="H168" i="1"/>
  <c r="V182" i="1"/>
  <c r="G214" i="1"/>
  <c r="P121" i="1"/>
  <c r="N167" i="1"/>
  <c r="P120" i="1"/>
  <c r="N166" i="1"/>
  <c r="P100" i="1"/>
  <c r="N146" i="1"/>
  <c r="H166" i="1"/>
  <c r="R182" i="1"/>
  <c r="G212" i="1"/>
  <c r="U166" i="1"/>
  <c r="H179" i="1"/>
  <c r="G208" i="1"/>
  <c r="H162" i="1"/>
  <c r="P116" i="1"/>
  <c r="N162" i="1"/>
  <c r="P115" i="1"/>
  <c r="N161" i="1"/>
  <c r="H161" i="1"/>
  <c r="G179" i="1"/>
  <c r="G207" i="1"/>
  <c r="N153" i="1"/>
  <c r="P107" i="1"/>
  <c r="H108" i="1"/>
  <c r="G154" i="1"/>
  <c r="H107" i="1"/>
  <c r="F128" i="1"/>
  <c r="J136" i="1"/>
  <c r="U107" i="1"/>
  <c r="G153" i="1"/>
  <c r="P101" i="1"/>
  <c r="N147" i="1"/>
  <c r="G193" i="1"/>
  <c r="H147" i="1"/>
  <c r="P109" i="1"/>
  <c r="N155" i="1"/>
  <c r="G128" i="1"/>
  <c r="K133" i="1"/>
  <c r="G155" i="1"/>
  <c r="H109" i="1"/>
  <c r="N150" i="1"/>
  <c r="P104" i="1"/>
  <c r="H152" i="1"/>
  <c r="U152" i="1"/>
  <c r="G198" i="1"/>
  <c r="G196" i="1"/>
  <c r="H150" i="1"/>
  <c r="P119" i="1"/>
  <c r="N165" i="1"/>
  <c r="U165" i="1"/>
  <c r="G211" i="1"/>
  <c r="H165" i="1"/>
  <c r="Q182" i="1"/>
  <c r="P117" i="1"/>
  <c r="N163" i="1"/>
  <c r="U163" i="1"/>
  <c r="O182" i="1"/>
  <c r="G209" i="1"/>
  <c r="H163" i="1"/>
  <c r="P99" i="1"/>
  <c r="N145" i="1"/>
  <c r="H145" i="1"/>
  <c r="C174" i="1"/>
  <c r="N156" i="1"/>
  <c r="P110" i="1"/>
  <c r="H156" i="1"/>
  <c r="G202" i="1"/>
  <c r="P118" i="1"/>
  <c r="N164" i="1"/>
  <c r="H164" i="1"/>
  <c r="G210" i="1"/>
  <c r="U164" i="1"/>
  <c r="P182" i="1"/>
  <c r="P113" i="1"/>
  <c r="N159" i="1"/>
  <c r="P114" i="1"/>
  <c r="N160" i="1"/>
  <c r="G206" i="1"/>
  <c r="H160" i="1"/>
  <c r="F179" i="1"/>
  <c r="F182" i="1"/>
  <c r="N182" i="1"/>
  <c r="H113" i="1"/>
  <c r="E133" i="1"/>
  <c r="M136" i="1"/>
  <c r="E136" i="1"/>
  <c r="G159" i="1"/>
  <c r="P158" i="1"/>
  <c r="N204" i="1"/>
  <c r="P111" i="1"/>
  <c r="N157" i="1"/>
  <c r="H149" i="1"/>
  <c r="U149" i="1"/>
  <c r="G195" i="1"/>
  <c r="U101" i="1"/>
  <c r="D128" i="1"/>
  <c r="G148" i="1"/>
  <c r="H102" i="1"/>
  <c r="H136" i="1"/>
  <c r="U104" i="1"/>
  <c r="H105" i="1"/>
  <c r="E128" i="1"/>
  <c r="I136" i="1"/>
  <c r="G151" i="1"/>
  <c r="U167" i="1"/>
  <c r="G213" i="1"/>
  <c r="H167" i="1"/>
  <c r="S182" i="1"/>
  <c r="Z85" i="1" l="1"/>
  <c r="CF174" i="1"/>
  <c r="V134" i="1"/>
  <c r="Z134" i="1"/>
  <c r="G353" i="1"/>
  <c r="H307" i="1"/>
  <c r="S264" i="1"/>
  <c r="U218" i="1"/>
  <c r="V218" i="1"/>
  <c r="V217" i="1"/>
  <c r="U217" i="1"/>
  <c r="S263" i="1"/>
  <c r="S403" i="1"/>
  <c r="U357" i="1"/>
  <c r="V357" i="1"/>
  <c r="X25" i="1"/>
  <c r="P24" i="1"/>
  <c r="H157" i="1"/>
  <c r="C182" i="1"/>
  <c r="G203" i="1"/>
  <c r="C179" i="1"/>
  <c r="K182" i="1"/>
  <c r="H192" i="1"/>
  <c r="G238" i="1"/>
  <c r="H158" i="1"/>
  <c r="G204" i="1"/>
  <c r="D179" i="1"/>
  <c r="D182" i="1"/>
  <c r="L182" i="1"/>
  <c r="H214" i="1"/>
  <c r="V228" i="1"/>
  <c r="G260" i="1"/>
  <c r="P167" i="1"/>
  <c r="N213" i="1"/>
  <c r="P166" i="1"/>
  <c r="N212" i="1"/>
  <c r="P146" i="1"/>
  <c r="N192" i="1"/>
  <c r="U212" i="1"/>
  <c r="H212" i="1"/>
  <c r="R228" i="1"/>
  <c r="G258" i="1"/>
  <c r="H225" i="1"/>
  <c r="G254" i="1"/>
  <c r="H208" i="1"/>
  <c r="P162" i="1"/>
  <c r="N208" i="1"/>
  <c r="N207" i="1"/>
  <c r="P161" i="1"/>
  <c r="H207" i="1"/>
  <c r="G225" i="1"/>
  <c r="G253" i="1"/>
  <c r="P153" i="1"/>
  <c r="N199" i="1"/>
  <c r="H154" i="1"/>
  <c r="G200" i="1"/>
  <c r="H153" i="1"/>
  <c r="U153" i="1"/>
  <c r="F174" i="1"/>
  <c r="J182" i="1"/>
  <c r="G199" i="1"/>
  <c r="P147" i="1"/>
  <c r="N193" i="1"/>
  <c r="G239" i="1"/>
  <c r="H193" i="1"/>
  <c r="P155" i="1"/>
  <c r="N201" i="1"/>
  <c r="G201" i="1"/>
  <c r="H155" i="1"/>
  <c r="G174" i="1"/>
  <c r="K179" i="1"/>
  <c r="P150" i="1"/>
  <c r="N196" i="1"/>
  <c r="H198" i="1"/>
  <c r="U198" i="1"/>
  <c r="G244" i="1"/>
  <c r="G242" i="1"/>
  <c r="H196" i="1"/>
  <c r="P165" i="1"/>
  <c r="N211" i="1"/>
  <c r="U211" i="1"/>
  <c r="G257" i="1"/>
  <c r="H211" i="1"/>
  <c r="Q228" i="1"/>
  <c r="P163" i="1"/>
  <c r="N209" i="1"/>
  <c r="U209" i="1"/>
  <c r="O228" i="1"/>
  <c r="G255" i="1"/>
  <c r="H209" i="1"/>
  <c r="N191" i="1"/>
  <c r="P145" i="1"/>
  <c r="H191" i="1"/>
  <c r="G237" i="1"/>
  <c r="C220" i="1"/>
  <c r="P156" i="1"/>
  <c r="N202" i="1"/>
  <c r="H202" i="1"/>
  <c r="G248" i="1"/>
  <c r="P164" i="1"/>
  <c r="N210" i="1"/>
  <c r="U210" i="1"/>
  <c r="P228" i="1"/>
  <c r="H210" i="1"/>
  <c r="G256" i="1"/>
  <c r="P159" i="1"/>
  <c r="N205" i="1"/>
  <c r="P160" i="1"/>
  <c r="N206" i="1"/>
  <c r="G252" i="1"/>
  <c r="H206" i="1"/>
  <c r="F225" i="1"/>
  <c r="F228" i="1"/>
  <c r="N228" i="1"/>
  <c r="H159" i="1"/>
  <c r="E179" i="1"/>
  <c r="M182" i="1"/>
  <c r="G205" i="1"/>
  <c r="E182" i="1"/>
  <c r="N250" i="1"/>
  <c r="P204" i="1"/>
  <c r="P157" i="1"/>
  <c r="N203" i="1"/>
  <c r="H195" i="1"/>
  <c r="U195" i="1"/>
  <c r="G241" i="1"/>
  <c r="U147" i="1"/>
  <c r="D174" i="1"/>
  <c r="H148" i="1"/>
  <c r="H182" i="1"/>
  <c r="G194" i="1"/>
  <c r="H151" i="1"/>
  <c r="E174" i="1"/>
  <c r="I182" i="1"/>
  <c r="U150" i="1"/>
  <c r="G197" i="1"/>
  <c r="U213" i="1"/>
  <c r="G259" i="1"/>
  <c r="H213" i="1"/>
  <c r="S228" i="1"/>
  <c r="Z131" i="1" l="1"/>
  <c r="CF220" i="1"/>
  <c r="Z180" i="1"/>
  <c r="V180" i="1"/>
  <c r="H353" i="1"/>
  <c r="G399" i="1"/>
  <c r="U264" i="1"/>
  <c r="S310" i="1"/>
  <c r="V264" i="1"/>
  <c r="V263" i="1"/>
  <c r="U263" i="1"/>
  <c r="S309" i="1"/>
  <c r="U403" i="1"/>
  <c r="S449" i="1"/>
  <c r="V403" i="1"/>
  <c r="X26" i="1"/>
  <c r="P25" i="1"/>
  <c r="H203" i="1"/>
  <c r="C225" i="1"/>
  <c r="K228" i="1"/>
  <c r="C228" i="1"/>
  <c r="G249" i="1"/>
  <c r="H204" i="1"/>
  <c r="G250" i="1"/>
  <c r="D225" i="1"/>
  <c r="D228" i="1"/>
  <c r="L228" i="1"/>
  <c r="H238" i="1"/>
  <c r="G284" i="1"/>
  <c r="H260" i="1"/>
  <c r="G306" i="1"/>
  <c r="V274" i="1"/>
  <c r="P213" i="1"/>
  <c r="N259" i="1"/>
  <c r="P212" i="1"/>
  <c r="N258" i="1"/>
  <c r="P192" i="1"/>
  <c r="N238" i="1"/>
  <c r="H258" i="1"/>
  <c r="R274" i="1"/>
  <c r="U258" i="1"/>
  <c r="G304" i="1"/>
  <c r="H271" i="1"/>
  <c r="H254" i="1"/>
  <c r="G300" i="1"/>
  <c r="P208" i="1"/>
  <c r="N254" i="1"/>
  <c r="P207" i="1"/>
  <c r="N253" i="1"/>
  <c r="H253" i="1"/>
  <c r="G271" i="1"/>
  <c r="G299" i="1"/>
  <c r="N245" i="1"/>
  <c r="P199" i="1"/>
  <c r="H200" i="1"/>
  <c r="G246" i="1"/>
  <c r="H199" i="1"/>
  <c r="U199" i="1"/>
  <c r="F220" i="1"/>
  <c r="J228" i="1"/>
  <c r="G245" i="1"/>
  <c r="P193" i="1"/>
  <c r="N239" i="1"/>
  <c r="G285" i="1"/>
  <c r="H239" i="1"/>
  <c r="P201" i="1"/>
  <c r="N247" i="1"/>
  <c r="G247" i="1"/>
  <c r="H201" i="1"/>
  <c r="G220" i="1"/>
  <c r="K225" i="1"/>
  <c r="N242" i="1"/>
  <c r="P196" i="1"/>
  <c r="H244" i="1"/>
  <c r="U244" i="1"/>
  <c r="G290" i="1"/>
  <c r="G288" i="1"/>
  <c r="H242" i="1"/>
  <c r="P211" i="1"/>
  <c r="N257" i="1"/>
  <c r="U257" i="1"/>
  <c r="H257" i="1"/>
  <c r="Q274" i="1"/>
  <c r="G303" i="1"/>
  <c r="P209" i="1"/>
  <c r="N255" i="1"/>
  <c r="U255" i="1"/>
  <c r="O274" i="1"/>
  <c r="H255" i="1"/>
  <c r="G301" i="1"/>
  <c r="P191" i="1"/>
  <c r="N237" i="1"/>
  <c r="C266" i="1"/>
  <c r="H237" i="1"/>
  <c r="G283" i="1"/>
  <c r="N248" i="1"/>
  <c r="P202" i="1"/>
  <c r="H248" i="1"/>
  <c r="G294" i="1"/>
  <c r="N256" i="1"/>
  <c r="P210" i="1"/>
  <c r="H256" i="1"/>
  <c r="U256" i="1"/>
  <c r="P274" i="1"/>
  <c r="G302" i="1"/>
  <c r="N251" i="1"/>
  <c r="P205" i="1"/>
  <c r="N252" i="1"/>
  <c r="P206" i="1"/>
  <c r="G298" i="1"/>
  <c r="H252" i="1"/>
  <c r="F271" i="1"/>
  <c r="F274" i="1"/>
  <c r="N274" i="1"/>
  <c r="E228" i="1"/>
  <c r="H205" i="1"/>
  <c r="E225" i="1"/>
  <c r="M228" i="1"/>
  <c r="G251" i="1"/>
  <c r="P250" i="1"/>
  <c r="N296" i="1"/>
  <c r="P203" i="1"/>
  <c r="N249" i="1"/>
  <c r="H241" i="1"/>
  <c r="U241" i="1"/>
  <c r="G287" i="1"/>
  <c r="H194" i="1"/>
  <c r="H228" i="1"/>
  <c r="G240" i="1"/>
  <c r="U193" i="1"/>
  <c r="D220" i="1"/>
  <c r="H197" i="1"/>
  <c r="E220" i="1"/>
  <c r="I228" i="1"/>
  <c r="U196" i="1"/>
  <c r="G243" i="1"/>
  <c r="U259" i="1"/>
  <c r="H259" i="1"/>
  <c r="S274" i="1"/>
  <c r="G305" i="1"/>
  <c r="Z177" i="1" l="1"/>
  <c r="CF266" i="1"/>
  <c r="V226" i="1"/>
  <c r="Z226" i="1"/>
  <c r="G445" i="1"/>
  <c r="H399" i="1"/>
  <c r="S356" i="1"/>
  <c r="V310" i="1"/>
  <c r="U310" i="1"/>
  <c r="V309" i="1"/>
  <c r="S355" i="1"/>
  <c r="U309" i="1"/>
  <c r="S495" i="1"/>
  <c r="U449" i="1"/>
  <c r="V449" i="1"/>
  <c r="X27" i="1"/>
  <c r="X29" i="1"/>
  <c r="P26" i="1"/>
  <c r="H249" i="1"/>
  <c r="C274" i="1"/>
  <c r="G295" i="1"/>
  <c r="C271" i="1"/>
  <c r="K274" i="1"/>
  <c r="H284" i="1"/>
  <c r="G330" i="1"/>
  <c r="H250" i="1"/>
  <c r="G296" i="1"/>
  <c r="D271" i="1"/>
  <c r="D274" i="1"/>
  <c r="L274" i="1"/>
  <c r="V320" i="1"/>
  <c r="G352" i="1"/>
  <c r="H306" i="1"/>
  <c r="N305" i="1"/>
  <c r="P259" i="1"/>
  <c r="N304" i="1"/>
  <c r="P258" i="1"/>
  <c r="P238" i="1"/>
  <c r="N284" i="1"/>
  <c r="H304" i="1"/>
  <c r="R320" i="1"/>
  <c r="G350" i="1"/>
  <c r="U304" i="1"/>
  <c r="H300" i="1"/>
  <c r="H317" i="1"/>
  <c r="G346" i="1"/>
  <c r="N300" i="1"/>
  <c r="P254" i="1"/>
  <c r="N299" i="1"/>
  <c r="P253" i="1"/>
  <c r="H299" i="1"/>
  <c r="G345" i="1"/>
  <c r="G317" i="1"/>
  <c r="P245" i="1"/>
  <c r="N291" i="1"/>
  <c r="H246" i="1"/>
  <c r="G292" i="1"/>
  <c r="H245" i="1"/>
  <c r="U245" i="1"/>
  <c r="F266" i="1"/>
  <c r="J274" i="1"/>
  <c r="G291" i="1"/>
  <c r="P239" i="1"/>
  <c r="N285" i="1"/>
  <c r="H285" i="1"/>
  <c r="G331" i="1"/>
  <c r="P247" i="1"/>
  <c r="N293" i="1"/>
  <c r="G293" i="1"/>
  <c r="H247" i="1"/>
  <c r="G266" i="1"/>
  <c r="K271" i="1"/>
  <c r="P242" i="1"/>
  <c r="N288" i="1"/>
  <c r="H290" i="1"/>
  <c r="G336" i="1"/>
  <c r="U290" i="1"/>
  <c r="H288" i="1"/>
  <c r="G334" i="1"/>
  <c r="N303" i="1"/>
  <c r="P257" i="1"/>
  <c r="H303" i="1"/>
  <c r="Q320" i="1"/>
  <c r="U303" i="1"/>
  <c r="G349" i="1"/>
  <c r="N301" i="1"/>
  <c r="P255" i="1"/>
  <c r="H301" i="1"/>
  <c r="U301" i="1"/>
  <c r="O320" i="1"/>
  <c r="G347" i="1"/>
  <c r="P237" i="1"/>
  <c r="N283" i="1"/>
  <c r="H283" i="1"/>
  <c r="C312" i="1"/>
  <c r="G329" i="1"/>
  <c r="P248" i="1"/>
  <c r="N294" i="1"/>
  <c r="G340" i="1"/>
  <c r="H294" i="1"/>
  <c r="P256" i="1"/>
  <c r="N302" i="1"/>
  <c r="H302" i="1"/>
  <c r="G348" i="1"/>
  <c r="U302" i="1"/>
  <c r="P320" i="1"/>
  <c r="P251" i="1"/>
  <c r="N297" i="1"/>
  <c r="P252" i="1"/>
  <c r="N298" i="1"/>
  <c r="F317" i="1"/>
  <c r="F320" i="1"/>
  <c r="N320" i="1"/>
  <c r="H298" i="1"/>
  <c r="G344" i="1"/>
  <c r="H251" i="1"/>
  <c r="E271" i="1"/>
  <c r="M274" i="1"/>
  <c r="G297" i="1"/>
  <c r="E274" i="1"/>
  <c r="P296" i="1"/>
  <c r="N342" i="1"/>
  <c r="P249" i="1"/>
  <c r="N295" i="1"/>
  <c r="H287" i="1"/>
  <c r="G333" i="1"/>
  <c r="U287" i="1"/>
  <c r="U239" i="1"/>
  <c r="D266" i="1"/>
  <c r="H240" i="1"/>
  <c r="H274" i="1"/>
  <c r="G286" i="1"/>
  <c r="H243" i="1"/>
  <c r="E266" i="1"/>
  <c r="I274" i="1"/>
  <c r="U242" i="1"/>
  <c r="G289" i="1"/>
  <c r="H305" i="1"/>
  <c r="S320" i="1"/>
  <c r="U305" i="1"/>
  <c r="G351" i="1"/>
  <c r="Z223" i="1" l="1"/>
  <c r="CF312" i="1"/>
  <c r="Z272" i="1"/>
  <c r="V272" i="1"/>
  <c r="G491" i="1"/>
  <c r="H445" i="1"/>
  <c r="V356" i="1"/>
  <c r="S402" i="1"/>
  <c r="U356" i="1"/>
  <c r="S401" i="1"/>
  <c r="U355" i="1"/>
  <c r="V355" i="1"/>
  <c r="U495" i="1"/>
  <c r="S541" i="1"/>
  <c r="V495" i="1"/>
  <c r="X28" i="1"/>
  <c r="P28" i="1" s="1"/>
  <c r="P27" i="1"/>
  <c r="H295" i="1"/>
  <c r="C320" i="1"/>
  <c r="G341" i="1"/>
  <c r="C317" i="1"/>
  <c r="K320" i="1"/>
  <c r="H296" i="1"/>
  <c r="D317" i="1"/>
  <c r="D320" i="1"/>
  <c r="L320" i="1"/>
  <c r="G342" i="1"/>
  <c r="H330" i="1"/>
  <c r="G376" i="1"/>
  <c r="V366" i="1"/>
  <c r="G398" i="1"/>
  <c r="H352" i="1"/>
  <c r="P305" i="1"/>
  <c r="N351" i="1"/>
  <c r="P304" i="1"/>
  <c r="N350" i="1"/>
  <c r="P284" i="1"/>
  <c r="N330" i="1"/>
  <c r="U350" i="1"/>
  <c r="H350" i="1"/>
  <c r="R366" i="1"/>
  <c r="G396" i="1"/>
  <c r="H346" i="1"/>
  <c r="H363" i="1"/>
  <c r="G392" i="1"/>
  <c r="P300" i="1"/>
  <c r="N346" i="1"/>
  <c r="P299" i="1"/>
  <c r="N345" i="1"/>
  <c r="G391" i="1"/>
  <c r="H345" i="1"/>
  <c r="G363" i="1"/>
  <c r="P291" i="1"/>
  <c r="N337" i="1"/>
  <c r="G338" i="1"/>
  <c r="H292" i="1"/>
  <c r="H291" i="1"/>
  <c r="F312" i="1"/>
  <c r="J320" i="1"/>
  <c r="G337" i="1"/>
  <c r="U291" i="1"/>
  <c r="N331" i="1"/>
  <c r="P285" i="1"/>
  <c r="H331" i="1"/>
  <c r="G377" i="1"/>
  <c r="N339" i="1"/>
  <c r="P293" i="1"/>
  <c r="G312" i="1"/>
  <c r="K317" i="1"/>
  <c r="H293" i="1"/>
  <c r="G339" i="1"/>
  <c r="P288" i="1"/>
  <c r="N334" i="1"/>
  <c r="U336" i="1"/>
  <c r="G382" i="1"/>
  <c r="H336" i="1"/>
  <c r="H334" i="1"/>
  <c r="G380" i="1"/>
  <c r="P303" i="1"/>
  <c r="N349" i="1"/>
  <c r="H349" i="1"/>
  <c r="Q366" i="1"/>
  <c r="U349" i="1"/>
  <c r="G395" i="1"/>
  <c r="P301" i="1"/>
  <c r="N347" i="1"/>
  <c r="H347" i="1"/>
  <c r="U347" i="1"/>
  <c r="O366" i="1"/>
  <c r="G393" i="1"/>
  <c r="P283" i="1"/>
  <c r="N329" i="1"/>
  <c r="H329" i="1"/>
  <c r="G375" i="1"/>
  <c r="C358" i="1"/>
  <c r="P294" i="1"/>
  <c r="N340" i="1"/>
  <c r="H340" i="1"/>
  <c r="G386" i="1"/>
  <c r="P302" i="1"/>
  <c r="N348" i="1"/>
  <c r="U348" i="1"/>
  <c r="P366" i="1"/>
  <c r="H348" i="1"/>
  <c r="G394" i="1"/>
  <c r="P297" i="1"/>
  <c r="N343" i="1"/>
  <c r="P298" i="1"/>
  <c r="N344" i="1"/>
  <c r="H344" i="1"/>
  <c r="F363" i="1"/>
  <c r="F366" i="1"/>
  <c r="N366" i="1"/>
  <c r="G390" i="1"/>
  <c r="E317" i="1"/>
  <c r="M320" i="1"/>
  <c r="G343" i="1"/>
  <c r="H297" i="1"/>
  <c r="E320" i="1"/>
  <c r="N388" i="1"/>
  <c r="P342" i="1"/>
  <c r="N341" i="1"/>
  <c r="P295" i="1"/>
  <c r="U333" i="1"/>
  <c r="G379" i="1"/>
  <c r="H333" i="1"/>
  <c r="H286" i="1"/>
  <c r="D312" i="1"/>
  <c r="U285" i="1"/>
  <c r="H320" i="1"/>
  <c r="G332" i="1"/>
  <c r="H289" i="1"/>
  <c r="G335" i="1"/>
  <c r="U288" i="1"/>
  <c r="E312" i="1"/>
  <c r="I320" i="1"/>
  <c r="H351" i="1"/>
  <c r="S366" i="1"/>
  <c r="U351" i="1"/>
  <c r="G397" i="1"/>
  <c r="Z269" i="1" l="1"/>
  <c r="CF358" i="1"/>
  <c r="Z318" i="1"/>
  <c r="V318" i="1"/>
  <c r="H491" i="1"/>
  <c r="G537" i="1"/>
  <c r="V402" i="1"/>
  <c r="U402" i="1"/>
  <c r="S448" i="1"/>
  <c r="V401" i="1"/>
  <c r="U401" i="1"/>
  <c r="S447" i="1"/>
  <c r="S587" i="1"/>
  <c r="U541" i="1"/>
  <c r="V541" i="1"/>
  <c r="H341" i="1"/>
  <c r="C363" i="1"/>
  <c r="K366" i="1"/>
  <c r="C366" i="1"/>
  <c r="G387" i="1"/>
  <c r="H376" i="1"/>
  <c r="G422" i="1"/>
  <c r="H342" i="1"/>
  <c r="D363" i="1"/>
  <c r="D366" i="1"/>
  <c r="L366" i="1"/>
  <c r="G388" i="1"/>
  <c r="V412" i="1"/>
  <c r="G444" i="1"/>
  <c r="H398" i="1"/>
  <c r="P351" i="1"/>
  <c r="N397" i="1"/>
  <c r="P350" i="1"/>
  <c r="N396" i="1"/>
  <c r="P330" i="1"/>
  <c r="N376" i="1"/>
  <c r="H396" i="1"/>
  <c r="R412" i="1"/>
  <c r="G442" i="1"/>
  <c r="U396" i="1"/>
  <c r="H392" i="1"/>
  <c r="H409" i="1"/>
  <c r="G438" i="1"/>
  <c r="P346" i="1"/>
  <c r="N392" i="1"/>
  <c r="P345" i="1"/>
  <c r="N391" i="1"/>
  <c r="G437" i="1"/>
  <c r="H391" i="1"/>
  <c r="G409" i="1"/>
  <c r="N383" i="1"/>
  <c r="P337" i="1"/>
  <c r="H338" i="1"/>
  <c r="G384" i="1"/>
  <c r="U337" i="1"/>
  <c r="F358" i="1"/>
  <c r="J366" i="1"/>
  <c r="G383" i="1"/>
  <c r="H337" i="1"/>
  <c r="P331" i="1"/>
  <c r="N377" i="1"/>
  <c r="H377" i="1"/>
  <c r="G423" i="1"/>
  <c r="P339" i="1"/>
  <c r="N385" i="1"/>
  <c r="H339" i="1"/>
  <c r="G358" i="1"/>
  <c r="K363" i="1"/>
  <c r="G385" i="1"/>
  <c r="N380" i="1"/>
  <c r="P334" i="1"/>
  <c r="U382" i="1"/>
  <c r="G428" i="1"/>
  <c r="H382" i="1"/>
  <c r="H380" i="1"/>
  <c r="G426" i="1"/>
  <c r="P349" i="1"/>
  <c r="N395" i="1"/>
  <c r="H395" i="1"/>
  <c r="Q412" i="1"/>
  <c r="U395" i="1"/>
  <c r="G441" i="1"/>
  <c r="P347" i="1"/>
  <c r="N393" i="1"/>
  <c r="H393" i="1"/>
  <c r="U393" i="1"/>
  <c r="O412" i="1"/>
  <c r="G439" i="1"/>
  <c r="P329" i="1"/>
  <c r="N375" i="1"/>
  <c r="C404" i="1"/>
  <c r="H375" i="1"/>
  <c r="G421" i="1"/>
  <c r="N386" i="1"/>
  <c r="P340" i="1"/>
  <c r="H386" i="1"/>
  <c r="G432" i="1"/>
  <c r="N394" i="1"/>
  <c r="P348" i="1"/>
  <c r="H394" i="1"/>
  <c r="G440" i="1"/>
  <c r="U394" i="1"/>
  <c r="P412" i="1"/>
  <c r="N389" i="1"/>
  <c r="P343" i="1"/>
  <c r="N390" i="1"/>
  <c r="P344" i="1"/>
  <c r="H390" i="1"/>
  <c r="F409" i="1"/>
  <c r="F412" i="1"/>
  <c r="N412" i="1"/>
  <c r="G436" i="1"/>
  <c r="E366" i="1"/>
  <c r="H343" i="1"/>
  <c r="E363" i="1"/>
  <c r="M366" i="1"/>
  <c r="G389" i="1"/>
  <c r="P388" i="1"/>
  <c r="N434" i="1"/>
  <c r="P341" i="1"/>
  <c r="N387" i="1"/>
  <c r="U379" i="1"/>
  <c r="G425" i="1"/>
  <c r="H379" i="1"/>
  <c r="H332" i="1"/>
  <c r="H366" i="1"/>
  <c r="G378" i="1"/>
  <c r="U331" i="1"/>
  <c r="D358" i="1"/>
  <c r="U334" i="1"/>
  <c r="G381" i="1"/>
  <c r="H335" i="1"/>
  <c r="E358" i="1"/>
  <c r="I366" i="1"/>
  <c r="H397" i="1"/>
  <c r="S412" i="1"/>
  <c r="U397" i="1"/>
  <c r="G443" i="1"/>
  <c r="Z315" i="1" l="1"/>
  <c r="CF404" i="1"/>
  <c r="Z364" i="1"/>
  <c r="V364" i="1"/>
  <c r="G583" i="1"/>
  <c r="H537" i="1"/>
  <c r="V448" i="1"/>
  <c r="S494" i="1"/>
  <c r="U448" i="1"/>
  <c r="U447" i="1"/>
  <c r="V447" i="1"/>
  <c r="S493" i="1"/>
  <c r="U587" i="1"/>
  <c r="S633" i="1"/>
  <c r="V587" i="1"/>
  <c r="H387" i="1"/>
  <c r="C412" i="1"/>
  <c r="G433" i="1"/>
  <c r="C409" i="1"/>
  <c r="K412" i="1"/>
  <c r="H388" i="1"/>
  <c r="D409" i="1"/>
  <c r="D412" i="1"/>
  <c r="L412" i="1"/>
  <c r="G434" i="1"/>
  <c r="H422" i="1"/>
  <c r="G468" i="1"/>
  <c r="V458" i="1"/>
  <c r="G490" i="1"/>
  <c r="H444" i="1"/>
  <c r="P397" i="1"/>
  <c r="N443" i="1"/>
  <c r="P396" i="1"/>
  <c r="N442" i="1"/>
  <c r="P376" i="1"/>
  <c r="N422" i="1"/>
  <c r="U442" i="1"/>
  <c r="H442" i="1"/>
  <c r="R458" i="1"/>
  <c r="G488" i="1"/>
  <c r="H438" i="1"/>
  <c r="H455" i="1"/>
  <c r="G484" i="1"/>
  <c r="P392" i="1"/>
  <c r="N438" i="1"/>
  <c r="N437" i="1"/>
  <c r="P391" i="1"/>
  <c r="G483" i="1"/>
  <c r="H437" i="1"/>
  <c r="G455" i="1"/>
  <c r="P383" i="1"/>
  <c r="N429" i="1"/>
  <c r="H384" i="1"/>
  <c r="G430" i="1"/>
  <c r="U383" i="1"/>
  <c r="F404" i="1"/>
  <c r="J412" i="1"/>
  <c r="G429" i="1"/>
  <c r="H383" i="1"/>
  <c r="P377" i="1"/>
  <c r="N423" i="1"/>
  <c r="H423" i="1"/>
  <c r="G469" i="1"/>
  <c r="P385" i="1"/>
  <c r="N431" i="1"/>
  <c r="H385" i="1"/>
  <c r="G404" i="1"/>
  <c r="K409" i="1"/>
  <c r="G431" i="1"/>
  <c r="P380" i="1"/>
  <c r="N426" i="1"/>
  <c r="U428" i="1"/>
  <c r="G474" i="1"/>
  <c r="H428" i="1"/>
  <c r="H426" i="1"/>
  <c r="G472" i="1"/>
  <c r="P395" i="1"/>
  <c r="N441" i="1"/>
  <c r="H441" i="1"/>
  <c r="Q458" i="1"/>
  <c r="U441" i="1"/>
  <c r="G487" i="1"/>
  <c r="P393" i="1"/>
  <c r="N439" i="1"/>
  <c r="H439" i="1"/>
  <c r="U439" i="1"/>
  <c r="O458" i="1"/>
  <c r="G485" i="1"/>
  <c r="P375" i="1"/>
  <c r="N421" i="1"/>
  <c r="H421" i="1"/>
  <c r="G467" i="1"/>
  <c r="C450" i="1"/>
  <c r="P386" i="1"/>
  <c r="N432" i="1"/>
  <c r="H432" i="1"/>
  <c r="G478" i="1"/>
  <c r="P394" i="1"/>
  <c r="N440" i="1"/>
  <c r="U440" i="1"/>
  <c r="P458" i="1"/>
  <c r="H440" i="1"/>
  <c r="G486" i="1"/>
  <c r="P389" i="1"/>
  <c r="N435" i="1"/>
  <c r="P390" i="1"/>
  <c r="N436" i="1"/>
  <c r="H436" i="1"/>
  <c r="F455" i="1"/>
  <c r="F458" i="1"/>
  <c r="N458" i="1"/>
  <c r="G482" i="1"/>
  <c r="H389" i="1"/>
  <c r="E409" i="1"/>
  <c r="M412" i="1"/>
  <c r="G435" i="1"/>
  <c r="E412" i="1"/>
  <c r="N480" i="1"/>
  <c r="P434" i="1"/>
  <c r="P387" i="1"/>
  <c r="N433" i="1"/>
  <c r="U425" i="1"/>
  <c r="G471" i="1"/>
  <c r="H425" i="1"/>
  <c r="U377" i="1"/>
  <c r="D404" i="1"/>
  <c r="H378" i="1"/>
  <c r="H412" i="1"/>
  <c r="G424" i="1"/>
  <c r="U380" i="1"/>
  <c r="G427" i="1"/>
  <c r="H381" i="1"/>
  <c r="E404" i="1"/>
  <c r="I412" i="1"/>
  <c r="H443" i="1"/>
  <c r="S458" i="1"/>
  <c r="U443" i="1"/>
  <c r="G489" i="1"/>
  <c r="Z361" i="1" l="1"/>
  <c r="CF450" i="1"/>
  <c r="V410" i="1"/>
  <c r="Z410" i="1"/>
  <c r="H583" i="1"/>
  <c r="G629" i="1"/>
  <c r="U494" i="1"/>
  <c r="S540" i="1"/>
  <c r="V494" i="1"/>
  <c r="U493" i="1"/>
  <c r="S539" i="1"/>
  <c r="V493" i="1"/>
  <c r="S679" i="1"/>
  <c r="U633" i="1"/>
  <c r="V633" i="1"/>
  <c r="H433" i="1"/>
  <c r="C455" i="1"/>
  <c r="K458" i="1"/>
  <c r="C458" i="1"/>
  <c r="G479" i="1"/>
  <c r="H468" i="1"/>
  <c r="G514" i="1"/>
  <c r="H434" i="1"/>
  <c r="D455" i="1"/>
  <c r="D458" i="1"/>
  <c r="L458" i="1"/>
  <c r="G480" i="1"/>
  <c r="V504" i="1"/>
  <c r="G536" i="1"/>
  <c r="H490" i="1"/>
  <c r="P443" i="1"/>
  <c r="N489" i="1"/>
  <c r="P442" i="1"/>
  <c r="N488" i="1"/>
  <c r="P422" i="1"/>
  <c r="N468" i="1"/>
  <c r="H488" i="1"/>
  <c r="R504" i="1"/>
  <c r="G534" i="1"/>
  <c r="U488" i="1"/>
  <c r="H484" i="1"/>
  <c r="H501" i="1"/>
  <c r="G530" i="1"/>
  <c r="P438" i="1"/>
  <c r="N484" i="1"/>
  <c r="P437" i="1"/>
  <c r="N483" i="1"/>
  <c r="G529" i="1"/>
  <c r="H483" i="1"/>
  <c r="G501" i="1"/>
  <c r="N475" i="1"/>
  <c r="P429" i="1"/>
  <c r="H430" i="1"/>
  <c r="G476" i="1"/>
  <c r="U429" i="1"/>
  <c r="F450" i="1"/>
  <c r="J458" i="1"/>
  <c r="G475" i="1"/>
  <c r="H429" i="1"/>
  <c r="P423" i="1"/>
  <c r="N469" i="1"/>
  <c r="H469" i="1"/>
  <c r="G515" i="1"/>
  <c r="P431" i="1"/>
  <c r="N477" i="1"/>
  <c r="H431" i="1"/>
  <c r="G450" i="1"/>
  <c r="K455" i="1"/>
  <c r="G477" i="1"/>
  <c r="N472" i="1"/>
  <c r="P426" i="1"/>
  <c r="U474" i="1"/>
  <c r="G520" i="1"/>
  <c r="H474" i="1"/>
  <c r="H472" i="1"/>
  <c r="G518" i="1"/>
  <c r="P441" i="1"/>
  <c r="N487" i="1"/>
  <c r="H487" i="1"/>
  <c r="Q504" i="1"/>
  <c r="U487" i="1"/>
  <c r="G533" i="1"/>
  <c r="P439" i="1"/>
  <c r="N485" i="1"/>
  <c r="H485" i="1"/>
  <c r="U485" i="1"/>
  <c r="O504" i="1"/>
  <c r="G531" i="1"/>
  <c r="P421" i="1"/>
  <c r="N467" i="1"/>
  <c r="C496" i="1"/>
  <c r="H467" i="1"/>
  <c r="G513" i="1"/>
  <c r="N478" i="1"/>
  <c r="P432" i="1"/>
  <c r="H478" i="1"/>
  <c r="G524" i="1"/>
  <c r="N486" i="1"/>
  <c r="P440" i="1"/>
  <c r="H486" i="1"/>
  <c r="G532" i="1"/>
  <c r="U486" i="1"/>
  <c r="P504" i="1"/>
  <c r="N481" i="1"/>
  <c r="P435" i="1"/>
  <c r="N482" i="1"/>
  <c r="P436" i="1"/>
  <c r="H482" i="1"/>
  <c r="F501" i="1"/>
  <c r="F504" i="1"/>
  <c r="N504" i="1"/>
  <c r="G528" i="1"/>
  <c r="E458" i="1"/>
  <c r="H435" i="1"/>
  <c r="E455" i="1"/>
  <c r="M458" i="1"/>
  <c r="G481" i="1"/>
  <c r="P480" i="1"/>
  <c r="N526" i="1"/>
  <c r="P433" i="1"/>
  <c r="N479" i="1"/>
  <c r="U471" i="1"/>
  <c r="G517" i="1"/>
  <c r="H471" i="1"/>
  <c r="H424" i="1"/>
  <c r="H458" i="1"/>
  <c r="G470" i="1"/>
  <c r="U423" i="1"/>
  <c r="D450" i="1"/>
  <c r="U426" i="1"/>
  <c r="G473" i="1"/>
  <c r="H427" i="1"/>
  <c r="E450" i="1"/>
  <c r="I458" i="1"/>
  <c r="H489" i="1"/>
  <c r="S504" i="1"/>
  <c r="U489" i="1"/>
  <c r="G535" i="1"/>
  <c r="Z407" i="1" l="1"/>
  <c r="CF496" i="1"/>
  <c r="Z456" i="1"/>
  <c r="V456" i="1"/>
  <c r="H629" i="1"/>
  <c r="G675" i="1"/>
  <c r="V540" i="1"/>
  <c r="S586" i="1"/>
  <c r="U540" i="1"/>
  <c r="U539" i="1"/>
  <c r="V539" i="1"/>
  <c r="S585" i="1"/>
  <c r="U679" i="1"/>
  <c r="S725" i="1"/>
  <c r="V679" i="1"/>
  <c r="H479" i="1"/>
  <c r="C504" i="1"/>
  <c r="G525" i="1"/>
  <c r="C501" i="1"/>
  <c r="K504" i="1"/>
  <c r="H480" i="1"/>
  <c r="D501" i="1"/>
  <c r="D504" i="1"/>
  <c r="L504" i="1"/>
  <c r="G526" i="1"/>
  <c r="H514" i="1"/>
  <c r="G560" i="1"/>
  <c r="V550" i="1"/>
  <c r="G582" i="1"/>
  <c r="H536" i="1"/>
  <c r="P489" i="1"/>
  <c r="N535" i="1"/>
  <c r="P488" i="1"/>
  <c r="N534" i="1"/>
  <c r="P468" i="1"/>
  <c r="N514" i="1"/>
  <c r="U534" i="1"/>
  <c r="H534" i="1"/>
  <c r="R550" i="1"/>
  <c r="G580" i="1"/>
  <c r="H530" i="1"/>
  <c r="H547" i="1"/>
  <c r="G576" i="1"/>
  <c r="P484" i="1"/>
  <c r="N530" i="1"/>
  <c r="N529" i="1"/>
  <c r="P483" i="1"/>
  <c r="G575" i="1"/>
  <c r="H529" i="1"/>
  <c r="G547" i="1"/>
  <c r="P475" i="1"/>
  <c r="N521" i="1"/>
  <c r="H476" i="1"/>
  <c r="G522" i="1"/>
  <c r="U475" i="1"/>
  <c r="F496" i="1"/>
  <c r="J504" i="1"/>
  <c r="G521" i="1"/>
  <c r="H475" i="1"/>
  <c r="P469" i="1"/>
  <c r="N515" i="1"/>
  <c r="H515" i="1"/>
  <c r="G561" i="1"/>
  <c r="P477" i="1"/>
  <c r="N523" i="1"/>
  <c r="H477" i="1"/>
  <c r="G496" i="1"/>
  <c r="K501" i="1"/>
  <c r="G523" i="1"/>
  <c r="P472" i="1"/>
  <c r="N518" i="1"/>
  <c r="U520" i="1"/>
  <c r="G566" i="1"/>
  <c r="H520" i="1"/>
  <c r="H518" i="1"/>
  <c r="G564" i="1"/>
  <c r="P487" i="1"/>
  <c r="N533" i="1"/>
  <c r="H533" i="1"/>
  <c r="Q550" i="1"/>
  <c r="U533" i="1"/>
  <c r="G579" i="1"/>
  <c r="P485" i="1"/>
  <c r="N531" i="1"/>
  <c r="H531" i="1"/>
  <c r="U531" i="1"/>
  <c r="O550" i="1"/>
  <c r="G577" i="1"/>
  <c r="P467" i="1"/>
  <c r="N513" i="1"/>
  <c r="H513" i="1"/>
  <c r="G559" i="1"/>
  <c r="C542" i="1"/>
  <c r="P478" i="1"/>
  <c r="N524" i="1"/>
  <c r="H524" i="1"/>
  <c r="G570" i="1"/>
  <c r="P486" i="1"/>
  <c r="N532" i="1"/>
  <c r="U532" i="1"/>
  <c r="P550" i="1"/>
  <c r="H532" i="1"/>
  <c r="G578" i="1"/>
  <c r="P481" i="1"/>
  <c r="N527" i="1"/>
  <c r="P482" i="1"/>
  <c r="N528" i="1"/>
  <c r="H528" i="1"/>
  <c r="F547" i="1"/>
  <c r="F550" i="1"/>
  <c r="N550" i="1"/>
  <c r="G574" i="1"/>
  <c r="H481" i="1"/>
  <c r="E501" i="1"/>
  <c r="M504" i="1"/>
  <c r="G527" i="1"/>
  <c r="E504" i="1"/>
  <c r="N572" i="1"/>
  <c r="P526" i="1"/>
  <c r="P479" i="1"/>
  <c r="N525" i="1"/>
  <c r="U517" i="1"/>
  <c r="G563" i="1"/>
  <c r="H517" i="1"/>
  <c r="U469" i="1"/>
  <c r="D496" i="1"/>
  <c r="H470" i="1"/>
  <c r="H504" i="1"/>
  <c r="G516" i="1"/>
  <c r="U472" i="1"/>
  <c r="G519" i="1"/>
  <c r="H473" i="1"/>
  <c r="E496" i="1"/>
  <c r="I504" i="1"/>
  <c r="H535" i="1"/>
  <c r="S550" i="1"/>
  <c r="U535" i="1"/>
  <c r="G581" i="1"/>
  <c r="Z453" i="1" l="1"/>
  <c r="CF542" i="1"/>
  <c r="V502" i="1"/>
  <c r="Z502" i="1"/>
  <c r="H675" i="1"/>
  <c r="G721" i="1"/>
  <c r="S632" i="1"/>
  <c r="V586" i="1"/>
  <c r="U586" i="1"/>
  <c r="U585" i="1"/>
  <c r="S631" i="1"/>
  <c r="V585" i="1"/>
  <c r="S771" i="1"/>
  <c r="U725" i="1"/>
  <c r="V725" i="1"/>
  <c r="H525" i="1"/>
  <c r="C547" i="1"/>
  <c r="K550" i="1"/>
  <c r="C550" i="1"/>
  <c r="G571" i="1"/>
  <c r="H560" i="1"/>
  <c r="G606" i="1"/>
  <c r="H526" i="1"/>
  <c r="D547" i="1"/>
  <c r="D550" i="1"/>
  <c r="L550" i="1"/>
  <c r="G572" i="1"/>
  <c r="H582" i="1"/>
  <c r="V596" i="1"/>
  <c r="G628" i="1"/>
  <c r="P535" i="1"/>
  <c r="N581" i="1"/>
  <c r="P534" i="1"/>
  <c r="N580" i="1"/>
  <c r="P514" i="1"/>
  <c r="N560" i="1"/>
  <c r="H580" i="1"/>
  <c r="U580" i="1"/>
  <c r="R596" i="1"/>
  <c r="G626" i="1"/>
  <c r="H576" i="1"/>
  <c r="H593" i="1"/>
  <c r="G622" i="1"/>
  <c r="P530" i="1"/>
  <c r="N576" i="1"/>
  <c r="P529" i="1"/>
  <c r="N575" i="1"/>
  <c r="G593" i="1"/>
  <c r="H575" i="1"/>
  <c r="G621" i="1"/>
  <c r="N567" i="1"/>
  <c r="P521" i="1"/>
  <c r="H522" i="1"/>
  <c r="G568" i="1"/>
  <c r="U521" i="1"/>
  <c r="F542" i="1"/>
  <c r="J550" i="1"/>
  <c r="G567" i="1"/>
  <c r="H521" i="1"/>
  <c r="P515" i="1"/>
  <c r="N561" i="1"/>
  <c r="H561" i="1"/>
  <c r="G607" i="1"/>
  <c r="P523" i="1"/>
  <c r="N569" i="1"/>
  <c r="H523" i="1"/>
  <c r="G542" i="1"/>
  <c r="K547" i="1"/>
  <c r="G569" i="1"/>
  <c r="N564" i="1"/>
  <c r="P518" i="1"/>
  <c r="U566" i="1"/>
  <c r="G612" i="1"/>
  <c r="H566" i="1"/>
  <c r="H564" i="1"/>
  <c r="G610" i="1"/>
  <c r="P533" i="1"/>
  <c r="N579" i="1"/>
  <c r="H579" i="1"/>
  <c r="Q596" i="1"/>
  <c r="U579" i="1"/>
  <c r="G625" i="1"/>
  <c r="P531" i="1"/>
  <c r="N577" i="1"/>
  <c r="H577" i="1"/>
  <c r="U577" i="1"/>
  <c r="O596" i="1"/>
  <c r="G623" i="1"/>
  <c r="P513" i="1"/>
  <c r="N559" i="1"/>
  <c r="C588" i="1"/>
  <c r="H559" i="1"/>
  <c r="G605" i="1"/>
  <c r="N570" i="1"/>
  <c r="P524" i="1"/>
  <c r="H570" i="1"/>
  <c r="G616" i="1"/>
  <c r="N578" i="1"/>
  <c r="P532" i="1"/>
  <c r="H578" i="1"/>
  <c r="G624" i="1"/>
  <c r="U578" i="1"/>
  <c r="P596" i="1"/>
  <c r="N573" i="1"/>
  <c r="P527" i="1"/>
  <c r="N574" i="1"/>
  <c r="P528" i="1"/>
  <c r="H574" i="1"/>
  <c r="F593" i="1"/>
  <c r="F596" i="1"/>
  <c r="N596" i="1"/>
  <c r="G620" i="1"/>
  <c r="E550" i="1"/>
  <c r="H527" i="1"/>
  <c r="E547" i="1"/>
  <c r="M550" i="1"/>
  <c r="G573" i="1"/>
  <c r="P572" i="1"/>
  <c r="N618" i="1"/>
  <c r="P525" i="1"/>
  <c r="N571" i="1"/>
  <c r="U563" i="1"/>
  <c r="G609" i="1"/>
  <c r="H563" i="1"/>
  <c r="H516" i="1"/>
  <c r="H550" i="1"/>
  <c r="G562" i="1"/>
  <c r="U515" i="1"/>
  <c r="D542" i="1"/>
  <c r="U518" i="1"/>
  <c r="G565" i="1"/>
  <c r="H519" i="1"/>
  <c r="E542" i="1"/>
  <c r="I550" i="1"/>
  <c r="H581" i="1"/>
  <c r="S596" i="1"/>
  <c r="U581" i="1"/>
  <c r="G627" i="1"/>
  <c r="Z499" i="1" l="1"/>
  <c r="CF588" i="1"/>
  <c r="Z548" i="1"/>
  <c r="V548" i="1"/>
  <c r="G767" i="1"/>
  <c r="H721" i="1"/>
  <c r="S678" i="1"/>
  <c r="U632" i="1"/>
  <c r="V632" i="1"/>
  <c r="U631" i="1"/>
  <c r="V631" i="1"/>
  <c r="S677" i="1"/>
  <c r="U771" i="1"/>
  <c r="S817" i="1"/>
  <c r="V771" i="1"/>
  <c r="H571" i="1"/>
  <c r="C596" i="1"/>
  <c r="G617" i="1"/>
  <c r="C593" i="1"/>
  <c r="K596" i="1"/>
  <c r="H572" i="1"/>
  <c r="D593" i="1"/>
  <c r="D596" i="1"/>
  <c r="L596" i="1"/>
  <c r="G618" i="1"/>
  <c r="H606" i="1"/>
  <c r="G652" i="1"/>
  <c r="H628" i="1"/>
  <c r="V642" i="1"/>
  <c r="G674" i="1"/>
  <c r="P581" i="1"/>
  <c r="N627" i="1"/>
  <c r="P580" i="1"/>
  <c r="N626" i="1"/>
  <c r="N606" i="1"/>
  <c r="P560" i="1"/>
  <c r="H626" i="1"/>
  <c r="R642" i="1"/>
  <c r="G672" i="1"/>
  <c r="U626" i="1"/>
  <c r="H639" i="1"/>
  <c r="G668" i="1"/>
  <c r="H622" i="1"/>
  <c r="P576" i="1"/>
  <c r="N622" i="1"/>
  <c r="P575" i="1"/>
  <c r="N621" i="1"/>
  <c r="H621" i="1"/>
  <c r="G639" i="1"/>
  <c r="G667" i="1"/>
  <c r="P567" i="1"/>
  <c r="N613" i="1"/>
  <c r="H568" i="1"/>
  <c r="G614" i="1"/>
  <c r="U567" i="1"/>
  <c r="F588" i="1"/>
  <c r="J596" i="1"/>
  <c r="G613" i="1"/>
  <c r="H567" i="1"/>
  <c r="P561" i="1"/>
  <c r="N607" i="1"/>
  <c r="H607" i="1"/>
  <c r="G653" i="1"/>
  <c r="P569" i="1"/>
  <c r="N615" i="1"/>
  <c r="H569" i="1"/>
  <c r="G588" i="1"/>
  <c r="K593" i="1"/>
  <c r="G615" i="1"/>
  <c r="P564" i="1"/>
  <c r="N610" i="1"/>
  <c r="U612" i="1"/>
  <c r="G658" i="1"/>
  <c r="H612" i="1"/>
  <c r="H610" i="1"/>
  <c r="G656" i="1"/>
  <c r="P579" i="1"/>
  <c r="N625" i="1"/>
  <c r="H625" i="1"/>
  <c r="Q642" i="1"/>
  <c r="U625" i="1"/>
  <c r="G671" i="1"/>
  <c r="P577" i="1"/>
  <c r="N623" i="1"/>
  <c r="H623" i="1"/>
  <c r="U623" i="1"/>
  <c r="O642" i="1"/>
  <c r="G669" i="1"/>
  <c r="P559" i="1"/>
  <c r="N605" i="1"/>
  <c r="G651" i="1"/>
  <c r="C634" i="1"/>
  <c r="P570" i="1"/>
  <c r="N616" i="1"/>
  <c r="H616" i="1"/>
  <c r="G662" i="1"/>
  <c r="P578" i="1"/>
  <c r="N624" i="1"/>
  <c r="U624" i="1"/>
  <c r="P642" i="1"/>
  <c r="H624" i="1"/>
  <c r="G670" i="1"/>
  <c r="P573" i="1"/>
  <c r="N619" i="1"/>
  <c r="P574" i="1"/>
  <c r="N620" i="1"/>
  <c r="H620" i="1"/>
  <c r="F639" i="1"/>
  <c r="F642" i="1"/>
  <c r="N642" i="1"/>
  <c r="G666" i="1"/>
  <c r="H573" i="1"/>
  <c r="E593" i="1"/>
  <c r="M596" i="1"/>
  <c r="G619" i="1"/>
  <c r="E596" i="1"/>
  <c r="N664" i="1"/>
  <c r="P618" i="1"/>
  <c r="P571" i="1"/>
  <c r="N617" i="1"/>
  <c r="U609" i="1"/>
  <c r="G655" i="1"/>
  <c r="H609" i="1"/>
  <c r="U561" i="1"/>
  <c r="D588" i="1"/>
  <c r="H562" i="1"/>
  <c r="H596" i="1"/>
  <c r="G608" i="1"/>
  <c r="U564" i="1"/>
  <c r="G611" i="1"/>
  <c r="H565" i="1"/>
  <c r="E588" i="1"/>
  <c r="I596" i="1"/>
  <c r="H627" i="1"/>
  <c r="S642" i="1"/>
  <c r="U627" i="1"/>
  <c r="G673" i="1"/>
  <c r="Z545" i="1" l="1"/>
  <c r="CF634" i="1"/>
  <c r="Z594" i="1"/>
  <c r="V594" i="1"/>
  <c r="H767" i="1"/>
  <c r="G813" i="1"/>
  <c r="S724" i="1"/>
  <c r="V678" i="1"/>
  <c r="U678" i="1"/>
  <c r="U677" i="1"/>
  <c r="S723" i="1"/>
  <c r="V677" i="1"/>
  <c r="S863" i="1"/>
  <c r="U817" i="1"/>
  <c r="V817" i="1"/>
  <c r="H617" i="1"/>
  <c r="C639" i="1"/>
  <c r="K642" i="1"/>
  <c r="C642" i="1"/>
  <c r="G663" i="1"/>
  <c r="H652" i="1"/>
  <c r="G698" i="1"/>
  <c r="H618" i="1"/>
  <c r="D639" i="1"/>
  <c r="D642" i="1"/>
  <c r="L642" i="1"/>
  <c r="G664" i="1"/>
  <c r="H674" i="1"/>
  <c r="V688" i="1"/>
  <c r="G720" i="1"/>
  <c r="P627" i="1"/>
  <c r="N673" i="1"/>
  <c r="P626" i="1"/>
  <c r="N672" i="1"/>
  <c r="P606" i="1"/>
  <c r="N652" i="1"/>
  <c r="U672" i="1"/>
  <c r="H672" i="1"/>
  <c r="R688" i="1"/>
  <c r="G718" i="1"/>
  <c r="H685" i="1"/>
  <c r="G714" i="1"/>
  <c r="H668" i="1"/>
  <c r="P622" i="1"/>
  <c r="N668" i="1"/>
  <c r="N667" i="1"/>
  <c r="P621" i="1"/>
  <c r="H667" i="1"/>
  <c r="G685" i="1"/>
  <c r="G713" i="1"/>
  <c r="N659" i="1"/>
  <c r="P613" i="1"/>
  <c r="H614" i="1"/>
  <c r="G660" i="1"/>
  <c r="U613" i="1"/>
  <c r="F634" i="1"/>
  <c r="J642" i="1"/>
  <c r="G659" i="1"/>
  <c r="H613" i="1"/>
  <c r="P607" i="1"/>
  <c r="N653" i="1"/>
  <c r="H653" i="1"/>
  <c r="G699" i="1"/>
  <c r="P615" i="1"/>
  <c r="N661" i="1"/>
  <c r="H615" i="1"/>
  <c r="G634" i="1"/>
  <c r="K639" i="1"/>
  <c r="G661" i="1"/>
  <c r="N656" i="1"/>
  <c r="P610" i="1"/>
  <c r="U658" i="1"/>
  <c r="G704" i="1"/>
  <c r="H658" i="1"/>
  <c r="H656" i="1"/>
  <c r="G702" i="1"/>
  <c r="P625" i="1"/>
  <c r="N671" i="1"/>
  <c r="H671" i="1"/>
  <c r="Q688" i="1"/>
  <c r="U671" i="1"/>
  <c r="G717" i="1"/>
  <c r="P623" i="1"/>
  <c r="N669" i="1"/>
  <c r="H669" i="1"/>
  <c r="U669" i="1"/>
  <c r="O688" i="1"/>
  <c r="G715" i="1"/>
  <c r="P605" i="1"/>
  <c r="N651" i="1"/>
  <c r="C680" i="1"/>
  <c r="H651" i="1"/>
  <c r="G697" i="1"/>
  <c r="N662" i="1"/>
  <c r="P616" i="1"/>
  <c r="H662" i="1"/>
  <c r="G708" i="1"/>
  <c r="N670" i="1"/>
  <c r="P624" i="1"/>
  <c r="H670" i="1"/>
  <c r="G716" i="1"/>
  <c r="U670" i="1"/>
  <c r="P688" i="1"/>
  <c r="N665" i="1"/>
  <c r="P619" i="1"/>
  <c r="N666" i="1"/>
  <c r="P620" i="1"/>
  <c r="H666" i="1"/>
  <c r="F685" i="1"/>
  <c r="F688" i="1"/>
  <c r="N688" i="1"/>
  <c r="G712" i="1"/>
  <c r="E642" i="1"/>
  <c r="H619" i="1"/>
  <c r="E639" i="1"/>
  <c r="M642" i="1"/>
  <c r="G665" i="1"/>
  <c r="P664" i="1"/>
  <c r="N710" i="1"/>
  <c r="P617" i="1"/>
  <c r="N663" i="1"/>
  <c r="U655" i="1"/>
  <c r="G701" i="1"/>
  <c r="H655" i="1"/>
  <c r="H608" i="1"/>
  <c r="H642" i="1"/>
  <c r="G654" i="1"/>
  <c r="U607" i="1"/>
  <c r="D634" i="1"/>
  <c r="U610" i="1"/>
  <c r="G657" i="1"/>
  <c r="H611" i="1"/>
  <c r="E634" i="1"/>
  <c r="I642" i="1"/>
  <c r="H673" i="1"/>
  <c r="S688" i="1"/>
  <c r="U673" i="1"/>
  <c r="G719" i="1"/>
  <c r="Z591" i="1" l="1"/>
  <c r="CF680" i="1"/>
  <c r="V640" i="1"/>
  <c r="Z640" i="1"/>
  <c r="G859" i="1"/>
  <c r="H813" i="1"/>
  <c r="V724" i="1"/>
  <c r="S770" i="1"/>
  <c r="U724" i="1"/>
  <c r="V723" i="1"/>
  <c r="U723" i="1"/>
  <c r="S769" i="1"/>
  <c r="U863" i="1"/>
  <c r="S909" i="1"/>
  <c r="V863" i="1"/>
  <c r="H663" i="1"/>
  <c r="C688" i="1"/>
  <c r="G709" i="1"/>
  <c r="C685" i="1"/>
  <c r="K688" i="1"/>
  <c r="H664" i="1"/>
  <c r="D685" i="1"/>
  <c r="D688" i="1"/>
  <c r="L688" i="1"/>
  <c r="G710" i="1"/>
  <c r="H698" i="1"/>
  <c r="G744" i="1"/>
  <c r="H720" i="1"/>
  <c r="V734" i="1"/>
  <c r="G766" i="1"/>
  <c r="P673" i="1"/>
  <c r="N719" i="1"/>
  <c r="P672" i="1"/>
  <c r="N718" i="1"/>
  <c r="P652" i="1"/>
  <c r="N698" i="1"/>
  <c r="H718" i="1"/>
  <c r="U718" i="1"/>
  <c r="R734" i="1"/>
  <c r="G764" i="1"/>
  <c r="H714" i="1"/>
  <c r="H731" i="1"/>
  <c r="G760" i="1"/>
  <c r="P668" i="1"/>
  <c r="N714" i="1"/>
  <c r="P667" i="1"/>
  <c r="N713" i="1"/>
  <c r="H713" i="1"/>
  <c r="G759" i="1"/>
  <c r="G731" i="1"/>
  <c r="P659" i="1"/>
  <c r="N705" i="1"/>
  <c r="H660" i="1"/>
  <c r="G706" i="1"/>
  <c r="U659" i="1"/>
  <c r="F680" i="1"/>
  <c r="J688" i="1"/>
  <c r="G705" i="1"/>
  <c r="H659" i="1"/>
  <c r="P653" i="1"/>
  <c r="N699" i="1"/>
  <c r="H699" i="1"/>
  <c r="G745" i="1"/>
  <c r="P661" i="1"/>
  <c r="N707" i="1"/>
  <c r="H661" i="1"/>
  <c r="G680" i="1"/>
  <c r="K685" i="1"/>
  <c r="G707" i="1"/>
  <c r="P656" i="1"/>
  <c r="N702" i="1"/>
  <c r="U704" i="1"/>
  <c r="G750" i="1"/>
  <c r="H704" i="1"/>
  <c r="H702" i="1"/>
  <c r="G748" i="1"/>
  <c r="P671" i="1"/>
  <c r="N717" i="1"/>
  <c r="H717" i="1"/>
  <c r="Q734" i="1"/>
  <c r="U717" i="1"/>
  <c r="G763" i="1"/>
  <c r="P669" i="1"/>
  <c r="N715" i="1"/>
  <c r="H715" i="1"/>
  <c r="U715" i="1"/>
  <c r="O734" i="1"/>
  <c r="G761" i="1"/>
  <c r="P651" i="1"/>
  <c r="N697" i="1"/>
  <c r="H697" i="1"/>
  <c r="G743" i="1"/>
  <c r="C726" i="1"/>
  <c r="P662" i="1"/>
  <c r="N708" i="1"/>
  <c r="H708" i="1"/>
  <c r="G754" i="1"/>
  <c r="P670" i="1"/>
  <c r="N716" i="1"/>
  <c r="U716" i="1"/>
  <c r="P734" i="1"/>
  <c r="H716" i="1"/>
  <c r="G762" i="1"/>
  <c r="P665" i="1"/>
  <c r="N711" i="1"/>
  <c r="P666" i="1"/>
  <c r="N712" i="1"/>
  <c r="H712" i="1"/>
  <c r="F731" i="1"/>
  <c r="F734" i="1"/>
  <c r="N734" i="1"/>
  <c r="G758" i="1"/>
  <c r="H665" i="1"/>
  <c r="E685" i="1"/>
  <c r="M688" i="1"/>
  <c r="G711" i="1"/>
  <c r="E688" i="1"/>
  <c r="N756" i="1"/>
  <c r="P710" i="1"/>
  <c r="P663" i="1"/>
  <c r="N709" i="1"/>
  <c r="U701" i="1"/>
  <c r="G747" i="1"/>
  <c r="H701" i="1"/>
  <c r="U653" i="1"/>
  <c r="D680" i="1"/>
  <c r="H654" i="1"/>
  <c r="H688" i="1"/>
  <c r="G700" i="1"/>
  <c r="U656" i="1"/>
  <c r="G703" i="1"/>
  <c r="H657" i="1"/>
  <c r="E680" i="1"/>
  <c r="I688" i="1"/>
  <c r="H719" i="1"/>
  <c r="S734" i="1"/>
  <c r="U719" i="1"/>
  <c r="G765" i="1"/>
  <c r="Z637" i="1" l="1"/>
  <c r="CF726" i="1"/>
  <c r="V686" i="1"/>
  <c r="Z686" i="1"/>
  <c r="G905" i="1"/>
  <c r="H859" i="1"/>
  <c r="V770" i="1"/>
  <c r="S816" i="1"/>
  <c r="U770" i="1"/>
  <c r="V769" i="1"/>
  <c r="U769" i="1"/>
  <c r="S815" i="1"/>
  <c r="S955" i="1"/>
  <c r="U909" i="1"/>
  <c r="V909" i="1"/>
  <c r="H709" i="1"/>
  <c r="C731" i="1"/>
  <c r="K734" i="1"/>
  <c r="C734" i="1"/>
  <c r="G755" i="1"/>
  <c r="H744" i="1"/>
  <c r="G790" i="1"/>
  <c r="H710" i="1"/>
  <c r="D731" i="1"/>
  <c r="D734" i="1"/>
  <c r="L734" i="1"/>
  <c r="G756" i="1"/>
  <c r="V780" i="1"/>
  <c r="G812" i="1"/>
  <c r="H766" i="1"/>
  <c r="N765" i="1"/>
  <c r="P719" i="1"/>
  <c r="N764" i="1"/>
  <c r="P718" i="1"/>
  <c r="P698" i="1"/>
  <c r="N744" i="1"/>
  <c r="H764" i="1"/>
  <c r="R780" i="1"/>
  <c r="G810" i="1"/>
  <c r="U764" i="1"/>
  <c r="H760" i="1"/>
  <c r="H777" i="1"/>
  <c r="G806" i="1"/>
  <c r="N760" i="1"/>
  <c r="P714" i="1"/>
  <c r="P713" i="1"/>
  <c r="N759" i="1"/>
  <c r="G805" i="1"/>
  <c r="H759" i="1"/>
  <c r="G777" i="1"/>
  <c r="N751" i="1"/>
  <c r="P705" i="1"/>
  <c r="H706" i="1"/>
  <c r="G752" i="1"/>
  <c r="U705" i="1"/>
  <c r="F726" i="1"/>
  <c r="J734" i="1"/>
  <c r="G751" i="1"/>
  <c r="H705" i="1"/>
  <c r="P699" i="1"/>
  <c r="N745" i="1"/>
  <c r="H745" i="1"/>
  <c r="G791" i="1"/>
  <c r="P707" i="1"/>
  <c r="N753" i="1"/>
  <c r="H707" i="1"/>
  <c r="G726" i="1"/>
  <c r="K731" i="1"/>
  <c r="G753" i="1"/>
  <c r="N748" i="1"/>
  <c r="P702" i="1"/>
  <c r="U750" i="1"/>
  <c r="G796" i="1"/>
  <c r="H750" i="1"/>
  <c r="H748" i="1"/>
  <c r="G794" i="1"/>
  <c r="P717" i="1"/>
  <c r="N763" i="1"/>
  <c r="H763" i="1"/>
  <c r="Q780" i="1"/>
  <c r="U763" i="1"/>
  <c r="G809" i="1"/>
  <c r="P715" i="1"/>
  <c r="N761" i="1"/>
  <c r="H761" i="1"/>
  <c r="U761" i="1"/>
  <c r="O780" i="1"/>
  <c r="G807" i="1"/>
  <c r="P697" i="1"/>
  <c r="N743" i="1"/>
  <c r="C772" i="1"/>
  <c r="H743" i="1"/>
  <c r="G789" i="1"/>
  <c r="N754" i="1"/>
  <c r="P708" i="1"/>
  <c r="H754" i="1"/>
  <c r="G800" i="1"/>
  <c r="N762" i="1"/>
  <c r="P716" i="1"/>
  <c r="H762" i="1"/>
  <c r="G808" i="1"/>
  <c r="U762" i="1"/>
  <c r="P780" i="1"/>
  <c r="N757" i="1"/>
  <c r="P711" i="1"/>
  <c r="N758" i="1"/>
  <c r="P712" i="1"/>
  <c r="H758" i="1"/>
  <c r="F777" i="1"/>
  <c r="F780" i="1"/>
  <c r="N780" i="1"/>
  <c r="G804" i="1"/>
  <c r="E734" i="1"/>
  <c r="H711" i="1"/>
  <c r="E731" i="1"/>
  <c r="M734" i="1"/>
  <c r="G757" i="1"/>
  <c r="P756" i="1"/>
  <c r="N802" i="1"/>
  <c r="P709" i="1"/>
  <c r="N755" i="1"/>
  <c r="U747" i="1"/>
  <c r="G793" i="1"/>
  <c r="H747" i="1"/>
  <c r="H700" i="1"/>
  <c r="H734" i="1"/>
  <c r="G746" i="1"/>
  <c r="U699" i="1"/>
  <c r="D726" i="1"/>
  <c r="U702" i="1"/>
  <c r="G749" i="1"/>
  <c r="H703" i="1"/>
  <c r="E726" i="1"/>
  <c r="I734" i="1"/>
  <c r="H765" i="1"/>
  <c r="S780" i="1"/>
  <c r="U765" i="1"/>
  <c r="G811" i="1"/>
  <c r="Z683" i="1" l="1"/>
  <c r="CF772" i="1"/>
  <c r="Z732" i="1"/>
  <c r="V732" i="1"/>
  <c r="G951" i="1"/>
  <c r="H905" i="1"/>
  <c r="V816" i="1"/>
  <c r="S862" i="1"/>
  <c r="U816" i="1"/>
  <c r="U815" i="1"/>
  <c r="V815" i="1"/>
  <c r="S861" i="1"/>
  <c r="U955" i="1"/>
  <c r="S1001" i="1"/>
  <c r="V955" i="1"/>
  <c r="H755" i="1"/>
  <c r="C780" i="1"/>
  <c r="G801" i="1"/>
  <c r="C777" i="1"/>
  <c r="K780" i="1"/>
  <c r="H756" i="1"/>
  <c r="D777" i="1"/>
  <c r="D780" i="1"/>
  <c r="L780" i="1"/>
  <c r="G802" i="1"/>
  <c r="H790" i="1"/>
  <c r="G836" i="1"/>
  <c r="V826" i="1"/>
  <c r="G858" i="1"/>
  <c r="H812" i="1"/>
  <c r="P765" i="1"/>
  <c r="N811" i="1"/>
  <c r="P764" i="1"/>
  <c r="N810" i="1"/>
  <c r="P744" i="1"/>
  <c r="N790" i="1"/>
  <c r="U810" i="1"/>
  <c r="H810" i="1"/>
  <c r="R826" i="1"/>
  <c r="G856" i="1"/>
  <c r="H806" i="1"/>
  <c r="H823" i="1"/>
  <c r="G852" i="1"/>
  <c r="P760" i="1"/>
  <c r="N806" i="1"/>
  <c r="N805" i="1"/>
  <c r="P759" i="1"/>
  <c r="G851" i="1"/>
  <c r="H805" i="1"/>
  <c r="G823" i="1"/>
  <c r="P751" i="1"/>
  <c r="N797" i="1"/>
  <c r="H752" i="1"/>
  <c r="G798" i="1"/>
  <c r="U751" i="1"/>
  <c r="F772" i="1"/>
  <c r="J780" i="1"/>
  <c r="G797" i="1"/>
  <c r="H751" i="1"/>
  <c r="P745" i="1"/>
  <c r="N791" i="1"/>
  <c r="H791" i="1"/>
  <c r="G837" i="1"/>
  <c r="P753" i="1"/>
  <c r="N799" i="1"/>
  <c r="H753" i="1"/>
  <c r="G772" i="1"/>
  <c r="K777" i="1"/>
  <c r="G799" i="1"/>
  <c r="P748" i="1"/>
  <c r="N794" i="1"/>
  <c r="U796" i="1"/>
  <c r="G842" i="1"/>
  <c r="H796" i="1"/>
  <c r="H794" i="1"/>
  <c r="G840" i="1"/>
  <c r="P763" i="1"/>
  <c r="N809" i="1"/>
  <c r="H809" i="1"/>
  <c r="Q826" i="1"/>
  <c r="U809" i="1"/>
  <c r="G855" i="1"/>
  <c r="P761" i="1"/>
  <c r="N807" i="1"/>
  <c r="H807" i="1"/>
  <c r="U807" i="1"/>
  <c r="O826" i="1"/>
  <c r="G853" i="1"/>
  <c r="P743" i="1"/>
  <c r="N789" i="1"/>
  <c r="H789" i="1"/>
  <c r="G835" i="1"/>
  <c r="C818" i="1"/>
  <c r="P754" i="1"/>
  <c r="N800" i="1"/>
  <c r="H800" i="1"/>
  <c r="G846" i="1"/>
  <c r="P762" i="1"/>
  <c r="N808" i="1"/>
  <c r="U808" i="1"/>
  <c r="P826" i="1"/>
  <c r="H808" i="1"/>
  <c r="G854" i="1"/>
  <c r="P757" i="1"/>
  <c r="N803" i="1"/>
  <c r="P758" i="1"/>
  <c r="N804" i="1"/>
  <c r="H804" i="1"/>
  <c r="F823" i="1"/>
  <c r="F826" i="1"/>
  <c r="N826" i="1"/>
  <c r="G850" i="1"/>
  <c r="H757" i="1"/>
  <c r="E777" i="1"/>
  <c r="M780" i="1"/>
  <c r="G803" i="1"/>
  <c r="E780" i="1"/>
  <c r="N848" i="1"/>
  <c r="P802" i="1"/>
  <c r="P755" i="1"/>
  <c r="N801" i="1"/>
  <c r="U793" i="1"/>
  <c r="G839" i="1"/>
  <c r="H793" i="1"/>
  <c r="U745" i="1"/>
  <c r="D772" i="1"/>
  <c r="H746" i="1"/>
  <c r="H780" i="1"/>
  <c r="G792" i="1"/>
  <c r="U748" i="1"/>
  <c r="G795" i="1"/>
  <c r="H749" i="1"/>
  <c r="E772" i="1"/>
  <c r="I780" i="1"/>
  <c r="H811" i="1"/>
  <c r="S826" i="1"/>
  <c r="U811" i="1"/>
  <c r="G857" i="1"/>
  <c r="Z729" i="1" l="1"/>
  <c r="CF818" i="1"/>
  <c r="Z778" i="1"/>
  <c r="V778" i="1"/>
  <c r="H951" i="1"/>
  <c r="G997" i="1"/>
  <c r="S908" i="1"/>
  <c r="V862" i="1"/>
  <c r="U862" i="1"/>
  <c r="V861" i="1"/>
  <c r="U861" i="1"/>
  <c r="S907" i="1"/>
  <c r="S1047" i="1"/>
  <c r="U1001" i="1"/>
  <c r="V1001" i="1"/>
  <c r="H801" i="1"/>
  <c r="C823" i="1"/>
  <c r="K826" i="1"/>
  <c r="C826" i="1"/>
  <c r="G847" i="1"/>
  <c r="H847" i="1" s="1"/>
  <c r="H836" i="1"/>
  <c r="G882" i="1"/>
  <c r="H802" i="1"/>
  <c r="D823" i="1"/>
  <c r="D826" i="1"/>
  <c r="L826" i="1"/>
  <c r="G848" i="1"/>
  <c r="V872" i="1"/>
  <c r="G904" i="1"/>
  <c r="H858" i="1"/>
  <c r="P811" i="1"/>
  <c r="N857" i="1"/>
  <c r="P810" i="1"/>
  <c r="N856" i="1"/>
  <c r="P790" i="1"/>
  <c r="N836" i="1"/>
  <c r="H856" i="1"/>
  <c r="R872" i="1"/>
  <c r="G902" i="1"/>
  <c r="U856" i="1"/>
  <c r="H852" i="1"/>
  <c r="H869" i="1"/>
  <c r="G898" i="1"/>
  <c r="P806" i="1"/>
  <c r="N852" i="1"/>
  <c r="P805" i="1"/>
  <c r="N851" i="1"/>
  <c r="G897" i="1"/>
  <c r="H851" i="1"/>
  <c r="G869" i="1"/>
  <c r="N843" i="1"/>
  <c r="P797" i="1"/>
  <c r="H798" i="1"/>
  <c r="G844" i="1"/>
  <c r="U797" i="1"/>
  <c r="F818" i="1"/>
  <c r="J826" i="1"/>
  <c r="G843" i="1"/>
  <c r="H797" i="1"/>
  <c r="P791" i="1"/>
  <c r="N837" i="1"/>
  <c r="H837" i="1"/>
  <c r="G883" i="1"/>
  <c r="P799" i="1"/>
  <c r="N845" i="1"/>
  <c r="H799" i="1"/>
  <c r="G818" i="1"/>
  <c r="K823" i="1"/>
  <c r="G845" i="1"/>
  <c r="N840" i="1"/>
  <c r="P794" i="1"/>
  <c r="U842" i="1"/>
  <c r="G888" i="1"/>
  <c r="H842" i="1"/>
  <c r="H840" i="1"/>
  <c r="G886" i="1"/>
  <c r="P809" i="1"/>
  <c r="N855" i="1"/>
  <c r="H855" i="1"/>
  <c r="Q872" i="1"/>
  <c r="U855" i="1"/>
  <c r="G901" i="1"/>
  <c r="P807" i="1"/>
  <c r="N853" i="1"/>
  <c r="H853" i="1"/>
  <c r="U853" i="1"/>
  <c r="O872" i="1"/>
  <c r="G899" i="1"/>
  <c r="P789" i="1"/>
  <c r="N835" i="1"/>
  <c r="C864" i="1"/>
  <c r="H835" i="1"/>
  <c r="G881" i="1"/>
  <c r="N846" i="1"/>
  <c r="P800" i="1"/>
  <c r="H846" i="1"/>
  <c r="G892" i="1"/>
  <c r="N854" i="1"/>
  <c r="P808" i="1"/>
  <c r="H854" i="1"/>
  <c r="G900" i="1"/>
  <c r="U854" i="1"/>
  <c r="P872" i="1"/>
  <c r="N849" i="1"/>
  <c r="P803" i="1"/>
  <c r="N850" i="1"/>
  <c r="P804" i="1"/>
  <c r="H850" i="1"/>
  <c r="F869" i="1"/>
  <c r="F872" i="1"/>
  <c r="N872" i="1"/>
  <c r="G896" i="1"/>
  <c r="E826" i="1"/>
  <c r="H803" i="1"/>
  <c r="E823" i="1"/>
  <c r="M826" i="1"/>
  <c r="G849" i="1"/>
  <c r="P848" i="1"/>
  <c r="N894" i="1"/>
  <c r="P801" i="1"/>
  <c r="N847" i="1"/>
  <c r="U839" i="1"/>
  <c r="G885" i="1"/>
  <c r="H839" i="1"/>
  <c r="H792" i="1"/>
  <c r="H826" i="1"/>
  <c r="G838" i="1"/>
  <c r="U791" i="1"/>
  <c r="D818" i="1"/>
  <c r="U794" i="1"/>
  <c r="G841" i="1"/>
  <c r="H795" i="1"/>
  <c r="E818" i="1"/>
  <c r="I826" i="1"/>
  <c r="H857" i="1"/>
  <c r="S872" i="1"/>
  <c r="U857" i="1"/>
  <c r="G903" i="1"/>
  <c r="Z775" i="1" l="1"/>
  <c r="CF864" i="1"/>
  <c r="Z824" i="1"/>
  <c r="V824" i="1"/>
  <c r="G1043" i="1"/>
  <c r="H997" i="1"/>
  <c r="U908" i="1"/>
  <c r="S954" i="1"/>
  <c r="V908" i="1"/>
  <c r="S953" i="1"/>
  <c r="U907" i="1"/>
  <c r="V907" i="1"/>
  <c r="U1047" i="1"/>
  <c r="S1093" i="1"/>
  <c r="V1047" i="1"/>
  <c r="C872" i="1"/>
  <c r="G893" i="1"/>
  <c r="C869" i="1"/>
  <c r="K872" i="1"/>
  <c r="H848" i="1"/>
  <c r="D869" i="1"/>
  <c r="D872" i="1"/>
  <c r="L872" i="1"/>
  <c r="G894" i="1"/>
  <c r="H882" i="1"/>
  <c r="G928" i="1"/>
  <c r="V918" i="1"/>
  <c r="G950" i="1"/>
  <c r="H904" i="1"/>
  <c r="P857" i="1"/>
  <c r="N903" i="1"/>
  <c r="P856" i="1"/>
  <c r="N902" i="1"/>
  <c r="P836" i="1"/>
  <c r="N882" i="1"/>
  <c r="U902" i="1"/>
  <c r="H902" i="1"/>
  <c r="R918" i="1"/>
  <c r="G948" i="1"/>
  <c r="H898" i="1"/>
  <c r="H915" i="1"/>
  <c r="G944" i="1"/>
  <c r="P852" i="1"/>
  <c r="N898" i="1"/>
  <c r="N897" i="1"/>
  <c r="P851" i="1"/>
  <c r="G943" i="1"/>
  <c r="H897" i="1"/>
  <c r="G915" i="1"/>
  <c r="P843" i="1"/>
  <c r="N889" i="1"/>
  <c r="H844" i="1"/>
  <c r="G890" i="1"/>
  <c r="U843" i="1"/>
  <c r="F864" i="1"/>
  <c r="J872" i="1"/>
  <c r="G889" i="1"/>
  <c r="H843" i="1"/>
  <c r="P837" i="1"/>
  <c r="N883" i="1"/>
  <c r="H883" i="1"/>
  <c r="G929" i="1"/>
  <c r="P845" i="1"/>
  <c r="N891" i="1"/>
  <c r="H845" i="1"/>
  <c r="G864" i="1"/>
  <c r="K869" i="1"/>
  <c r="G891" i="1"/>
  <c r="P840" i="1"/>
  <c r="N886" i="1"/>
  <c r="U888" i="1"/>
  <c r="G934" i="1"/>
  <c r="H888" i="1"/>
  <c r="H886" i="1"/>
  <c r="G932" i="1"/>
  <c r="P855" i="1"/>
  <c r="N901" i="1"/>
  <c r="H901" i="1"/>
  <c r="Q918" i="1"/>
  <c r="U901" i="1"/>
  <c r="G947" i="1"/>
  <c r="P853" i="1"/>
  <c r="N899" i="1"/>
  <c r="H899" i="1"/>
  <c r="U899" i="1"/>
  <c r="O918" i="1"/>
  <c r="G945" i="1"/>
  <c r="P835" i="1"/>
  <c r="N881" i="1"/>
  <c r="H881" i="1"/>
  <c r="G927" i="1"/>
  <c r="C910" i="1"/>
  <c r="P846" i="1"/>
  <c r="N892" i="1"/>
  <c r="H892" i="1"/>
  <c r="G938" i="1"/>
  <c r="P854" i="1"/>
  <c r="N900" i="1"/>
  <c r="U900" i="1"/>
  <c r="P918" i="1"/>
  <c r="H900" i="1"/>
  <c r="G946" i="1"/>
  <c r="P849" i="1"/>
  <c r="N895" i="1"/>
  <c r="P850" i="1"/>
  <c r="N896" i="1"/>
  <c r="H896" i="1"/>
  <c r="F915" i="1"/>
  <c r="F918" i="1"/>
  <c r="N918" i="1"/>
  <c r="G942" i="1"/>
  <c r="H849" i="1"/>
  <c r="E869" i="1"/>
  <c r="M872" i="1"/>
  <c r="G895" i="1"/>
  <c r="E872" i="1"/>
  <c r="N940" i="1"/>
  <c r="P894" i="1"/>
  <c r="P847" i="1"/>
  <c r="N893" i="1"/>
  <c r="U885" i="1"/>
  <c r="G931" i="1"/>
  <c r="H885" i="1"/>
  <c r="U837" i="1"/>
  <c r="D864" i="1"/>
  <c r="H838" i="1"/>
  <c r="H872" i="1"/>
  <c r="G884" i="1"/>
  <c r="U840" i="1"/>
  <c r="G887" i="1"/>
  <c r="H841" i="1"/>
  <c r="E864" i="1"/>
  <c r="I872" i="1"/>
  <c r="H903" i="1"/>
  <c r="S918" i="1"/>
  <c r="U903" i="1"/>
  <c r="G949" i="1"/>
  <c r="Z821" i="1" l="1"/>
  <c r="CF910" i="1"/>
  <c r="Z870" i="1"/>
  <c r="V870" i="1"/>
  <c r="G1089" i="1"/>
  <c r="H1043" i="1"/>
  <c r="V954" i="1"/>
  <c r="S1000" i="1"/>
  <c r="U954" i="1"/>
  <c r="S999" i="1"/>
  <c r="V953" i="1"/>
  <c r="U953" i="1"/>
  <c r="S1139" i="1"/>
  <c r="U1093" i="1"/>
  <c r="V1093" i="1"/>
  <c r="H893" i="1"/>
  <c r="C915" i="1"/>
  <c r="K918" i="1"/>
  <c r="C918" i="1"/>
  <c r="G939" i="1"/>
  <c r="H928" i="1"/>
  <c r="G974" i="1"/>
  <c r="H894" i="1"/>
  <c r="D915" i="1"/>
  <c r="D918" i="1"/>
  <c r="L918" i="1"/>
  <c r="G940" i="1"/>
  <c r="V964" i="1"/>
  <c r="G996" i="1"/>
  <c r="H950" i="1"/>
  <c r="P903" i="1"/>
  <c r="N949" i="1"/>
  <c r="P902" i="1"/>
  <c r="N948" i="1"/>
  <c r="P882" i="1"/>
  <c r="N928" i="1"/>
  <c r="H948" i="1"/>
  <c r="R964" i="1"/>
  <c r="G994" i="1"/>
  <c r="U948" i="1"/>
  <c r="H944" i="1"/>
  <c r="H961" i="1"/>
  <c r="G990" i="1"/>
  <c r="P898" i="1"/>
  <c r="N944" i="1"/>
  <c r="P897" i="1"/>
  <c r="N943" i="1"/>
  <c r="G989" i="1"/>
  <c r="H943" i="1"/>
  <c r="G961" i="1"/>
  <c r="N935" i="1"/>
  <c r="P889" i="1"/>
  <c r="H890" i="1"/>
  <c r="G936" i="1"/>
  <c r="U889" i="1"/>
  <c r="F910" i="1"/>
  <c r="J918" i="1"/>
  <c r="G935" i="1"/>
  <c r="H889" i="1"/>
  <c r="P883" i="1"/>
  <c r="N929" i="1"/>
  <c r="H929" i="1"/>
  <c r="G975" i="1"/>
  <c r="P891" i="1"/>
  <c r="N937" i="1"/>
  <c r="H891" i="1"/>
  <c r="G910" i="1"/>
  <c r="K915" i="1"/>
  <c r="G937" i="1"/>
  <c r="N932" i="1"/>
  <c r="P886" i="1"/>
  <c r="U934" i="1"/>
  <c r="G980" i="1"/>
  <c r="H934" i="1"/>
  <c r="H932" i="1"/>
  <c r="G978" i="1"/>
  <c r="P901" i="1"/>
  <c r="N947" i="1"/>
  <c r="H947" i="1"/>
  <c r="Q964" i="1"/>
  <c r="U947" i="1"/>
  <c r="G993" i="1"/>
  <c r="P899" i="1"/>
  <c r="N945" i="1"/>
  <c r="H945" i="1"/>
  <c r="U945" i="1"/>
  <c r="O964" i="1"/>
  <c r="G991" i="1"/>
  <c r="P881" i="1"/>
  <c r="N927" i="1"/>
  <c r="C956" i="1"/>
  <c r="H927" i="1"/>
  <c r="G973" i="1"/>
  <c r="N938" i="1"/>
  <c r="P892" i="1"/>
  <c r="H938" i="1"/>
  <c r="G984" i="1"/>
  <c r="N946" i="1"/>
  <c r="P900" i="1"/>
  <c r="H946" i="1"/>
  <c r="G992" i="1"/>
  <c r="U946" i="1"/>
  <c r="P964" i="1"/>
  <c r="N941" i="1"/>
  <c r="P895" i="1"/>
  <c r="N942" i="1"/>
  <c r="P896" i="1"/>
  <c r="H942" i="1"/>
  <c r="F961" i="1"/>
  <c r="F964" i="1"/>
  <c r="N964" i="1"/>
  <c r="G988" i="1"/>
  <c r="E918" i="1"/>
  <c r="H895" i="1"/>
  <c r="E915" i="1"/>
  <c r="M918" i="1"/>
  <c r="G941" i="1"/>
  <c r="P940" i="1"/>
  <c r="N986" i="1"/>
  <c r="P893" i="1"/>
  <c r="N939" i="1"/>
  <c r="U931" i="1"/>
  <c r="G977" i="1"/>
  <c r="H931" i="1"/>
  <c r="H884" i="1"/>
  <c r="H918" i="1"/>
  <c r="G930" i="1"/>
  <c r="U883" i="1"/>
  <c r="D910" i="1"/>
  <c r="U886" i="1"/>
  <c r="G933" i="1"/>
  <c r="H887" i="1"/>
  <c r="E910" i="1"/>
  <c r="I918" i="1"/>
  <c r="H949" i="1"/>
  <c r="S964" i="1"/>
  <c r="U949" i="1"/>
  <c r="G995" i="1"/>
  <c r="Z867" i="1" l="1"/>
  <c r="CF956" i="1"/>
  <c r="Z916" i="1"/>
  <c r="V916" i="1"/>
  <c r="H1089" i="1"/>
  <c r="G1135" i="1"/>
  <c r="V1000" i="1"/>
  <c r="S1046" i="1"/>
  <c r="U1000" i="1"/>
  <c r="S1045" i="1"/>
  <c r="U999" i="1"/>
  <c r="V999" i="1"/>
  <c r="U1139" i="1"/>
  <c r="S1185" i="1"/>
  <c r="V1139" i="1"/>
  <c r="H939" i="1"/>
  <c r="C964" i="1"/>
  <c r="G985" i="1"/>
  <c r="C961" i="1"/>
  <c r="K964" i="1"/>
  <c r="H940" i="1"/>
  <c r="D961" i="1"/>
  <c r="D964" i="1"/>
  <c r="L964" i="1"/>
  <c r="G986" i="1"/>
  <c r="H974" i="1"/>
  <c r="G1020" i="1"/>
  <c r="V1010" i="1"/>
  <c r="G1042" i="1"/>
  <c r="H996" i="1"/>
  <c r="P949" i="1"/>
  <c r="N995" i="1"/>
  <c r="P948" i="1"/>
  <c r="N994" i="1"/>
  <c r="P928" i="1"/>
  <c r="N974" i="1"/>
  <c r="U994" i="1"/>
  <c r="H994" i="1"/>
  <c r="R1010" i="1"/>
  <c r="G1040" i="1"/>
  <c r="H990" i="1"/>
  <c r="H1007" i="1"/>
  <c r="G1036" i="1"/>
  <c r="P944" i="1"/>
  <c r="N990" i="1"/>
  <c r="N989" i="1"/>
  <c r="P943" i="1"/>
  <c r="G1035" i="1"/>
  <c r="H989" i="1"/>
  <c r="G1007" i="1"/>
  <c r="P935" i="1"/>
  <c r="N981" i="1"/>
  <c r="H936" i="1"/>
  <c r="G982" i="1"/>
  <c r="U935" i="1"/>
  <c r="F956" i="1"/>
  <c r="J964" i="1"/>
  <c r="G981" i="1"/>
  <c r="H935" i="1"/>
  <c r="P929" i="1"/>
  <c r="N975" i="1"/>
  <c r="H975" i="1"/>
  <c r="G1021" i="1"/>
  <c r="P937" i="1"/>
  <c r="N983" i="1"/>
  <c r="H937" i="1"/>
  <c r="G956" i="1"/>
  <c r="K961" i="1"/>
  <c r="G983" i="1"/>
  <c r="P932" i="1"/>
  <c r="N978" i="1"/>
  <c r="U980" i="1"/>
  <c r="G1026" i="1"/>
  <c r="H980" i="1"/>
  <c r="H978" i="1"/>
  <c r="G1024" i="1"/>
  <c r="P947" i="1"/>
  <c r="N993" i="1"/>
  <c r="H993" i="1"/>
  <c r="Q1010" i="1"/>
  <c r="U993" i="1"/>
  <c r="G1039" i="1"/>
  <c r="P945" i="1"/>
  <c r="N991" i="1"/>
  <c r="H991" i="1"/>
  <c r="U991" i="1"/>
  <c r="O1010" i="1"/>
  <c r="G1037" i="1"/>
  <c r="P927" i="1"/>
  <c r="N973" i="1"/>
  <c r="H973" i="1"/>
  <c r="G1019" i="1"/>
  <c r="C1002" i="1"/>
  <c r="P938" i="1"/>
  <c r="N984" i="1"/>
  <c r="H984" i="1"/>
  <c r="G1030" i="1"/>
  <c r="P946" i="1"/>
  <c r="N992" i="1"/>
  <c r="U992" i="1"/>
  <c r="P1010" i="1"/>
  <c r="H992" i="1"/>
  <c r="G1038" i="1"/>
  <c r="P941" i="1"/>
  <c r="N987" i="1"/>
  <c r="P942" i="1"/>
  <c r="N988" i="1"/>
  <c r="H988" i="1"/>
  <c r="F1007" i="1"/>
  <c r="F1010" i="1"/>
  <c r="N1010" i="1"/>
  <c r="G1034" i="1"/>
  <c r="H941" i="1"/>
  <c r="E961" i="1"/>
  <c r="M964" i="1"/>
  <c r="G987" i="1"/>
  <c r="E964" i="1"/>
  <c r="N1032" i="1"/>
  <c r="P986" i="1"/>
  <c r="P939" i="1"/>
  <c r="N985" i="1"/>
  <c r="U977" i="1"/>
  <c r="G1023" i="1"/>
  <c r="H977" i="1"/>
  <c r="U929" i="1"/>
  <c r="D956" i="1"/>
  <c r="H930" i="1"/>
  <c r="H964" i="1"/>
  <c r="G976" i="1"/>
  <c r="U932" i="1"/>
  <c r="G979" i="1"/>
  <c r="H933" i="1"/>
  <c r="E956" i="1"/>
  <c r="I964" i="1"/>
  <c r="H995" i="1"/>
  <c r="S1010" i="1"/>
  <c r="U995" i="1"/>
  <c r="G1041" i="1"/>
  <c r="Z913" i="1" l="1"/>
  <c r="CF1002" i="1"/>
  <c r="Z962" i="1"/>
  <c r="V962" i="1"/>
  <c r="G1181" i="1"/>
  <c r="H1135" i="1"/>
  <c r="S1092" i="1"/>
  <c r="V1046" i="1"/>
  <c r="U1046" i="1"/>
  <c r="V1045" i="1"/>
  <c r="S1091" i="1"/>
  <c r="U1045" i="1"/>
  <c r="S1231" i="1"/>
  <c r="U1185" i="1"/>
  <c r="V1185" i="1"/>
  <c r="H985" i="1"/>
  <c r="C1007" i="1"/>
  <c r="K1010" i="1"/>
  <c r="C1010" i="1"/>
  <c r="G1031" i="1"/>
  <c r="H1020" i="1"/>
  <c r="G1066" i="1"/>
  <c r="H986" i="1"/>
  <c r="D1007" i="1"/>
  <c r="D1010" i="1"/>
  <c r="L1010" i="1"/>
  <c r="G1032" i="1"/>
  <c r="V1056" i="1"/>
  <c r="H1042" i="1"/>
  <c r="G1088" i="1"/>
  <c r="P995" i="1"/>
  <c r="N1041" i="1"/>
  <c r="P994" i="1"/>
  <c r="N1040" i="1"/>
  <c r="P974" i="1"/>
  <c r="N1020" i="1"/>
  <c r="H1040" i="1"/>
  <c r="R1056" i="1"/>
  <c r="U1040" i="1"/>
  <c r="G1086" i="1"/>
  <c r="H1036" i="1"/>
  <c r="G1082" i="1"/>
  <c r="H1053" i="1"/>
  <c r="P990" i="1"/>
  <c r="N1036" i="1"/>
  <c r="P989" i="1"/>
  <c r="N1035" i="1"/>
  <c r="H1035" i="1"/>
  <c r="G1053" i="1"/>
  <c r="G1081" i="1"/>
  <c r="N1027" i="1"/>
  <c r="P981" i="1"/>
  <c r="H982" i="1"/>
  <c r="G1028" i="1"/>
  <c r="U981" i="1"/>
  <c r="F1002" i="1"/>
  <c r="J1010" i="1"/>
  <c r="G1027" i="1"/>
  <c r="H981" i="1"/>
  <c r="P975" i="1"/>
  <c r="N1021" i="1"/>
  <c r="H1021" i="1"/>
  <c r="G1067" i="1"/>
  <c r="P983" i="1"/>
  <c r="N1029" i="1"/>
  <c r="H983" i="1"/>
  <c r="G1002" i="1"/>
  <c r="K1007" i="1"/>
  <c r="G1029" i="1"/>
  <c r="N1024" i="1"/>
  <c r="P978" i="1"/>
  <c r="U1026" i="1"/>
  <c r="G1072" i="1"/>
  <c r="H1026" i="1"/>
  <c r="H1024" i="1"/>
  <c r="G1070" i="1"/>
  <c r="P993" i="1"/>
  <c r="N1039" i="1"/>
  <c r="H1039" i="1"/>
  <c r="Q1056" i="1"/>
  <c r="G1085" i="1"/>
  <c r="U1039" i="1"/>
  <c r="P991" i="1"/>
  <c r="N1037" i="1"/>
  <c r="H1037" i="1"/>
  <c r="G1083" i="1"/>
  <c r="U1037" i="1"/>
  <c r="O1056" i="1"/>
  <c r="P973" i="1"/>
  <c r="N1019" i="1"/>
  <c r="C1048" i="1"/>
  <c r="H1019" i="1"/>
  <c r="G1065" i="1"/>
  <c r="N1030" i="1"/>
  <c r="P984" i="1"/>
  <c r="H1030" i="1"/>
  <c r="G1076" i="1"/>
  <c r="N1038" i="1"/>
  <c r="P992" i="1"/>
  <c r="H1038" i="1"/>
  <c r="U1038" i="1"/>
  <c r="P1056" i="1"/>
  <c r="G1084" i="1"/>
  <c r="N1033" i="1"/>
  <c r="P987" i="1"/>
  <c r="N1034" i="1"/>
  <c r="P988" i="1"/>
  <c r="H1034" i="1"/>
  <c r="F1053" i="1"/>
  <c r="F1056" i="1"/>
  <c r="N1056" i="1"/>
  <c r="G1080" i="1"/>
  <c r="E1010" i="1"/>
  <c r="H987" i="1"/>
  <c r="E1007" i="1"/>
  <c r="M1010" i="1"/>
  <c r="G1033" i="1"/>
  <c r="P1032" i="1"/>
  <c r="N1078" i="1"/>
  <c r="P985" i="1"/>
  <c r="N1031" i="1"/>
  <c r="U1023" i="1"/>
  <c r="G1069" i="1"/>
  <c r="H1023" i="1"/>
  <c r="H976" i="1"/>
  <c r="H1010" i="1"/>
  <c r="G1022" i="1"/>
  <c r="U975" i="1"/>
  <c r="D1002" i="1"/>
  <c r="U978" i="1"/>
  <c r="G1025" i="1"/>
  <c r="H979" i="1"/>
  <c r="E1002" i="1"/>
  <c r="I1010" i="1"/>
  <c r="H1041" i="1"/>
  <c r="S1056" i="1"/>
  <c r="U1041" i="1"/>
  <c r="G1087" i="1"/>
  <c r="Z959" i="1" l="1"/>
  <c r="CF1048" i="1"/>
  <c r="Z1008" i="1"/>
  <c r="V1008" i="1"/>
  <c r="H1181" i="1"/>
  <c r="G1227" i="1"/>
  <c r="U1092" i="1"/>
  <c r="V1092" i="1"/>
  <c r="S1138" i="1"/>
  <c r="S1137" i="1"/>
  <c r="U1091" i="1"/>
  <c r="V1091" i="1"/>
  <c r="S1277" i="1"/>
  <c r="U1231" i="1"/>
  <c r="V1231" i="1"/>
  <c r="H1031" i="1"/>
  <c r="C1056" i="1"/>
  <c r="G1077" i="1"/>
  <c r="C1053" i="1"/>
  <c r="K1056" i="1"/>
  <c r="H1032" i="1"/>
  <c r="D1053" i="1"/>
  <c r="D1056" i="1"/>
  <c r="L1056" i="1"/>
  <c r="G1078" i="1"/>
  <c r="H1066" i="1"/>
  <c r="G1112" i="1"/>
  <c r="H1088" i="1"/>
  <c r="V1102" i="1"/>
  <c r="G1134" i="1"/>
  <c r="P1041" i="1"/>
  <c r="N1087" i="1"/>
  <c r="P1040" i="1"/>
  <c r="N1086" i="1"/>
  <c r="P1020" i="1"/>
  <c r="N1066" i="1"/>
  <c r="H1086" i="1"/>
  <c r="R1102" i="1"/>
  <c r="G1132" i="1"/>
  <c r="U1086" i="1"/>
  <c r="H1099" i="1"/>
  <c r="G1128" i="1"/>
  <c r="H1082" i="1"/>
  <c r="P1036" i="1"/>
  <c r="N1082" i="1"/>
  <c r="P1035" i="1"/>
  <c r="N1081" i="1"/>
  <c r="H1081" i="1"/>
  <c r="G1099" i="1"/>
  <c r="G1127" i="1"/>
  <c r="P1027" i="1"/>
  <c r="N1073" i="1"/>
  <c r="H1028" i="1"/>
  <c r="G1074" i="1"/>
  <c r="U1027" i="1"/>
  <c r="F1048" i="1"/>
  <c r="J1056" i="1"/>
  <c r="G1073" i="1"/>
  <c r="H1027" i="1"/>
  <c r="P1021" i="1"/>
  <c r="N1067" i="1"/>
  <c r="H1067" i="1"/>
  <c r="G1113" i="1"/>
  <c r="P1029" i="1"/>
  <c r="N1075" i="1"/>
  <c r="H1029" i="1"/>
  <c r="G1048" i="1"/>
  <c r="K1053" i="1"/>
  <c r="G1075" i="1"/>
  <c r="P1024" i="1"/>
  <c r="N1070" i="1"/>
  <c r="U1072" i="1"/>
  <c r="H1072" i="1"/>
  <c r="G1118" i="1"/>
  <c r="H1070" i="1"/>
  <c r="G1116" i="1"/>
  <c r="P1039" i="1"/>
  <c r="N1085" i="1"/>
  <c r="U1085" i="1"/>
  <c r="G1131" i="1"/>
  <c r="H1085" i="1"/>
  <c r="Q1102" i="1"/>
  <c r="P1037" i="1"/>
  <c r="N1083" i="1"/>
  <c r="U1083" i="1"/>
  <c r="O1102" i="1"/>
  <c r="G1129" i="1"/>
  <c r="H1083" i="1"/>
  <c r="P1019" i="1"/>
  <c r="N1065" i="1"/>
  <c r="H1065" i="1"/>
  <c r="C1094" i="1"/>
  <c r="G1111" i="1"/>
  <c r="P1030" i="1"/>
  <c r="N1076" i="1"/>
  <c r="G1122" i="1"/>
  <c r="H1076" i="1"/>
  <c r="P1038" i="1"/>
  <c r="N1084" i="1"/>
  <c r="H1084" i="1"/>
  <c r="G1130" i="1"/>
  <c r="U1084" i="1"/>
  <c r="P1102" i="1"/>
  <c r="P1033" i="1"/>
  <c r="N1079" i="1"/>
  <c r="P1034" i="1"/>
  <c r="N1080" i="1"/>
  <c r="G1126" i="1"/>
  <c r="H1080" i="1"/>
  <c r="F1099" i="1"/>
  <c r="F1102" i="1"/>
  <c r="N1102" i="1"/>
  <c r="H1033" i="1"/>
  <c r="E1053" i="1"/>
  <c r="M1056" i="1"/>
  <c r="E1056" i="1"/>
  <c r="G1079" i="1"/>
  <c r="P1078" i="1"/>
  <c r="N1124" i="1"/>
  <c r="P1031" i="1"/>
  <c r="N1077" i="1"/>
  <c r="U1069" i="1"/>
  <c r="G1115" i="1"/>
  <c r="H1069" i="1"/>
  <c r="U1021" i="1"/>
  <c r="D1048" i="1"/>
  <c r="H1022" i="1"/>
  <c r="H1056" i="1"/>
  <c r="G1068" i="1"/>
  <c r="U1024" i="1"/>
  <c r="G1071" i="1"/>
  <c r="H1025" i="1"/>
  <c r="E1048" i="1"/>
  <c r="I1056" i="1"/>
  <c r="H1087" i="1"/>
  <c r="S1102" i="1"/>
  <c r="U1087" i="1"/>
  <c r="G1133" i="1"/>
  <c r="Z1005" i="1" l="1"/>
  <c r="CF1094" i="1"/>
  <c r="V1054" i="1"/>
  <c r="Z1054" i="1"/>
  <c r="G1273" i="1"/>
  <c r="H1227" i="1"/>
  <c r="V1138" i="1"/>
  <c r="S1184" i="1"/>
  <c r="U1138" i="1"/>
  <c r="S1183" i="1"/>
  <c r="U1137" i="1"/>
  <c r="V1137" i="1"/>
  <c r="U1277" i="1"/>
  <c r="S1323" i="1"/>
  <c r="V1277" i="1"/>
  <c r="H1077" i="1"/>
  <c r="C1099" i="1"/>
  <c r="K1102" i="1"/>
  <c r="C1102" i="1"/>
  <c r="G1123" i="1"/>
  <c r="H1112" i="1"/>
  <c r="G1158" i="1"/>
  <c r="H1078" i="1"/>
  <c r="G1124" i="1"/>
  <c r="D1099" i="1"/>
  <c r="D1102" i="1"/>
  <c r="L1102" i="1"/>
  <c r="H1134" i="1"/>
  <c r="V1148" i="1"/>
  <c r="G1180" i="1"/>
  <c r="P1087" i="1"/>
  <c r="N1133" i="1"/>
  <c r="P1086" i="1"/>
  <c r="N1132" i="1"/>
  <c r="N1112" i="1"/>
  <c r="P1066" i="1"/>
  <c r="U1132" i="1"/>
  <c r="H1132" i="1"/>
  <c r="R1148" i="1"/>
  <c r="G1178" i="1"/>
  <c r="H1145" i="1"/>
  <c r="G1174" i="1"/>
  <c r="H1128" i="1"/>
  <c r="P1082" i="1"/>
  <c r="N1128" i="1"/>
  <c r="N1127" i="1"/>
  <c r="P1081" i="1"/>
  <c r="H1127" i="1"/>
  <c r="G1145" i="1"/>
  <c r="G1173" i="1"/>
  <c r="P1073" i="1"/>
  <c r="N1119" i="1"/>
  <c r="G1120" i="1"/>
  <c r="H1074" i="1"/>
  <c r="U1073" i="1"/>
  <c r="H1073" i="1"/>
  <c r="F1094" i="1"/>
  <c r="J1102" i="1"/>
  <c r="G1119" i="1"/>
  <c r="P1067" i="1"/>
  <c r="N1113" i="1"/>
  <c r="G1159" i="1"/>
  <c r="H1113" i="1"/>
  <c r="P1075" i="1"/>
  <c r="N1121" i="1"/>
  <c r="H1075" i="1"/>
  <c r="G1121" i="1"/>
  <c r="G1094" i="1"/>
  <c r="K1099" i="1"/>
  <c r="P1070" i="1"/>
  <c r="N1116" i="1"/>
  <c r="H1118" i="1"/>
  <c r="U1118" i="1"/>
  <c r="G1164" i="1"/>
  <c r="G1162" i="1"/>
  <c r="H1116" i="1"/>
  <c r="P1085" i="1"/>
  <c r="N1131" i="1"/>
  <c r="U1131" i="1"/>
  <c r="G1177" i="1"/>
  <c r="H1131" i="1"/>
  <c r="Q1148" i="1"/>
  <c r="P1083" i="1"/>
  <c r="N1129" i="1"/>
  <c r="U1129" i="1"/>
  <c r="O1148" i="1"/>
  <c r="G1175" i="1"/>
  <c r="H1129" i="1"/>
  <c r="N1111" i="1"/>
  <c r="P1065" i="1"/>
  <c r="H1111" i="1"/>
  <c r="G1157" i="1"/>
  <c r="C1140" i="1"/>
  <c r="P1076" i="1"/>
  <c r="N1122" i="1"/>
  <c r="G1168" i="1"/>
  <c r="H1122" i="1"/>
  <c r="P1084" i="1"/>
  <c r="N1130" i="1"/>
  <c r="U1130" i="1"/>
  <c r="P1148" i="1"/>
  <c r="H1130" i="1"/>
  <c r="G1176" i="1"/>
  <c r="P1079" i="1"/>
  <c r="N1125" i="1"/>
  <c r="P1080" i="1"/>
  <c r="N1126" i="1"/>
  <c r="G1172" i="1"/>
  <c r="H1126" i="1"/>
  <c r="F1145" i="1"/>
  <c r="F1148" i="1"/>
  <c r="N1148" i="1"/>
  <c r="H1079" i="1"/>
  <c r="E1099" i="1"/>
  <c r="M1102" i="1"/>
  <c r="G1125" i="1"/>
  <c r="E1102" i="1"/>
  <c r="N1170" i="1"/>
  <c r="P1124" i="1"/>
  <c r="P1077" i="1"/>
  <c r="N1123" i="1"/>
  <c r="U1115" i="1"/>
  <c r="G1161" i="1"/>
  <c r="H1115" i="1"/>
  <c r="H1068" i="1"/>
  <c r="H1102" i="1"/>
  <c r="G1114" i="1"/>
  <c r="U1067" i="1"/>
  <c r="D1094" i="1"/>
  <c r="U1070" i="1"/>
  <c r="G1117" i="1"/>
  <c r="H1071" i="1"/>
  <c r="E1094" i="1"/>
  <c r="I1102" i="1"/>
  <c r="H1133" i="1"/>
  <c r="S1148" i="1"/>
  <c r="U1133" i="1"/>
  <c r="G1179" i="1"/>
  <c r="Z1051" i="1" l="1"/>
  <c r="CF1140" i="1"/>
  <c r="V1100" i="1"/>
  <c r="Z1100" i="1"/>
  <c r="G1319" i="1"/>
  <c r="H1273" i="1"/>
  <c r="V1184" i="1"/>
  <c r="S1230" i="1"/>
  <c r="U1184" i="1"/>
  <c r="S1229" i="1"/>
  <c r="U1183" i="1"/>
  <c r="V1183" i="1"/>
  <c r="S1369" i="1"/>
  <c r="U1323" i="1"/>
  <c r="V1323" i="1"/>
  <c r="H1123" i="1"/>
  <c r="C1148" i="1"/>
  <c r="G1169" i="1"/>
  <c r="C1145" i="1"/>
  <c r="K1148" i="1"/>
  <c r="H1124" i="1"/>
  <c r="G1170" i="1"/>
  <c r="D1145" i="1"/>
  <c r="D1148" i="1"/>
  <c r="L1148" i="1"/>
  <c r="H1158" i="1"/>
  <c r="G1204" i="1"/>
  <c r="H1180" i="1"/>
  <c r="V1194" i="1"/>
  <c r="G1226" i="1"/>
  <c r="P1133" i="1"/>
  <c r="N1179" i="1"/>
  <c r="P1132" i="1"/>
  <c r="N1178" i="1"/>
  <c r="P1112" i="1"/>
  <c r="N1158" i="1"/>
  <c r="H1178" i="1"/>
  <c r="R1194" i="1"/>
  <c r="G1224" i="1"/>
  <c r="U1178" i="1"/>
  <c r="H1191" i="1"/>
  <c r="G1220" i="1"/>
  <c r="H1174" i="1"/>
  <c r="P1128" i="1"/>
  <c r="N1174" i="1"/>
  <c r="P1127" i="1"/>
  <c r="N1173" i="1"/>
  <c r="H1173" i="1"/>
  <c r="G1191" i="1"/>
  <c r="G1219" i="1"/>
  <c r="N1165" i="1"/>
  <c r="P1119" i="1"/>
  <c r="H1120" i="1"/>
  <c r="G1166" i="1"/>
  <c r="H1119" i="1"/>
  <c r="U1119" i="1"/>
  <c r="F1140" i="1"/>
  <c r="J1148" i="1"/>
  <c r="G1165" i="1"/>
  <c r="P1113" i="1"/>
  <c r="N1159" i="1"/>
  <c r="G1205" i="1"/>
  <c r="H1159" i="1"/>
  <c r="P1121" i="1"/>
  <c r="N1167" i="1"/>
  <c r="G1167" i="1"/>
  <c r="H1121" i="1"/>
  <c r="G1140" i="1"/>
  <c r="K1145" i="1"/>
  <c r="N1162" i="1"/>
  <c r="P1116" i="1"/>
  <c r="H1164" i="1"/>
  <c r="U1164" i="1"/>
  <c r="G1210" i="1"/>
  <c r="G1208" i="1"/>
  <c r="H1162" i="1"/>
  <c r="P1131" i="1"/>
  <c r="N1177" i="1"/>
  <c r="U1177" i="1"/>
  <c r="G1223" i="1"/>
  <c r="H1177" i="1"/>
  <c r="Q1194" i="1"/>
  <c r="P1129" i="1"/>
  <c r="N1175" i="1"/>
  <c r="U1175" i="1"/>
  <c r="O1194" i="1"/>
  <c r="G1221" i="1"/>
  <c r="H1175" i="1"/>
  <c r="P1111" i="1"/>
  <c r="N1157" i="1"/>
  <c r="C1186" i="1"/>
  <c r="H1157" i="1"/>
  <c r="G1203" i="1"/>
  <c r="N1168" i="1"/>
  <c r="P1122" i="1"/>
  <c r="H1168" i="1"/>
  <c r="G1214" i="1"/>
  <c r="N1176" i="1"/>
  <c r="P1130" i="1"/>
  <c r="H1176" i="1"/>
  <c r="G1222" i="1"/>
  <c r="U1176" i="1"/>
  <c r="P1194" i="1"/>
  <c r="N1171" i="1"/>
  <c r="P1125" i="1"/>
  <c r="N1172" i="1"/>
  <c r="P1126" i="1"/>
  <c r="G1218" i="1"/>
  <c r="H1172" i="1"/>
  <c r="F1191" i="1"/>
  <c r="F1194" i="1"/>
  <c r="N1194" i="1"/>
  <c r="E1148" i="1"/>
  <c r="H1125" i="1"/>
  <c r="E1145" i="1"/>
  <c r="M1148" i="1"/>
  <c r="G1171" i="1"/>
  <c r="P1170" i="1"/>
  <c r="N1216" i="1"/>
  <c r="P1123" i="1"/>
  <c r="N1169" i="1"/>
  <c r="U1161" i="1"/>
  <c r="G1207" i="1"/>
  <c r="H1161" i="1"/>
  <c r="U1113" i="1"/>
  <c r="D1140" i="1"/>
  <c r="H1114" i="1"/>
  <c r="H1148" i="1"/>
  <c r="G1160" i="1"/>
  <c r="U1116" i="1"/>
  <c r="G1163" i="1"/>
  <c r="H1117" i="1"/>
  <c r="E1140" i="1"/>
  <c r="I1148" i="1"/>
  <c r="H1179" i="1"/>
  <c r="S1194" i="1"/>
  <c r="U1179" i="1"/>
  <c r="G1225" i="1"/>
  <c r="Z1097" i="1" l="1"/>
  <c r="CF1186" i="1"/>
  <c r="V1146" i="1"/>
  <c r="Z1146" i="1"/>
  <c r="G1365" i="1"/>
  <c r="H1319" i="1"/>
  <c r="U1230" i="1"/>
  <c r="V1230" i="1"/>
  <c r="S1276" i="1"/>
  <c r="U1229" i="1"/>
  <c r="V1229" i="1"/>
  <c r="S1275" i="1"/>
  <c r="U1369" i="1"/>
  <c r="S1415" i="1"/>
  <c r="V1369" i="1"/>
  <c r="H1169" i="1"/>
  <c r="C1191" i="1"/>
  <c r="K1194" i="1"/>
  <c r="C1194" i="1"/>
  <c r="G1215" i="1"/>
  <c r="H1204" i="1"/>
  <c r="G1250" i="1"/>
  <c r="H1170" i="1"/>
  <c r="G1216" i="1"/>
  <c r="D1191" i="1"/>
  <c r="D1194" i="1"/>
  <c r="L1194" i="1"/>
  <c r="H1226" i="1"/>
  <c r="G1272" i="1"/>
  <c r="V1240" i="1"/>
  <c r="P1179" i="1"/>
  <c r="N1225" i="1"/>
  <c r="P1178" i="1"/>
  <c r="N1224" i="1"/>
  <c r="P1158" i="1"/>
  <c r="N1204" i="1"/>
  <c r="U1224" i="1"/>
  <c r="G1270" i="1"/>
  <c r="H1224" i="1"/>
  <c r="R1240" i="1"/>
  <c r="H1237" i="1"/>
  <c r="H1220" i="1"/>
  <c r="G1266" i="1"/>
  <c r="P1174" i="1"/>
  <c r="N1220" i="1"/>
  <c r="N1219" i="1"/>
  <c r="P1173" i="1"/>
  <c r="H1219" i="1"/>
  <c r="G1237" i="1"/>
  <c r="G1265" i="1"/>
  <c r="P1165" i="1"/>
  <c r="N1211" i="1"/>
  <c r="H1166" i="1"/>
  <c r="G1212" i="1"/>
  <c r="H1165" i="1"/>
  <c r="U1165" i="1"/>
  <c r="F1186" i="1"/>
  <c r="J1194" i="1"/>
  <c r="G1211" i="1"/>
  <c r="P1159" i="1"/>
  <c r="N1205" i="1"/>
  <c r="G1251" i="1"/>
  <c r="H1205" i="1"/>
  <c r="P1167" i="1"/>
  <c r="N1213" i="1"/>
  <c r="G1213" i="1"/>
  <c r="H1167" i="1"/>
  <c r="G1186" i="1"/>
  <c r="K1191" i="1"/>
  <c r="P1162" i="1"/>
  <c r="N1208" i="1"/>
  <c r="H1210" i="1"/>
  <c r="U1210" i="1"/>
  <c r="G1256" i="1"/>
  <c r="G1254" i="1"/>
  <c r="H1208" i="1"/>
  <c r="P1177" i="1"/>
  <c r="N1223" i="1"/>
  <c r="U1223" i="1"/>
  <c r="H1223" i="1"/>
  <c r="Q1240" i="1"/>
  <c r="G1269" i="1"/>
  <c r="P1175" i="1"/>
  <c r="N1221" i="1"/>
  <c r="U1221" i="1"/>
  <c r="O1240" i="1"/>
  <c r="H1221" i="1"/>
  <c r="G1267" i="1"/>
  <c r="P1157" i="1"/>
  <c r="N1203" i="1"/>
  <c r="H1203" i="1"/>
  <c r="G1249" i="1"/>
  <c r="C1232" i="1"/>
  <c r="P1168" i="1"/>
  <c r="N1214" i="1"/>
  <c r="H1214" i="1"/>
  <c r="G1260" i="1"/>
  <c r="P1176" i="1"/>
  <c r="N1222" i="1"/>
  <c r="U1222" i="1"/>
  <c r="P1240" i="1"/>
  <c r="G1268" i="1"/>
  <c r="H1222" i="1"/>
  <c r="P1171" i="1"/>
  <c r="N1217" i="1"/>
  <c r="P1172" i="1"/>
  <c r="N1218" i="1"/>
  <c r="H1218" i="1"/>
  <c r="F1237" i="1"/>
  <c r="F1240" i="1"/>
  <c r="N1240" i="1"/>
  <c r="G1264" i="1"/>
  <c r="H1171" i="1"/>
  <c r="E1191" i="1"/>
  <c r="M1194" i="1"/>
  <c r="G1217" i="1"/>
  <c r="E1194" i="1"/>
  <c r="P1216" i="1"/>
  <c r="N1262" i="1"/>
  <c r="P1169" i="1"/>
  <c r="N1215" i="1"/>
  <c r="U1207" i="1"/>
  <c r="G1253" i="1"/>
  <c r="H1207" i="1"/>
  <c r="H1160" i="1"/>
  <c r="H1194" i="1"/>
  <c r="G1206" i="1"/>
  <c r="U1159" i="1"/>
  <c r="D1186" i="1"/>
  <c r="U1162" i="1"/>
  <c r="G1209" i="1"/>
  <c r="H1163" i="1"/>
  <c r="E1186" i="1"/>
  <c r="I1194" i="1"/>
  <c r="H1225" i="1"/>
  <c r="S1240" i="1"/>
  <c r="U1225" i="1"/>
  <c r="G1271" i="1"/>
  <c r="Z1143" i="1" l="1"/>
  <c r="CF1232" i="1"/>
  <c r="V1192" i="1"/>
  <c r="Z1192" i="1"/>
  <c r="H1365" i="1"/>
  <c r="G1411" i="1"/>
  <c r="H1411" i="1" s="1"/>
  <c r="U1276" i="1"/>
  <c r="V1276" i="1"/>
  <c r="S1322" i="1"/>
  <c r="V1275" i="1"/>
  <c r="U1275" i="1"/>
  <c r="S1321" i="1"/>
  <c r="V1415" i="1"/>
  <c r="U1415" i="1"/>
  <c r="H1215" i="1"/>
  <c r="C1240" i="1"/>
  <c r="G1261" i="1"/>
  <c r="C1237" i="1"/>
  <c r="K1240" i="1"/>
  <c r="H1216" i="1"/>
  <c r="D1237" i="1"/>
  <c r="D1240" i="1"/>
  <c r="L1240" i="1"/>
  <c r="G1262" i="1"/>
  <c r="H1250" i="1"/>
  <c r="G1296" i="1"/>
  <c r="V1286" i="1"/>
  <c r="G1318" i="1"/>
  <c r="H1272" i="1"/>
  <c r="N1271" i="1"/>
  <c r="P1225" i="1"/>
  <c r="N1270" i="1"/>
  <c r="P1224" i="1"/>
  <c r="P1204" i="1"/>
  <c r="N1250" i="1"/>
  <c r="U1270" i="1"/>
  <c r="H1270" i="1"/>
  <c r="R1286" i="1"/>
  <c r="G1316" i="1"/>
  <c r="H1266" i="1"/>
  <c r="H1283" i="1"/>
  <c r="G1312" i="1"/>
  <c r="N1266" i="1"/>
  <c r="P1220" i="1"/>
  <c r="P1219" i="1"/>
  <c r="N1265" i="1"/>
  <c r="G1311" i="1"/>
  <c r="H1265" i="1"/>
  <c r="G1283" i="1"/>
  <c r="N1257" i="1"/>
  <c r="P1211" i="1"/>
  <c r="H1212" i="1"/>
  <c r="G1258" i="1"/>
  <c r="H1211" i="1"/>
  <c r="U1211" i="1"/>
  <c r="F1232" i="1"/>
  <c r="J1240" i="1"/>
  <c r="G1257" i="1"/>
  <c r="P1205" i="1"/>
  <c r="N1251" i="1"/>
  <c r="H1251" i="1"/>
  <c r="G1297" i="1"/>
  <c r="P1213" i="1"/>
  <c r="N1259" i="1"/>
  <c r="G1259" i="1"/>
  <c r="H1213" i="1"/>
  <c r="G1232" i="1"/>
  <c r="K1237" i="1"/>
  <c r="N1254" i="1"/>
  <c r="P1208" i="1"/>
  <c r="H1256" i="1"/>
  <c r="G1302" i="1"/>
  <c r="U1256" i="1"/>
  <c r="H1254" i="1"/>
  <c r="G1300" i="1"/>
  <c r="N1269" i="1"/>
  <c r="P1223" i="1"/>
  <c r="H1269" i="1"/>
  <c r="Q1286" i="1"/>
  <c r="U1269" i="1"/>
  <c r="G1315" i="1"/>
  <c r="N1267" i="1"/>
  <c r="P1221" i="1"/>
  <c r="H1267" i="1"/>
  <c r="U1267" i="1"/>
  <c r="O1286" i="1"/>
  <c r="G1313" i="1"/>
  <c r="P1203" i="1"/>
  <c r="N1249" i="1"/>
  <c r="G1295" i="1"/>
  <c r="H1249" i="1"/>
  <c r="C1278" i="1"/>
  <c r="N1260" i="1"/>
  <c r="P1214" i="1"/>
  <c r="H1260" i="1"/>
  <c r="G1306" i="1"/>
  <c r="P1222" i="1"/>
  <c r="N1268" i="1"/>
  <c r="U1268" i="1"/>
  <c r="P1286" i="1"/>
  <c r="H1268" i="1"/>
  <c r="G1314" i="1"/>
  <c r="P1217" i="1"/>
  <c r="N1263" i="1"/>
  <c r="P1218" i="1"/>
  <c r="N1264" i="1"/>
  <c r="H1264" i="1"/>
  <c r="F1283" i="1"/>
  <c r="F1286" i="1"/>
  <c r="N1286" i="1"/>
  <c r="G1310" i="1"/>
  <c r="E1240" i="1"/>
  <c r="G1263" i="1"/>
  <c r="H1217" i="1"/>
  <c r="E1237" i="1"/>
  <c r="M1240" i="1"/>
  <c r="N1308" i="1"/>
  <c r="P1262" i="1"/>
  <c r="P1215" i="1"/>
  <c r="N1261" i="1"/>
  <c r="U1253" i="1"/>
  <c r="G1299" i="1"/>
  <c r="H1253" i="1"/>
  <c r="U1205" i="1"/>
  <c r="D1232" i="1"/>
  <c r="H1206" i="1"/>
  <c r="H1240" i="1"/>
  <c r="G1252" i="1"/>
  <c r="U1208" i="1"/>
  <c r="G1255" i="1"/>
  <c r="H1209" i="1"/>
  <c r="E1232" i="1"/>
  <c r="I1240" i="1"/>
  <c r="H1271" i="1"/>
  <c r="S1286" i="1"/>
  <c r="U1271" i="1"/>
  <c r="G1317" i="1"/>
  <c r="Z1189" i="1" l="1"/>
  <c r="CF1278" i="1"/>
  <c r="V1238" i="1"/>
  <c r="Z1238" i="1"/>
  <c r="V1322" i="1"/>
  <c r="U1322" i="1"/>
  <c r="S1368" i="1"/>
  <c r="U1321" i="1"/>
  <c r="V1321" i="1"/>
  <c r="S1367" i="1"/>
  <c r="H1261" i="1"/>
  <c r="C1283" i="1"/>
  <c r="K1286" i="1"/>
  <c r="C1286" i="1"/>
  <c r="G1307" i="1"/>
  <c r="H1296" i="1"/>
  <c r="G1342" i="1"/>
  <c r="H1262" i="1"/>
  <c r="D1283" i="1"/>
  <c r="D1286" i="1"/>
  <c r="L1286" i="1"/>
  <c r="G1308" i="1"/>
  <c r="V1332" i="1"/>
  <c r="H1318" i="1"/>
  <c r="G1364" i="1"/>
  <c r="P1271" i="1"/>
  <c r="N1317" i="1"/>
  <c r="P1270" i="1"/>
  <c r="N1316" i="1"/>
  <c r="P1250" i="1"/>
  <c r="N1296" i="1"/>
  <c r="H1316" i="1"/>
  <c r="R1332" i="1"/>
  <c r="U1316" i="1"/>
  <c r="G1362" i="1"/>
  <c r="H1312" i="1"/>
  <c r="H1329" i="1"/>
  <c r="G1358" i="1"/>
  <c r="P1266" i="1"/>
  <c r="N1312" i="1"/>
  <c r="P1265" i="1"/>
  <c r="N1311" i="1"/>
  <c r="G1329" i="1"/>
  <c r="H1311" i="1"/>
  <c r="G1357" i="1"/>
  <c r="P1257" i="1"/>
  <c r="N1303" i="1"/>
  <c r="H1258" i="1"/>
  <c r="G1304" i="1"/>
  <c r="H1257" i="1"/>
  <c r="F1278" i="1"/>
  <c r="J1286" i="1"/>
  <c r="G1303" i="1"/>
  <c r="U1257" i="1"/>
  <c r="N1297" i="1"/>
  <c r="P1251" i="1"/>
  <c r="H1297" i="1"/>
  <c r="G1343" i="1"/>
  <c r="N1305" i="1"/>
  <c r="P1259" i="1"/>
  <c r="G1278" i="1"/>
  <c r="K1283" i="1"/>
  <c r="H1259" i="1"/>
  <c r="G1305" i="1"/>
  <c r="P1254" i="1"/>
  <c r="N1300" i="1"/>
  <c r="U1302" i="1"/>
  <c r="G1348" i="1"/>
  <c r="H1302" i="1"/>
  <c r="H1300" i="1"/>
  <c r="G1346" i="1"/>
  <c r="P1269" i="1"/>
  <c r="N1315" i="1"/>
  <c r="H1315" i="1"/>
  <c r="Q1332" i="1"/>
  <c r="G1361" i="1"/>
  <c r="U1315" i="1"/>
  <c r="P1267" i="1"/>
  <c r="N1313" i="1"/>
  <c r="H1313" i="1"/>
  <c r="G1359" i="1"/>
  <c r="U1313" i="1"/>
  <c r="O1332" i="1"/>
  <c r="P1249" i="1"/>
  <c r="N1295" i="1"/>
  <c r="C1324" i="1"/>
  <c r="H1295" i="1"/>
  <c r="G1341" i="1"/>
  <c r="P1260" i="1"/>
  <c r="N1306" i="1"/>
  <c r="H1306" i="1"/>
  <c r="G1352" i="1"/>
  <c r="N1314" i="1"/>
  <c r="P1268" i="1"/>
  <c r="H1314" i="1"/>
  <c r="U1314" i="1"/>
  <c r="P1332" i="1"/>
  <c r="G1360" i="1"/>
  <c r="N1309" i="1"/>
  <c r="P1263" i="1"/>
  <c r="N1310" i="1"/>
  <c r="P1264" i="1"/>
  <c r="H1310" i="1"/>
  <c r="N1332" i="1"/>
  <c r="G1356" i="1"/>
  <c r="F1329" i="1"/>
  <c r="F1332" i="1"/>
  <c r="E1286" i="1"/>
  <c r="H1263" i="1"/>
  <c r="E1283" i="1"/>
  <c r="M1286" i="1"/>
  <c r="G1309" i="1"/>
  <c r="P1308" i="1"/>
  <c r="N1354" i="1"/>
  <c r="P1261" i="1"/>
  <c r="N1307" i="1"/>
  <c r="U1299" i="1"/>
  <c r="G1345" i="1"/>
  <c r="H1299" i="1"/>
  <c r="H1252" i="1"/>
  <c r="H1286" i="1"/>
  <c r="G1298" i="1"/>
  <c r="U1251" i="1"/>
  <c r="D1278" i="1"/>
  <c r="U1254" i="1"/>
  <c r="G1301" i="1"/>
  <c r="H1255" i="1"/>
  <c r="E1278" i="1"/>
  <c r="I1286" i="1"/>
  <c r="H1317" i="1"/>
  <c r="S1332" i="1"/>
  <c r="U1317" i="1"/>
  <c r="G1363" i="1"/>
  <c r="Z1235" i="1" l="1"/>
  <c r="CF1324" i="1"/>
  <c r="V1284" i="1"/>
  <c r="Z1284" i="1"/>
  <c r="U1368" i="1"/>
  <c r="S1414" i="1"/>
  <c r="V1368" i="1"/>
  <c r="U1367" i="1"/>
  <c r="S1413" i="1"/>
  <c r="V1367" i="1"/>
  <c r="H1307" i="1"/>
  <c r="C1332" i="1"/>
  <c r="G1353" i="1"/>
  <c r="C1329" i="1"/>
  <c r="K1332" i="1"/>
  <c r="H1308" i="1"/>
  <c r="L1332" i="1"/>
  <c r="G1354" i="1"/>
  <c r="D1329" i="1"/>
  <c r="D1332" i="1"/>
  <c r="H1342" i="1"/>
  <c r="G1388" i="1"/>
  <c r="H1388" i="1" s="1"/>
  <c r="H1364" i="1"/>
  <c r="V1378" i="1"/>
  <c r="G1410" i="1"/>
  <c r="P1317" i="1"/>
  <c r="N1363" i="1"/>
  <c r="P1316" i="1"/>
  <c r="N1362" i="1"/>
  <c r="P1296" i="1"/>
  <c r="N1342" i="1"/>
  <c r="H1362" i="1"/>
  <c r="U1362" i="1"/>
  <c r="R1378" i="1"/>
  <c r="G1408" i="1"/>
  <c r="H1358" i="1"/>
  <c r="H1375" i="1"/>
  <c r="G1404" i="1"/>
  <c r="P1312" i="1"/>
  <c r="N1358" i="1"/>
  <c r="P1311" i="1"/>
  <c r="N1357" i="1"/>
  <c r="H1357" i="1"/>
  <c r="G1403" i="1"/>
  <c r="G1375" i="1"/>
  <c r="P1303" i="1"/>
  <c r="N1349" i="1"/>
  <c r="H1304" i="1"/>
  <c r="G1350" i="1"/>
  <c r="U1303" i="1"/>
  <c r="F1324" i="1"/>
  <c r="G1349" i="1"/>
  <c r="H1303" i="1"/>
  <c r="J1332" i="1"/>
  <c r="P1297" i="1"/>
  <c r="N1343" i="1"/>
  <c r="H1343" i="1"/>
  <c r="G1389" i="1"/>
  <c r="H1389" i="1" s="1"/>
  <c r="P1305" i="1"/>
  <c r="N1351" i="1"/>
  <c r="H1305" i="1"/>
  <c r="G1324" i="1"/>
  <c r="K1329" i="1"/>
  <c r="G1351" i="1"/>
  <c r="P1300" i="1"/>
  <c r="N1346" i="1"/>
  <c r="U1348" i="1"/>
  <c r="G1394" i="1"/>
  <c r="H1348" i="1"/>
  <c r="H1346" i="1"/>
  <c r="G1392" i="1"/>
  <c r="H1392" i="1" s="1"/>
  <c r="P1315" i="1"/>
  <c r="N1361" i="1"/>
  <c r="U1361" i="1"/>
  <c r="Q1378" i="1"/>
  <c r="H1361" i="1"/>
  <c r="G1407" i="1"/>
  <c r="P1313" i="1"/>
  <c r="N1359" i="1"/>
  <c r="U1359" i="1"/>
  <c r="H1359" i="1"/>
  <c r="O1378" i="1"/>
  <c r="G1405" i="1"/>
  <c r="P1295" i="1"/>
  <c r="N1341" i="1"/>
  <c r="H1341" i="1"/>
  <c r="C1370" i="1"/>
  <c r="G1387" i="1"/>
  <c r="P1306" i="1"/>
  <c r="N1352" i="1"/>
  <c r="H1352" i="1"/>
  <c r="G1398" i="1"/>
  <c r="H1398" i="1" s="1"/>
  <c r="P1314" i="1"/>
  <c r="N1360" i="1"/>
  <c r="H1360" i="1"/>
  <c r="P1378" i="1"/>
  <c r="U1360" i="1"/>
  <c r="G1406" i="1"/>
  <c r="P1309" i="1"/>
  <c r="N1355" i="1"/>
  <c r="P1310" i="1"/>
  <c r="N1356" i="1"/>
  <c r="F1375" i="1"/>
  <c r="N1378" i="1"/>
  <c r="H1356" i="1"/>
  <c r="F1378" i="1"/>
  <c r="G1402" i="1"/>
  <c r="H1309" i="1"/>
  <c r="E1332" i="1"/>
  <c r="M1332" i="1"/>
  <c r="E1329" i="1"/>
  <c r="G1355" i="1"/>
  <c r="P1354" i="1"/>
  <c r="N1400" i="1"/>
  <c r="P1400" i="1" s="1"/>
  <c r="N1353" i="1"/>
  <c r="P1307" i="1"/>
  <c r="U1345" i="1"/>
  <c r="G1391" i="1"/>
  <c r="H1345" i="1"/>
  <c r="U1297" i="1"/>
  <c r="D1324" i="1"/>
  <c r="G1344" i="1"/>
  <c r="H1298" i="1"/>
  <c r="H1332" i="1"/>
  <c r="U1300" i="1"/>
  <c r="H1301" i="1"/>
  <c r="E1324" i="1"/>
  <c r="I1332" i="1"/>
  <c r="G1347" i="1"/>
  <c r="H1363" i="1"/>
  <c r="S1378" i="1"/>
  <c r="U1363" i="1"/>
  <c r="G1409" i="1"/>
  <c r="Z1281" i="1" l="1"/>
  <c r="CF1370" i="1"/>
  <c r="Z1330" i="1"/>
  <c r="V1330" i="1"/>
  <c r="U1414" i="1"/>
  <c r="V1414" i="1"/>
  <c r="U1413" i="1"/>
  <c r="V1413" i="1"/>
  <c r="H1353" i="1"/>
  <c r="K1378" i="1"/>
  <c r="C1378" i="1"/>
  <c r="C1375" i="1"/>
  <c r="G1399" i="1"/>
  <c r="H1354" i="1"/>
  <c r="D1375" i="1"/>
  <c r="L1378" i="1"/>
  <c r="G1400" i="1"/>
  <c r="D1378" i="1"/>
  <c r="Z1422" i="1"/>
  <c r="V1424" i="1"/>
  <c r="H1410" i="1"/>
  <c r="V1422" i="1"/>
  <c r="N1409" i="1"/>
  <c r="P1409" i="1" s="1"/>
  <c r="P1363" i="1"/>
  <c r="N1408" i="1"/>
  <c r="P1408" i="1" s="1"/>
  <c r="P1362" i="1"/>
  <c r="P1342" i="1"/>
  <c r="N1388" i="1"/>
  <c r="P1388" i="1" s="1"/>
  <c r="H1408" i="1"/>
  <c r="R1424" i="1"/>
  <c r="U1408" i="1"/>
  <c r="H1404" i="1"/>
  <c r="H1421" i="1"/>
  <c r="N1404" i="1"/>
  <c r="P1404" i="1" s="1"/>
  <c r="P1358" i="1"/>
  <c r="P1357" i="1"/>
  <c r="N1403" i="1"/>
  <c r="P1403" i="1" s="1"/>
  <c r="H1403" i="1"/>
  <c r="G1421" i="1"/>
  <c r="N1395" i="1"/>
  <c r="P1395" i="1" s="1"/>
  <c r="P1349" i="1"/>
  <c r="H1350" i="1"/>
  <c r="G1396" i="1"/>
  <c r="H1396" i="1" s="1"/>
  <c r="U1349" i="1"/>
  <c r="G1395" i="1"/>
  <c r="H1349" i="1"/>
  <c r="F1370" i="1"/>
  <c r="J1378" i="1"/>
  <c r="P1343" i="1"/>
  <c r="N1389" i="1"/>
  <c r="P1389" i="1" s="1"/>
  <c r="P1351" i="1"/>
  <c r="N1397" i="1"/>
  <c r="P1397" i="1" s="1"/>
  <c r="H1351" i="1"/>
  <c r="K1375" i="1"/>
  <c r="G1370" i="1"/>
  <c r="G1397" i="1"/>
  <c r="N1392" i="1"/>
  <c r="P1392" i="1" s="1"/>
  <c r="P1346" i="1"/>
  <c r="U1394" i="1"/>
  <c r="H1394" i="1"/>
  <c r="N1407" i="1"/>
  <c r="P1407" i="1" s="1"/>
  <c r="P1361" i="1"/>
  <c r="H1407" i="1"/>
  <c r="U1407" i="1"/>
  <c r="Q1424" i="1"/>
  <c r="N1405" i="1"/>
  <c r="P1405" i="1" s="1"/>
  <c r="P1359" i="1"/>
  <c r="H1405" i="1"/>
  <c r="O1424" i="1"/>
  <c r="U1405" i="1"/>
  <c r="P1341" i="1"/>
  <c r="N1387" i="1"/>
  <c r="P1387" i="1" s="1"/>
  <c r="C1416" i="1"/>
  <c r="H1387" i="1"/>
  <c r="N1398" i="1"/>
  <c r="P1398" i="1" s="1"/>
  <c r="P1352" i="1"/>
  <c r="P1360" i="1"/>
  <c r="N1406" i="1"/>
  <c r="P1406" i="1" s="1"/>
  <c r="H1406" i="1"/>
  <c r="P1424" i="1"/>
  <c r="U1406" i="1"/>
  <c r="P1355" i="1"/>
  <c r="N1401" i="1"/>
  <c r="P1401" i="1" s="1"/>
  <c r="P1356" i="1"/>
  <c r="N1402" i="1"/>
  <c r="P1402" i="1" s="1"/>
  <c r="H1402" i="1"/>
  <c r="F1424" i="1"/>
  <c r="F1421" i="1"/>
  <c r="N1424" i="1"/>
  <c r="H1355" i="1"/>
  <c r="E1375" i="1"/>
  <c r="E1378" i="1"/>
  <c r="M1378" i="1"/>
  <c r="G1401" i="1"/>
  <c r="P1353" i="1"/>
  <c r="N1399" i="1"/>
  <c r="P1399" i="1" s="1"/>
  <c r="U1391" i="1"/>
  <c r="H1391" i="1"/>
  <c r="H1378" i="1"/>
  <c r="U1343" i="1"/>
  <c r="H1344" i="1"/>
  <c r="D1370" i="1"/>
  <c r="G1390" i="1"/>
  <c r="U1346" i="1"/>
  <c r="H1347" i="1"/>
  <c r="E1370" i="1"/>
  <c r="I1378" i="1"/>
  <c r="G1393" i="1"/>
  <c r="H1409" i="1"/>
  <c r="S1424" i="1"/>
  <c r="U1409" i="1"/>
  <c r="Z1327" i="1" l="1"/>
  <c r="V1376" i="1"/>
  <c r="Z1376" i="1"/>
  <c r="C1421" i="1"/>
  <c r="C1424" i="1"/>
  <c r="H1399" i="1"/>
  <c r="K1424" i="1"/>
  <c r="D1421" i="1"/>
  <c r="L1424" i="1"/>
  <c r="H1400" i="1"/>
  <c r="D1424" i="1"/>
  <c r="Z1419" i="1"/>
  <c r="U1395" i="1"/>
  <c r="H1395" i="1"/>
  <c r="F1416" i="1"/>
  <c r="J1424" i="1"/>
  <c r="H1397" i="1"/>
  <c r="K1421" i="1"/>
  <c r="G1416" i="1"/>
  <c r="H1401" i="1"/>
  <c r="E1421" i="1"/>
  <c r="E1424" i="1"/>
  <c r="M1424" i="1"/>
  <c r="U1389" i="1"/>
  <c r="H1390" i="1"/>
  <c r="D1416" i="1"/>
  <c r="H1424" i="1"/>
  <c r="U1392" i="1"/>
  <c r="H1393" i="1"/>
  <c r="E1416" i="1"/>
  <c r="I1424" i="1"/>
  <c r="Z1373" i="1" l="1"/>
</calcChain>
</file>

<file path=xl/sharedStrings.xml><?xml version="1.0" encoding="utf-8"?>
<sst xmlns="http://schemas.openxmlformats.org/spreadsheetml/2006/main" count="18843" uniqueCount="728">
  <si>
    <t xml:space="preserve">             DAILY REPORT-PRODUCTION/STOPPAGE            </t>
  </si>
  <si>
    <t>DATE</t>
  </si>
  <si>
    <t>SHIFT A</t>
  </si>
  <si>
    <t>SHIFT B</t>
  </si>
  <si>
    <t>SHIFT C</t>
  </si>
  <si>
    <t>TODAY'S CUMMALITIVE FIGURES</t>
  </si>
  <si>
    <t>TILL DATE CUMMALITIVE FIGURES</t>
  </si>
  <si>
    <t>SCRAP</t>
  </si>
  <si>
    <t>INTERNAL REJ.</t>
  </si>
  <si>
    <t>AREA</t>
  </si>
  <si>
    <t>PRODUCTION</t>
  </si>
  <si>
    <t>STOPPAGE</t>
  </si>
  <si>
    <t>Utilisation %.</t>
  </si>
  <si>
    <t>PROD. RATE</t>
  </si>
  <si>
    <t>REJ</t>
  </si>
  <si>
    <t>B.SLIT</t>
  </si>
  <si>
    <t>TOTAL</t>
  </si>
  <si>
    <t>A</t>
  </si>
  <si>
    <t>B</t>
  </si>
  <si>
    <t>C</t>
  </si>
  <si>
    <t>Total</t>
  </si>
  <si>
    <t xml:space="preserve">CUM </t>
  </si>
  <si>
    <t>AVG.</t>
  </si>
  <si>
    <t>ELECT</t>
  </si>
  <si>
    <t>MECH</t>
  </si>
  <si>
    <t>OPRN</t>
  </si>
  <si>
    <t>ELECTRICAL</t>
  </si>
  <si>
    <t>MECHANICAL</t>
  </si>
  <si>
    <t>OPERATINAL</t>
  </si>
  <si>
    <t>EQUIP. AVAILABILITY.</t>
  </si>
  <si>
    <t>PREV. MAINT</t>
  </si>
  <si>
    <t>POWER FAILURE</t>
  </si>
  <si>
    <t>NO PLAN</t>
  </si>
  <si>
    <t>R/M SHORTAGE</t>
  </si>
  <si>
    <t>TRIMM</t>
  </si>
  <si>
    <t>%</t>
  </si>
  <si>
    <t>TGT</t>
  </si>
  <si>
    <t>Prodn</t>
  </si>
  <si>
    <t>TDY</t>
  </si>
  <si>
    <t>CUM</t>
  </si>
  <si>
    <t>HRS</t>
  </si>
  <si>
    <t>PKLG</t>
  </si>
  <si>
    <t>PICK</t>
  </si>
  <si>
    <t>4 Hi(R)</t>
  </si>
  <si>
    <t>4 HI</t>
  </si>
  <si>
    <t>4HIM</t>
  </si>
  <si>
    <t>4 Hi(RR)</t>
  </si>
  <si>
    <t>4 Hi(SP)</t>
  </si>
  <si>
    <t>6HIM</t>
  </si>
  <si>
    <t>6 Hi (R)</t>
  </si>
  <si>
    <t>6 HI</t>
  </si>
  <si>
    <t>6 Hi (RR)</t>
  </si>
  <si>
    <t>2HIM</t>
  </si>
  <si>
    <t>6HI SP</t>
  </si>
  <si>
    <t>2 Hi (SP)</t>
  </si>
  <si>
    <t>2 HI</t>
  </si>
  <si>
    <t>R/W LINE</t>
  </si>
  <si>
    <t>2HIR/W</t>
  </si>
  <si>
    <t>CRS1</t>
  </si>
  <si>
    <t>CRS-1</t>
  </si>
  <si>
    <t>HPH</t>
  </si>
  <si>
    <t>CRS2</t>
  </si>
  <si>
    <t>CRS-2</t>
  </si>
  <si>
    <t>CR-1</t>
  </si>
  <si>
    <t>CR-2</t>
  </si>
  <si>
    <t>CRS3</t>
  </si>
  <si>
    <t>CRS-3</t>
  </si>
  <si>
    <t>CR-3</t>
  </si>
  <si>
    <t>CRS-4</t>
  </si>
  <si>
    <t>CR-4</t>
  </si>
  <si>
    <t>CRS4</t>
  </si>
  <si>
    <t>CRS-5</t>
  </si>
  <si>
    <t>CR-5</t>
  </si>
  <si>
    <t>CRS-6</t>
  </si>
  <si>
    <t>CR-6</t>
  </si>
  <si>
    <t>CRS5</t>
  </si>
  <si>
    <t>CTL-1</t>
  </si>
  <si>
    <t>CTL1</t>
  </si>
  <si>
    <t>CRS6</t>
  </si>
  <si>
    <t>CTL-2</t>
  </si>
  <si>
    <t>CTL2</t>
  </si>
  <si>
    <t>CTL-3</t>
  </si>
  <si>
    <t>CTL3</t>
  </si>
  <si>
    <t>CTL-4</t>
  </si>
  <si>
    <t>CTL4</t>
  </si>
  <si>
    <t>CTL-5</t>
  </si>
  <si>
    <t>CTL5</t>
  </si>
  <si>
    <t>PKG</t>
  </si>
  <si>
    <t>WIP</t>
  </si>
  <si>
    <t>DESP</t>
  </si>
  <si>
    <t>TODAY</t>
  </si>
  <si>
    <t>CUMM</t>
  </si>
  <si>
    <t>AVERAGE</t>
  </si>
  <si>
    <t>NOS.</t>
  </si>
  <si>
    <t>TIME</t>
  </si>
  <si>
    <t>SCR %</t>
  </si>
  <si>
    <t>R/M</t>
  </si>
  <si>
    <t>W/R  CHANGE  4Hi</t>
  </si>
  <si>
    <t>TGT %</t>
  </si>
  <si>
    <t>W/R  CHANGE  6Hi</t>
  </si>
  <si>
    <t>O Grd FROM D3</t>
  </si>
  <si>
    <t>FG</t>
  </si>
  <si>
    <t>W/R  CHANGE  2Hi</t>
  </si>
  <si>
    <t>CARBON SOOT</t>
  </si>
  <si>
    <t>Rej</t>
  </si>
  <si>
    <t>Coil</t>
  </si>
  <si>
    <t>CTL</t>
  </si>
  <si>
    <t>D3</t>
  </si>
  <si>
    <t>PDI</t>
  </si>
  <si>
    <t>TTL</t>
  </si>
  <si>
    <t>SUM</t>
  </si>
  <si>
    <t>Tdy</t>
  </si>
  <si>
    <t>%AGE</t>
  </si>
  <si>
    <t>Op.Bal</t>
  </si>
  <si>
    <t>Cumm</t>
  </si>
  <si>
    <t>T. Hold</t>
  </si>
  <si>
    <t>YIELD</t>
  </si>
  <si>
    <t>TRIM</t>
  </si>
  <si>
    <t>Cleaned</t>
  </si>
  <si>
    <t>SCR</t>
  </si>
  <si>
    <t>Rej. Sale</t>
  </si>
  <si>
    <t>Cl. bal</t>
  </si>
  <si>
    <t>MT</t>
  </si>
  <si>
    <t>REJ %</t>
  </si>
  <si>
    <t>CUM%</t>
  </si>
  <si>
    <t>MAJOR STOPPAGES:-</t>
  </si>
  <si>
    <t>TD</t>
  </si>
  <si>
    <t>SCRAP MT</t>
  </si>
  <si>
    <t>SCRAP %</t>
  </si>
  <si>
    <t>O.T</t>
  </si>
  <si>
    <t>LINE</t>
  </si>
  <si>
    <t>SHIFT</t>
  </si>
  <si>
    <t>TIME IN MIN.</t>
  </si>
  <si>
    <t>AGENCY</t>
  </si>
  <si>
    <t>REASON</t>
  </si>
  <si>
    <t>4Hi(R)</t>
  </si>
  <si>
    <t>6Hi (R)</t>
  </si>
  <si>
    <t xml:space="preserve"> 2Hi (SP)</t>
  </si>
  <si>
    <t>OP</t>
  </si>
  <si>
    <t>.</t>
  </si>
  <si>
    <t xml:space="preserve">  </t>
  </si>
  <si>
    <t>N</t>
  </si>
  <si>
    <t xml:space="preserve"> </t>
  </si>
  <si>
    <t>Q</t>
  </si>
  <si>
    <t>10.12.2025</t>
  </si>
  <si>
    <t>13.12.2025</t>
  </si>
  <si>
    <t>15.12.2025</t>
  </si>
  <si>
    <t>17.12.2025</t>
  </si>
  <si>
    <t>18.12.2025</t>
  </si>
  <si>
    <t>19.12.2025</t>
  </si>
  <si>
    <t>20.12.2025</t>
  </si>
  <si>
    <t>21.12.2025</t>
  </si>
  <si>
    <t>24.12.2025</t>
  </si>
  <si>
    <t>25.12.2025</t>
  </si>
  <si>
    <t>26.12.2025</t>
  </si>
  <si>
    <t>27.12.2025</t>
  </si>
  <si>
    <t>28.12.2025</t>
  </si>
  <si>
    <t>31.12.2025</t>
  </si>
  <si>
    <t>01.05.2026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</si>
  <si>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</si>
  <si>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</si>
  <si>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</si>
  <si>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</si>
  <si>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</si>
  <si>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</si>
  <si>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</si>
  <si>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</si>
  <si>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</si>
  <si>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</si>
  <si>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LUNCH</t>
  </si>
  <si>
    <t>RMS</t>
  </si>
  <si>
    <t>W/R CHANGE</t>
  </si>
  <si>
    <t>40+200</t>
  </si>
  <si>
    <t>LUNCH+MPS</t>
  </si>
  <si>
    <t>NIL</t>
  </si>
  <si>
    <t>30+40</t>
  </si>
  <si>
    <t>LUNCH+SETTING</t>
  </si>
  <si>
    <t>40+95</t>
  </si>
  <si>
    <t>SETTING</t>
  </si>
  <si>
    <t>40+300</t>
  </si>
  <si>
    <t>45+60</t>
  </si>
  <si>
    <t>OP.</t>
  </si>
  <si>
    <t>SETTING CHANGED</t>
  </si>
  <si>
    <t>MANPOWER SHORTAGE</t>
  </si>
  <si>
    <t>20--30</t>
  </si>
  <si>
    <t>OP./MMD</t>
  </si>
  <si>
    <t>1 TIME W/R CHANGED / ETR COIL CAR PLATE OUT / W/R CYLINDER PIPE LEAKAGE</t>
  </si>
  <si>
    <t>1 TIME W/R CHANGED / ROLL NOT AVAILABLE / GAUGE NOT WORKING / EFF. DELAY</t>
  </si>
  <si>
    <t>255--15</t>
  </si>
  <si>
    <t>OP./EMD</t>
  </si>
  <si>
    <t>180--50</t>
  </si>
  <si>
    <t>HELPER FOR DINNER / RMS / EFF. DELAY</t>
  </si>
  <si>
    <t>MANPOWER FOR DINNER</t>
  </si>
  <si>
    <t>90--100</t>
  </si>
  <si>
    <t>DINNER / SETTING CHANGED / ARBOR CHECK NUT FREE</t>
  </si>
  <si>
    <t>HELPER FOR DINNER</t>
  </si>
  <si>
    <t>DINNER</t>
  </si>
  <si>
    <t>DINNER / SETTING CHANGED</t>
  </si>
  <si>
    <t>PICKLING UNDER CIVIL ENGG.</t>
  </si>
  <si>
    <t>HRS UNDER CIVIL ENGG.</t>
  </si>
  <si>
    <t>RMS / LUNCH</t>
  </si>
  <si>
    <t>SHORTAGE OF MANPOWER</t>
  </si>
  <si>
    <t>15+30+120</t>
  </si>
  <si>
    <t>EMD+MMD+OP</t>
  </si>
  <si>
    <t>SETTING CHANGE</t>
  </si>
  <si>
    <t>UNDER PROJECT</t>
  </si>
  <si>
    <t>ETR GAUGE PROBLRM+LUB PUMP PROBLEM+W/R CHANGE+GREASING</t>
  </si>
  <si>
    <t>MATERIAL SHORTAGE</t>
  </si>
  <si>
    <t>02.05.2026</t>
  </si>
  <si>
    <t>40+120</t>
  </si>
  <si>
    <t>40+100</t>
  </si>
  <si>
    <t>30+120</t>
  </si>
  <si>
    <t>480+30+60</t>
  </si>
  <si>
    <t>OP+EMD+MMD</t>
  </si>
  <si>
    <t>RMS+BLOWER MOTOR NOT WORKING+H2 FLOW NOT WORKING</t>
  </si>
  <si>
    <t>45+120</t>
  </si>
  <si>
    <t>NL</t>
  </si>
  <si>
    <t>DINNER /RMS</t>
  </si>
  <si>
    <t>HELPER FOR DINNER / SETTING CHANGED</t>
  </si>
  <si>
    <t>1 TIME W/R CHANGED / HELPER FOR DINNER</t>
  </si>
  <si>
    <t>1215--30</t>
  </si>
  <si>
    <t>RMS / EMD</t>
  </si>
  <si>
    <t>DINNER / SHORTAGE OF HELPER</t>
  </si>
  <si>
    <t>DINNER / 1 TIME W/R CHANGED / TOP W/R R. MARK AND CLEANING</t>
  </si>
  <si>
    <t>20+80</t>
  </si>
  <si>
    <t>30+30</t>
  </si>
  <si>
    <t>EMD+OP</t>
  </si>
  <si>
    <t>MMD+OP</t>
  </si>
  <si>
    <t>ETR GAUGE PROBLEM+W/R CHANGE+GREASING</t>
  </si>
  <si>
    <t>ETR TROLLY PROBLEM+W/R CHANGE</t>
  </si>
  <si>
    <t>R.M.S</t>
  </si>
  <si>
    <t>BLOWER PROBLEM+H2 FLOW PROBLEM+R.M.S</t>
  </si>
  <si>
    <t>NILL</t>
  </si>
  <si>
    <t>240+240</t>
  </si>
  <si>
    <t>EMD+MMD</t>
  </si>
  <si>
    <t>UNDER EMD+MMD</t>
  </si>
  <si>
    <t>MAN POWER SHORTAGE</t>
  </si>
  <si>
    <t>op</t>
  </si>
  <si>
    <t>25+20+10</t>
  </si>
  <si>
    <t>MMD+EMD+OP</t>
  </si>
  <si>
    <t>DRAGBOARD NOT READY+POR DRIVE TRIP+W/R CHANGE</t>
  </si>
  <si>
    <t>1320+30+60</t>
  </si>
  <si>
    <t>R.M.S+BASE NO. 4 TIGHTNESS NOT OK</t>
  </si>
  <si>
    <t>HOT MATERIAL / HOUSEKEEPING</t>
  </si>
  <si>
    <t>1 TIME W/R CHANGED</t>
  </si>
  <si>
    <t>40--15</t>
  </si>
  <si>
    <t>DINNER / HP TRIP</t>
  </si>
  <si>
    <t>MPS</t>
  </si>
  <si>
    <t>50+15+35</t>
  </si>
  <si>
    <t>W/R CHANGE+ROLL CLEANING+MPS</t>
  </si>
  <si>
    <t>480+300+100</t>
  </si>
  <si>
    <t>EMD</t>
  </si>
  <si>
    <t>ELECTRICAL PROBLEM</t>
  </si>
  <si>
    <t>50+30</t>
  </si>
  <si>
    <t>LEAKAGE+W/R CHANGE</t>
  </si>
  <si>
    <t>80+180</t>
  </si>
  <si>
    <t>OP+MMD</t>
  </si>
  <si>
    <t>RMS+MECH.</t>
  </si>
  <si>
    <t>OP+EMD</t>
  </si>
  <si>
    <t>40+20</t>
  </si>
  <si>
    <t>W/R CHANGE+DTR TRIP</t>
  </si>
  <si>
    <t>1050+30+30</t>
  </si>
  <si>
    <t>OP+MMD+EMD</t>
  </si>
  <si>
    <t>R.M.S+BURNER NOT FIRE</t>
  </si>
  <si>
    <t>OPEN HOUSE MEETING</t>
  </si>
  <si>
    <t>80+160</t>
  </si>
  <si>
    <t>POR MOTOR LOW CAPACITY+HELPER SHORT</t>
  </si>
  <si>
    <t>25+80</t>
  </si>
  <si>
    <t>POR TRIP +OPEN HOUSE MEETING</t>
  </si>
  <si>
    <t>60+30</t>
  </si>
  <si>
    <t>OPEN HOUSE MEETING+PLATE CHANGE</t>
  </si>
  <si>
    <t>ARBOUR BASE IN/OUT PROBLEM+SETTING CHANGE</t>
  </si>
  <si>
    <t>POEN HOUSE MEETING</t>
  </si>
  <si>
    <t>40--60</t>
  </si>
  <si>
    <t>DINNER / EFFECTIVE DELAY DUE TO SMALL MOTOR</t>
  </si>
  <si>
    <t>60--20</t>
  </si>
  <si>
    <t>RMS /3TIMES W/R CHANGED / W/R TOP O/S BEARING SEIZE , DIA 295.35</t>
  </si>
  <si>
    <t>180+30</t>
  </si>
  <si>
    <t>MPS+CONVEYOR BELT REPAIR</t>
  </si>
  <si>
    <t>20+60</t>
  </si>
  <si>
    <t>W/R CHANGE+SLEEVE ARRANGEMENT</t>
  </si>
  <si>
    <t>240+150</t>
  </si>
  <si>
    <t>RMS+W/R CHANGE</t>
  </si>
  <si>
    <t>30+280+30</t>
  </si>
  <si>
    <t>COIL CAR NOT WORKING+MPS</t>
  </si>
  <si>
    <t>1335+125</t>
  </si>
  <si>
    <t xml:space="preserve">OP+POWER </t>
  </si>
  <si>
    <t>R.M.S+POWER FAILURE</t>
  </si>
  <si>
    <t>MMD</t>
  </si>
  <si>
    <t>POR BASE PROBLEM</t>
  </si>
  <si>
    <t>DINNER / RMS</t>
  </si>
  <si>
    <t>1 TIME W/R CHANGED / CRANE OP. NOT AVAILABLE / DINNER</t>
  </si>
  <si>
    <t>RMS / DINNER</t>
  </si>
  <si>
    <t>10+40</t>
  </si>
  <si>
    <t>W/R CHANGE+LUNCH</t>
  </si>
  <si>
    <t>W/R AND B/UP CHANGE</t>
  </si>
  <si>
    <t>LEVELLER ROLL BEARING BROKEN</t>
  </si>
  <si>
    <t>HELPER SHORT+W/R CHANGE</t>
  </si>
  <si>
    <t>15+40</t>
  </si>
  <si>
    <t>POR TRIP+W/R CHANGE+CRANE</t>
  </si>
  <si>
    <t>LEVELER ADJUST</t>
  </si>
  <si>
    <t>HELPER SHORT</t>
  </si>
  <si>
    <t>960--60--30</t>
  </si>
  <si>
    <t>OP./MMD/EMD</t>
  </si>
  <si>
    <t>RMS / NUT BOLT BROKEN OF BASE NO. 6 / COOLING HOOD MOTOR NOT WORKING</t>
  </si>
  <si>
    <t>40--90</t>
  </si>
  <si>
    <t>SDINNER / LOW CAPACITY POR MOTOR</t>
  </si>
  <si>
    <t>2 TIMES W/R CHANGED</t>
  </si>
  <si>
    <t xml:space="preserve">MANPOWER FOR DINNER </t>
  </si>
  <si>
    <t>SHEAR BLADE CHANGE</t>
  </si>
  <si>
    <t>15+50</t>
  </si>
  <si>
    <t>ROLL CLEANING+ROLL CHANGE</t>
  </si>
  <si>
    <t>240+60</t>
  </si>
  <si>
    <t>RMS+MPS</t>
  </si>
  <si>
    <t>50+20</t>
  </si>
  <si>
    <t>IDLE RUNNING+ROLL CHANGE</t>
  </si>
  <si>
    <t>480+60</t>
  </si>
  <si>
    <t>RMS+TILTER TROLLY NOT WORKING</t>
  </si>
  <si>
    <t>LUNCH+HELPER SHORT</t>
  </si>
  <si>
    <t>35+130</t>
  </si>
  <si>
    <t>QRC LEAKAGE+BUP CHANGE</t>
  </si>
  <si>
    <t>W/R CHANGE+GREASING</t>
  </si>
  <si>
    <t>W/R CHANGE+DINNER+CRANE DELAY</t>
  </si>
  <si>
    <t>50+10</t>
  </si>
  <si>
    <t>IDLE RUNNING+W/R CHANGE</t>
  </si>
  <si>
    <t>10+20+15+10+20</t>
  </si>
  <si>
    <t>DTR TRIP+CRANE NOT AVAILABLE+W/R CHANGE+DRIVE TRIP+LP TRIP</t>
  </si>
  <si>
    <t>80+50+240</t>
  </si>
  <si>
    <t>HOUSE KEEPING+MPS+RMS</t>
  </si>
  <si>
    <t>180+80</t>
  </si>
  <si>
    <t>RMS+SETTING</t>
  </si>
  <si>
    <t xml:space="preserve">RMS+STACKER </t>
  </si>
  <si>
    <t>UNDER MAINTENANCE</t>
  </si>
  <si>
    <t>25+30</t>
  </si>
  <si>
    <t>POR DRIVE TRIP+W/R CHANGE</t>
  </si>
  <si>
    <t>W/R +IMR CHANGE</t>
  </si>
  <si>
    <t>W/R CHANGE+DINNER</t>
  </si>
  <si>
    <t>RMS+BLOWER MOTOR NOT WORKING</t>
  </si>
  <si>
    <t>120+50+180</t>
  </si>
  <si>
    <t>RMS+SETTING+ALIGNED THE HOLD COIL IN QUE</t>
  </si>
  <si>
    <t>15+180</t>
  </si>
  <si>
    <t>W/R CHANGE+RMS</t>
  </si>
  <si>
    <t>10+15+15</t>
  </si>
  <si>
    <t>W/R CHANGE+IDLE RUNNING+LP TRIP</t>
  </si>
  <si>
    <t>RMS / 1 TIME W/R CHANGED</t>
  </si>
  <si>
    <t>LUNCH / SETTING CHANGED</t>
  </si>
  <si>
    <t>HELPER FOR LUNCH</t>
  </si>
  <si>
    <t>HELPER FOR LUNCH / RMS / SETTING CHANGED</t>
  </si>
  <si>
    <t>CREW FOR LUNCH / SETTING CHANGED</t>
  </si>
  <si>
    <t>NO PLAN / 1 TIME W/R CHANGED</t>
  </si>
  <si>
    <t>RMS / COOLING HOOD BLOWER MOTOR NOT WORKING</t>
  </si>
  <si>
    <t>30+OP</t>
  </si>
  <si>
    <t>480+30</t>
  </si>
  <si>
    <t>BLOWER PROBLEM+R.M.S</t>
  </si>
  <si>
    <t>OP+POWER</t>
  </si>
  <si>
    <t>W/R CHANGE+POWER FAILURE</t>
  </si>
  <si>
    <t>30+60</t>
  </si>
  <si>
    <t>BENDING NOT WORKING+POWER FAILURE</t>
  </si>
  <si>
    <t>60+960</t>
  </si>
  <si>
    <t>POWER+OP</t>
  </si>
  <si>
    <t>POWER FAILURE+R.M.S</t>
  </si>
  <si>
    <t>POWER FAILURE+SETTING CHANGE</t>
  </si>
  <si>
    <t>160--30</t>
  </si>
  <si>
    <t>SETTING CHANGED / HYDRAULIC LEAKAGE</t>
  </si>
  <si>
    <t>240--10</t>
  </si>
  <si>
    <t>LUNCH / SHORTAGE OF HELPER / MOTOR EFFECTIVE DELAY</t>
  </si>
  <si>
    <t>3 TIMES W/R CHANGED / RMS</t>
  </si>
  <si>
    <t>35+20+10</t>
  </si>
  <si>
    <t>DINNER+ETR DRIVE TRIP+DTR MANDRALCOLLAPSE</t>
  </si>
  <si>
    <t>DINNER+SETTING</t>
  </si>
  <si>
    <t>75+300</t>
  </si>
  <si>
    <t>SETTING+RMS</t>
  </si>
  <si>
    <t xml:space="preserve">RECOILER IN/OUT </t>
  </si>
  <si>
    <t>45+60+80</t>
  </si>
  <si>
    <t>DINNER+SHEAR NOT WORKING+SETTING</t>
  </si>
  <si>
    <t>1155+60</t>
  </si>
  <si>
    <t>265+20</t>
  </si>
  <si>
    <t>GAS CUTTING+SETTING CHANGE</t>
  </si>
  <si>
    <t>95+50</t>
  </si>
  <si>
    <t>BENDING NOT WORKING+R.M.S</t>
  </si>
  <si>
    <t>100+240</t>
  </si>
  <si>
    <t>POR MOTOR EECTIVE DELAY+HELEPR NOT AVAILABLE</t>
  </si>
  <si>
    <t>240-10-10</t>
  </si>
  <si>
    <t>OP./EMD/MMD</t>
  </si>
  <si>
    <t>RINSE TANK WATER CHANGED / EDGE GUIDE NOT WORKING</t>
  </si>
  <si>
    <t>240--220</t>
  </si>
  <si>
    <t>PM/OP.</t>
  </si>
  <si>
    <t>P.M. / SHORTAGE OF MANPOWER</t>
  </si>
  <si>
    <t>10--15</t>
  </si>
  <si>
    <t>POWER / OP.</t>
  </si>
  <si>
    <t>ALL DRIVE TRIP / 1 TIME W/R CHANGED</t>
  </si>
  <si>
    <t>LUNCH / NO HELPER</t>
  </si>
  <si>
    <t>2 TIMES W/R CHANGED / POR MANDREL DIA. INCREASING</t>
  </si>
  <si>
    <t>HELPER NOT AVAILABLE / RMS</t>
  </si>
  <si>
    <t>LUN CH / SETTING CHANGED</t>
  </si>
  <si>
    <t>960--45</t>
  </si>
  <si>
    <t>OP/MMD</t>
  </si>
  <si>
    <t>RMS / BASE NO. 9 WATER JAM</t>
  </si>
  <si>
    <t>SETTING CHANGED / RMS</t>
  </si>
  <si>
    <t>OPERATOR FOR LUNCHSETTING CHANGED</t>
  </si>
  <si>
    <t>45+170</t>
  </si>
  <si>
    <t>DDINNER+SETTING</t>
  </si>
  <si>
    <t>RMS+WATER PIPE CHOCK</t>
  </si>
  <si>
    <t>40+15</t>
  </si>
  <si>
    <t>DINNER+W/R CHANGE</t>
  </si>
  <si>
    <t>60+40</t>
  </si>
  <si>
    <t>260+60</t>
  </si>
  <si>
    <t>DM WATER CHANGE</t>
  </si>
  <si>
    <t>40+10+65+70</t>
  </si>
  <si>
    <t>DINNER+ROLL CHANGE+POSITIVE BENDING NOT WORKING</t>
  </si>
  <si>
    <t>40+320+30</t>
  </si>
  <si>
    <t>DINNER+RMS+SETTING</t>
  </si>
  <si>
    <t>160+100</t>
  </si>
  <si>
    <t xml:space="preserve">   </t>
  </si>
  <si>
    <t>85+80+60</t>
  </si>
  <si>
    <t>SQ. ROLL TOP CHANGE</t>
  </si>
  <si>
    <t>960+30+30</t>
  </si>
  <si>
    <t>R.M.S+COOLINGHOOD MOTOR CHNGE</t>
  </si>
  <si>
    <t>60+70+260</t>
  </si>
  <si>
    <t>DINNER+SETTING+RMS</t>
  </si>
  <si>
    <t>PUMP MOTOR NOT WORKING</t>
  </si>
  <si>
    <t>40+180</t>
  </si>
  <si>
    <t>DINNER+RMS</t>
  </si>
  <si>
    <t>40+80</t>
  </si>
  <si>
    <t>40+55+125</t>
  </si>
  <si>
    <t>EMD+OP+MMD</t>
  </si>
  <si>
    <t>ABNORMAL STOP+POR DIA MANDRALIN/OUT+IMR HYDRAULIC PIPE BROKEN</t>
  </si>
  <si>
    <t>480+30+30</t>
  </si>
  <si>
    <t xml:space="preserve">RMS+BLOWER MOTOR NOT WORKING+H2 FLOW </t>
  </si>
  <si>
    <t>45+210</t>
  </si>
  <si>
    <t>HELPER NOT AVAILABLE</t>
  </si>
  <si>
    <t>230+30</t>
  </si>
  <si>
    <t>GUIDE BLOCK BROKEN+DIA. NOT MATCHING</t>
  </si>
  <si>
    <t>R.M.S+COOLINGHOOD MOTPR CHANGE</t>
  </si>
  <si>
    <t>45--15</t>
  </si>
  <si>
    <t>2 TIMES W/R CHANGED / DRIVE SIDE W/R QRC PIPE CHANGED</t>
  </si>
  <si>
    <t>UNCOILER MOTOR EFFECTIVE DELAY</t>
  </si>
  <si>
    <t>645--30</t>
  </si>
  <si>
    <t>OP./POWER</t>
  </si>
  <si>
    <t>RMS / POWER FAILURE</t>
  </si>
  <si>
    <t>LUNCH /PLANNED COILS LYING OUTSIDE / SETTING CHANGED</t>
  </si>
  <si>
    <t>105--25</t>
  </si>
  <si>
    <t>EMD/MMD</t>
  </si>
  <si>
    <t>EDGE GUIDE NOT WORKING / U/ L NOT GOING IN / OUT</t>
  </si>
  <si>
    <t>40+35+10</t>
  </si>
  <si>
    <t>DINNER+GAUGE IN/OUT NOT WORKING+W/R CHANGE</t>
  </si>
  <si>
    <t>40+90</t>
  </si>
  <si>
    <t>50+60</t>
  </si>
  <si>
    <t>45+220</t>
  </si>
  <si>
    <t>13.05.2026</t>
  </si>
  <si>
    <t>14.05.2026</t>
  </si>
  <si>
    <t>480--15--15</t>
  </si>
  <si>
    <t>RMS / HPH TILTER TROLLEY NOT WORKING</t>
  </si>
  <si>
    <t>RMS / SETTING CHANGED</t>
  </si>
  <si>
    <t>RMS / HELPER FOR LUNCH</t>
  </si>
  <si>
    <t>WAIT OF RAW MATERIAL FROM PICKLING LINE</t>
  </si>
  <si>
    <t>40--30</t>
  </si>
  <si>
    <t>LUNCH / POR LOW CAPACITY MOTOR ( EFFECTIVE DELAY )</t>
  </si>
  <si>
    <t>40+10</t>
  </si>
  <si>
    <t>DINNER+ROLL CHANGE</t>
  </si>
  <si>
    <t>40+160</t>
  </si>
  <si>
    <t>ROLL CHANGE</t>
  </si>
  <si>
    <t>40+30</t>
  </si>
  <si>
    <t>DINNER+LOW CAPACITY MOTOR</t>
  </si>
  <si>
    <t>50+50</t>
  </si>
  <si>
    <t>15.05.2026</t>
  </si>
  <si>
    <t>W/R CHANGE+IDLE RUN</t>
  </si>
  <si>
    <t>W/R CHANGE+CRANE NOT AVAILABLE</t>
  </si>
  <si>
    <t>35+40</t>
  </si>
  <si>
    <t>ACID TANK VALVE CHANGE+RINSTA TANK WATER CHANGE</t>
  </si>
  <si>
    <t>RINSE TANK WATER CHANGE</t>
  </si>
  <si>
    <t>CRANE DELAY</t>
  </si>
  <si>
    <t>40+40</t>
  </si>
  <si>
    <t>DINNER++RMS</t>
  </si>
  <si>
    <t>DINNER+ID CHANGE</t>
  </si>
  <si>
    <t>H2 NOT FLOW</t>
  </si>
  <si>
    <t>45+190</t>
  </si>
  <si>
    <t>40+60</t>
  </si>
  <si>
    <t>40+240</t>
  </si>
  <si>
    <t>16.05.2026</t>
  </si>
  <si>
    <t>CRANE NOT AVAILABLE / 1 TIME W/R CHANGED</t>
  </si>
  <si>
    <t>RECOILER COIL CAR</t>
  </si>
  <si>
    <t xml:space="preserve">LUNCH </t>
  </si>
  <si>
    <t>LUNCH / RMS</t>
  </si>
  <si>
    <t>BTH</t>
  </si>
  <si>
    <t>17.05.2026</t>
  </si>
  <si>
    <t>NO HELPER</t>
  </si>
  <si>
    <t>105+120+480</t>
  </si>
  <si>
    <t>CRANE DELAY+LUNCH</t>
  </si>
  <si>
    <t>O</t>
  </si>
  <si>
    <t>275+AJ743:AJ765</t>
  </si>
  <si>
    <t>480+75+15</t>
  </si>
  <si>
    <t>R.M.S+CRANE NOT WORKING</t>
  </si>
  <si>
    <t>35+20</t>
  </si>
  <si>
    <t>RINSE PUPM TRIP+WRAP STUCK</t>
  </si>
  <si>
    <t>130+30</t>
  </si>
  <si>
    <t>SCRAP WINDER OT WORKING+SETTING CHANGE</t>
  </si>
  <si>
    <t>W/R GREASING</t>
  </si>
  <si>
    <t>80+40</t>
  </si>
  <si>
    <t>DINNER+W/R CHANGE+CALLIBRATION NOT DONE</t>
  </si>
  <si>
    <t>LUNCH+ELECTRICAL</t>
  </si>
  <si>
    <t>EDGE GUIDE NOT WORKING</t>
  </si>
  <si>
    <t>45+235</t>
  </si>
  <si>
    <t>UNCLAMMPED NOT OK</t>
  </si>
  <si>
    <t>260--60</t>
  </si>
  <si>
    <t>25--15</t>
  </si>
  <si>
    <t xml:space="preserve">1 TIME W/R CHANGED / MMD HAND OVER </t>
  </si>
  <si>
    <t>HELPER SHORTAGE</t>
  </si>
  <si>
    <t>UNCOILER ID 600 MM FITTING</t>
  </si>
  <si>
    <t>SETTING CHANGED / RECOILER SUPPORT NOT WORKING</t>
  </si>
  <si>
    <t>25--60</t>
  </si>
  <si>
    <t>EMD / MMD</t>
  </si>
  <si>
    <t>B-12 TIGHTNESS TEST NOT OK / / 16 MT CRANE MAIN HOIST NOT WORKING</t>
  </si>
  <si>
    <t>19.05.2026</t>
  </si>
  <si>
    <t>GUIDE ROLL CHANGE</t>
  </si>
  <si>
    <t>35+40+20</t>
  </si>
  <si>
    <t>MMD+O+MMD</t>
  </si>
  <si>
    <t>UNCOILER ID LATE CHANGE+SQ. ROLL CHANGE+UNCOILER COIL CAR JAAM</t>
  </si>
  <si>
    <t>60+120</t>
  </si>
  <si>
    <t>LUNCH+</t>
  </si>
  <si>
    <t>POR TENSION</t>
  </si>
  <si>
    <t>20.05.2026</t>
  </si>
  <si>
    <t>18.05.2026</t>
  </si>
  <si>
    <t>Y5Y</t>
  </si>
  <si>
    <t>nil</t>
  </si>
  <si>
    <t>TEMP. DIFFERENCE</t>
  </si>
  <si>
    <t>45+240</t>
  </si>
  <si>
    <t>30+110</t>
  </si>
  <si>
    <t>ROLL CHANGE+BOTH SIDE MILL PC HANG</t>
  </si>
  <si>
    <t>40+25+15+30+160+50</t>
  </si>
  <si>
    <t xml:space="preserve">LUNCH+ROLL CHANGE +ROLL CLEANING+CRANE NOT ANAILABLE+ RMS+HOUSE KEEPING                            </t>
  </si>
  <si>
    <t>45+30+40+30</t>
  </si>
  <si>
    <t>ALL SQ. ROLL NOT WORKING+EDGE GUIDE NOT WORKING+PLATE CHANGE+ALL SQ. ROLL NOT WORKING</t>
  </si>
  <si>
    <t>40+110</t>
  </si>
  <si>
    <t>10+10</t>
  </si>
  <si>
    <t xml:space="preserve">W/R CHANGE  </t>
  </si>
  <si>
    <t>300+60</t>
  </si>
  <si>
    <t>20+100</t>
  </si>
  <si>
    <t>COOLANT NOT COME+DINNER+COIL WRAP OUT</t>
  </si>
  <si>
    <t>15+20</t>
  </si>
  <si>
    <t>SEGMENT PLATE OPEN+WELDING SET CONNECTION</t>
  </si>
  <si>
    <t>300+50</t>
  </si>
  <si>
    <t>POR LOW CAPACITY+HOUSE KEEPING</t>
  </si>
  <si>
    <t xml:space="preserve">UNCOILER TENSION ROLL </t>
  </si>
  <si>
    <t>95+15</t>
  </si>
  <si>
    <t>ETR SIDE MOTOR COUPLIN GFREE+W/R CHANGE</t>
  </si>
  <si>
    <t>LUNCH+RMS+HOUSE KEEPING</t>
  </si>
  <si>
    <t>45+140</t>
  </si>
  <si>
    <t>LUNCH+UNCOILER EXPAND-COLLAPSE PROBLEM</t>
  </si>
  <si>
    <t>60+240</t>
  </si>
  <si>
    <t>40+145</t>
  </si>
  <si>
    <t>dinner+setting</t>
  </si>
  <si>
    <t>crane b/d</t>
  </si>
  <si>
    <t>15+30</t>
  </si>
  <si>
    <t>COOLANT HEADER BOLT LOOSE+ROLL CHANGE</t>
  </si>
  <si>
    <t>ETR SIDE BRAKE NOT WORKING</t>
  </si>
  <si>
    <t>60+150</t>
  </si>
  <si>
    <t>40+55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</si>
  <si>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</si>
  <si>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</si>
  <si>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</si>
  <si>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</si>
  <si>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</si>
  <si>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</si>
  <si>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</si>
  <si>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</si>
  <si>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</si>
  <si>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</si>
  <si>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</si>
  <si>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3 TIMES W/R CHANGED / ROLL IDLING DUE TO Ra PROBLRM</t>
  </si>
  <si>
    <t>SHORTAGE OF HELPER</t>
  </si>
  <si>
    <t>210--45</t>
  </si>
  <si>
    <t>BTH  /  BASE NO. 12 ,CA BLOWER UNDER ELECTRICAL</t>
  </si>
  <si>
    <t xml:space="preserve">        </t>
  </si>
  <si>
    <t xml:space="preserve">      </t>
  </si>
  <si>
    <t>330+30+30</t>
  </si>
  <si>
    <t>RMS+NEW COOLING HOOD NOT WORKING+TILTER COIL CAR HY. PIPE  LEAKAGE</t>
  </si>
  <si>
    <t>15+15</t>
  </si>
  <si>
    <t>85+25+20</t>
  </si>
  <si>
    <t>SQ.ROLLMOTOR NOT WORKING+ID 600MM PLATE</t>
  </si>
  <si>
    <t>CRANE BRAKE BOX I</t>
  </si>
  <si>
    <t>45+260</t>
  </si>
  <si>
    <t>25+55+30</t>
  </si>
  <si>
    <t>UNCOILER PLATE BREAK+CRANE B/D+UNCOILER DIA. CHANGE</t>
  </si>
  <si>
    <t>40+15+15</t>
  </si>
  <si>
    <t>DINNER+COIL CAR NOPT WORKING</t>
  </si>
  <si>
    <t>DINNER+R.M.S</t>
  </si>
  <si>
    <t>35+20+280</t>
  </si>
  <si>
    <t>OP+MMD+OP</t>
  </si>
  <si>
    <t>LUNCH+PEELAR TABLE NOT WORKING+SETTING</t>
  </si>
  <si>
    <t>NO PLANNING</t>
  </si>
  <si>
    <t>10+15</t>
  </si>
  <si>
    <t>CRANE NOT AVAILABLE+ROLL CHANGE</t>
  </si>
  <si>
    <t>180+300</t>
  </si>
  <si>
    <t>HOUSE KEEPING+RMS</t>
  </si>
  <si>
    <t>40+10+20</t>
  </si>
  <si>
    <t>ROLL NOT ASSEMBLE+ROLL CHANGE+IMR SHIFTING AND IDLE</t>
  </si>
  <si>
    <t xml:space="preserve">       </t>
  </si>
  <si>
    <t>MILL NOT CALLIBRATE+DINNER</t>
  </si>
  <si>
    <t>MATERIAL TRANSFER</t>
  </si>
  <si>
    <t>40+50</t>
  </si>
  <si>
    <t>HELPER FOR LUNCH / RECOILER CHAIN BROKEN</t>
  </si>
  <si>
    <t>40--45</t>
  </si>
  <si>
    <t>50--35</t>
  </si>
  <si>
    <t>CRANE OP. NOT AVAILBLE / 1 TIME W/R CHANGEDROLL IN-OUT PUSH BUTTON NOT WORKING / DTR TECHO COUPLING CHANGED</t>
  </si>
  <si>
    <t>OP./ MMD</t>
  </si>
  <si>
    <t>145--15</t>
  </si>
  <si>
    <t xml:space="preserve">2 TIME W/R CHANGED / HOUSEKEEPING </t>
  </si>
  <si>
    <t>120--120--30</t>
  </si>
  <si>
    <t>RMS / BASE NO. 12 &amp; F.NO. 7 CA BLOWER MOTOR NOT WORKING</t>
  </si>
  <si>
    <t>30+80</t>
  </si>
  <si>
    <t>HMI PANEL NOT WORKING +W/R CHANGE</t>
  </si>
  <si>
    <t>L P TRIP+DINNER</t>
  </si>
  <si>
    <t>405+75</t>
  </si>
  <si>
    <t>R.M.S+BLOWER MOTOR JAM</t>
  </si>
  <si>
    <t>DINNER+SETTING CHANGE</t>
  </si>
  <si>
    <t>120+90</t>
  </si>
  <si>
    <t>240+70</t>
  </si>
  <si>
    <t>60+60+80</t>
  </si>
  <si>
    <t>OP+EMD+MMD+OP</t>
  </si>
  <si>
    <t>MPS+CRANE UNDER  EIEC.+MECH.+LOW CAPACITY MOTOR</t>
  </si>
  <si>
    <t>RMS+COIL UNLOADED DUE TO PROPERTY NOT OK</t>
  </si>
  <si>
    <t>120+130</t>
  </si>
  <si>
    <t>RMS+BASE TIGHTNESS PROBLEM</t>
  </si>
  <si>
    <t>240+120</t>
  </si>
  <si>
    <t>MPS+RMS</t>
  </si>
  <si>
    <t>CRANE BUSY</t>
  </si>
  <si>
    <t>25+50</t>
  </si>
  <si>
    <t>W/R CHANGE+W/R CHOCK</t>
  </si>
  <si>
    <t>20--40--65</t>
  </si>
  <si>
    <t>1 TIME W/R CHANGED / TOP SPINDLE COUPLER BOLT BROKEN / MILL NOT GETTING CALIBRATED / EFF. DELAY HMI PAN. NOT OK</t>
  </si>
  <si>
    <t>480--80--60</t>
  </si>
  <si>
    <t>HPH-2  CRANE OP. NOT AVAILABLE / B-11 TIGHTNESS TEST NOT OK / F.NO. 7 IDLE DUE TO CA BLOWER PRESSURE NOT OK</t>
  </si>
  <si>
    <t>HELPER FOR LUNCH / SHORTAGE OF MANPOWER</t>
  </si>
  <si>
    <t>15+45</t>
  </si>
  <si>
    <t>QRC OPEN+W/R CHANGE+DINNER</t>
  </si>
  <si>
    <t xml:space="preserve"> CRANE NOT WORKING</t>
  </si>
  <si>
    <t>CRANE NOT WORKING</t>
  </si>
  <si>
    <t xml:space="preserve">SETTING     </t>
  </si>
  <si>
    <t>90+60</t>
  </si>
  <si>
    <t>SETTING+CRANE NOT WORKING</t>
  </si>
  <si>
    <t>210+30</t>
  </si>
  <si>
    <t>90+20</t>
  </si>
  <si>
    <t>MPS+PICH ROLL NT UP/DOWN</t>
  </si>
  <si>
    <t>W\R CHANGE</t>
  </si>
  <si>
    <t>HPH-3 TANK WATER OVERFLOW, FLOAT SWITCH FAULT</t>
  </si>
  <si>
    <t>35--30</t>
  </si>
  <si>
    <t>1 TIME W/R CHANGED / CRANE OPERATOR NOT AVAILABLE / MMD TEAM WORK ON HP</t>
  </si>
  <si>
    <t>160--25</t>
  </si>
  <si>
    <t>EMD  / OP.</t>
  </si>
  <si>
    <t>MOTOR CHANGED / 1 TIME W/R CHANGED</t>
  </si>
  <si>
    <t>TABLE ROLL OPEN , HOT DRIER</t>
  </si>
  <si>
    <t xml:space="preserve">1 TIME W/R CHANGED </t>
  </si>
  <si>
    <t>W/R CHANGE++DINNER</t>
  </si>
  <si>
    <t>80+30</t>
  </si>
  <si>
    <t>SETTING CHANGE+SRAP MOTOR NOT WORK</t>
  </si>
  <si>
    <t>W/R CHANGE+CRANE DELAY</t>
  </si>
  <si>
    <t>VOLTAGE PROBLEM</t>
  </si>
  <si>
    <t>SETTING CHANGED / CUTTER UP / DOWN PROBLEM</t>
  </si>
  <si>
    <t>SCRAP WINDER MOTOR CHANGED / SETTING CHANGED</t>
  </si>
  <si>
    <t>BASE NO. 6 BASE ASSEMBLY BOLT BROKEN</t>
  </si>
  <si>
    <t>OPERATOR FOR LUNCH / RMS</t>
  </si>
  <si>
    <t>55--30--30</t>
  </si>
  <si>
    <t>2 TIMES W/R CHANGED / CRANE NOT AVAILABLE / MILL NOT CALIBRATED</t>
  </si>
  <si>
    <t>HELPER FOR LUNCH / 1 TIME W/R CHANGED / W/R CLEANING / RMS</t>
  </si>
  <si>
    <t>SQ. ROLL NO. 6 CHANGED / C-80 WRAP BROKEN</t>
  </si>
  <si>
    <t>HELPER FOR LUNCH / SETTING CHANGED</t>
  </si>
  <si>
    <t>20+100+100</t>
  </si>
  <si>
    <t>W/R CHANGE+CALLIBRATION PROBLEM</t>
  </si>
  <si>
    <t>DINNER+HOUSE KEEPING</t>
  </si>
  <si>
    <t>210+120</t>
  </si>
  <si>
    <t>R.M.S+F/C NO.8 HYDROLIC PUMP LEAKAGE</t>
  </si>
  <si>
    <t>60+30+30</t>
  </si>
  <si>
    <t>op+MMD</t>
  </si>
  <si>
    <t>RMS+PUMP NOT WORKING</t>
  </si>
  <si>
    <t>405+30</t>
  </si>
  <si>
    <t>RMS+NUT BOLT BROKEN</t>
  </si>
  <si>
    <t>SETTING ADJUSTMENT</t>
  </si>
  <si>
    <t>20+20+17</t>
  </si>
  <si>
    <t>POR LEVELLER ROLL NOT OPEN+DTR GAUGE+W/R CHANGE</t>
  </si>
  <si>
    <t>25+15+25+65</t>
  </si>
  <si>
    <t>ROL CHANGE+ROLL CLEANING+ROLL CHANGE+CRANE NOT WORKING</t>
  </si>
  <si>
    <t>MMD+EMD</t>
  </si>
  <si>
    <t>MILL NOT CALIBRATED</t>
  </si>
  <si>
    <t>SQ. ROLL NO. 7 NOT WORKING</t>
  </si>
  <si>
    <t>HELPER FOR LUNCH / PREVIOUS PART STRAPPING / SETTING CHANGED</t>
  </si>
  <si>
    <t>HELPER ON LUNCH / SETTING CHANGED</t>
  </si>
  <si>
    <t>235--90</t>
  </si>
  <si>
    <t xml:space="preserve"> LUNCH / SETTING CHANGED /UNCOILER SEGMENT PLATE BREAKAGE</t>
  </si>
  <si>
    <t xml:space="preserve">3 TIMES W/R CHANGED </t>
  </si>
  <si>
    <t>80--40</t>
  </si>
  <si>
    <t>HELPER FOR LUNCH / CRANE UNDER EMD</t>
  </si>
  <si>
    <t>45--10</t>
  </si>
  <si>
    <t>MILL NOT CALIBRATED / D/S M. VALVE CHANGED</t>
  </si>
  <si>
    <t>15+35</t>
  </si>
  <si>
    <t>W/R GREASING+W/R CHANGE</t>
  </si>
  <si>
    <t>70+35</t>
  </si>
  <si>
    <t>ACID TANK LEAKAGE</t>
  </si>
  <si>
    <t>AIR PRESSURE PROBLEM</t>
  </si>
  <si>
    <t>CRANE DELAY+CRANE NOT OK</t>
  </si>
  <si>
    <t>15+30+60</t>
  </si>
  <si>
    <t>220--20</t>
  </si>
  <si>
    <t>POWER / EMD</t>
  </si>
  <si>
    <t>POWER FAILURE / MILL DRIVE OFF</t>
  </si>
  <si>
    <t>240--145</t>
  </si>
  <si>
    <t>POWER FAILURE / 2 TIMES W/R CHANGED / RMS</t>
  </si>
  <si>
    <t>45--225--15</t>
  </si>
  <si>
    <t>ETR / POWER/OP.</t>
  </si>
  <si>
    <t>DTR GAUGE NOT WORKING / POWER FAILURE / 1 TIME W/R CHANGED</t>
  </si>
  <si>
    <t>30--15</t>
  </si>
  <si>
    <t>OP. / POWER</t>
  </si>
  <si>
    <t>RINSE TANK NO. 1 HEADER / POWER FAILURE</t>
  </si>
  <si>
    <t>240--105</t>
  </si>
  <si>
    <t>POWER FAILURE / SETTING CHANGED</t>
  </si>
  <si>
    <t xml:space="preserve">R.M.S </t>
  </si>
  <si>
    <t>15+53</t>
  </si>
  <si>
    <t>HOLD DOWN CYLINDER PIPE LEAKAGE+DINNER</t>
  </si>
  <si>
    <t>DINNER+CRANE OPT. NOT AVAILABLE</t>
  </si>
  <si>
    <t>29.05.2025</t>
  </si>
  <si>
    <t>30.05.2025</t>
  </si>
  <si>
    <t>31.05.2025</t>
  </si>
  <si>
    <t>LOAD SWITCH CHANGE+W/R CHANGE</t>
  </si>
  <si>
    <t>40+400</t>
  </si>
  <si>
    <t>DINNER+MPS</t>
  </si>
  <si>
    <t>40+70</t>
  </si>
  <si>
    <t>RMS+</t>
  </si>
  <si>
    <t>50+190</t>
  </si>
  <si>
    <t>60+35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</si>
</sst>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mm/dd/yy"/>
  </numFmts>
  <fonts count="25" x14ac:knownFonts="1">
    <font>
      <sz val="11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name val="Book Antiqu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Calibri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b/>
      <u/>
      <sz val="9"/>
      <color indexed="10"/>
      <name val="Arial"/>
      <family val="2"/>
    </font>
    <font>
      <sz val="14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9" fillId="0" borderId="0" applyProtection="0"/>
  </cellStyleXfs>
  <cellXfs count="504">
    <xf numFmtId="0" fontId="0" fillId="0" borderId="0" xfId="0"/>
    <xf numFmtId="164" fontId="1" fillId="4" borderId="6" xfId="0" applyNumberFormat="1" applyFont="1" applyFill="1" applyBorder="1" applyAlignment="1">
      <alignment horizontal="center"/>
    </xf>
    <xf numFmtId="2" fontId="4" fillId="0" borderId="6" xfId="0" applyNumberFormat="1" applyFont="1" applyFill="1" applyBorder="1" applyAlignment="1">
      <alignment horizontal="center"/>
    </xf>
    <xf numFmtId="2" fontId="4" fillId="0" borderId="18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>
      <alignment horizontal="center"/>
    </xf>
    <xf numFmtId="2" fontId="4" fillId="0" borderId="21" xfId="0" applyNumberFormat="1" applyFont="1" applyFill="1" applyBorder="1" applyAlignment="1">
      <alignment horizontal="center"/>
    </xf>
    <xf numFmtId="1" fontId="3" fillId="6" borderId="6" xfId="0" applyNumberFormat="1" applyFont="1" applyFill="1" applyBorder="1" applyAlignment="1">
      <alignment horizontal="center"/>
    </xf>
    <xf numFmtId="0" fontId="1" fillId="0" borderId="11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164" fontId="4" fillId="0" borderId="6" xfId="0" applyNumberFormat="1" applyFont="1" applyFill="1" applyBorder="1" applyAlignment="1">
      <alignment horizontal="center"/>
    </xf>
    <xf numFmtId="164" fontId="4" fillId="0" borderId="18" xfId="0" applyNumberFormat="1" applyFont="1" applyFill="1" applyBorder="1" applyAlignment="1">
      <alignment horizontal="center"/>
    </xf>
    <xf numFmtId="0" fontId="1" fillId="0" borderId="25" xfId="0" applyNumberFormat="1" applyFont="1" applyFill="1" applyBorder="1" applyAlignment="1">
      <alignment horizontal="center"/>
    </xf>
    <xf numFmtId="0" fontId="0" fillId="4" borderId="35" xfId="0" applyNumberFormat="1" applyFont="1" applyFill="1" applyBorder="1" applyAlignment="1"/>
    <xf numFmtId="0" fontId="0" fillId="0" borderId="35" xfId="0" applyNumberFormat="1" applyFont="1" applyFill="1" applyBorder="1" applyAlignment="1"/>
    <xf numFmtId="0" fontId="0" fillId="0" borderId="54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18" xfId="0" applyNumberFormat="1" applyFont="1" applyFill="1" applyBorder="1" applyAlignment="1"/>
    <xf numFmtId="0" fontId="0" fillId="0" borderId="55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0" fillId="0" borderId="59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60" xfId="0" applyNumberFormat="1" applyFont="1" applyFill="1" applyBorder="1" applyAlignment="1"/>
    <xf numFmtId="0" fontId="0" fillId="0" borderId="21" xfId="0" applyNumberFormat="1" applyFont="1" applyFill="1" applyBorder="1" applyAlignment="1"/>
    <xf numFmtId="164" fontId="1" fillId="4" borderId="24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164" fontId="1" fillId="0" borderId="18" xfId="0" applyNumberFormat="1" applyFont="1" applyFill="1" applyBorder="1" applyAlignment="1">
      <alignment horizontal="center"/>
    </xf>
    <xf numFmtId="0" fontId="3" fillId="0" borderId="54" xfId="0" applyNumberFormat="1" applyFont="1" applyFill="1" applyBorder="1" applyAlignment="1"/>
    <xf numFmtId="0" fontId="2" fillId="0" borderId="6" xfId="0" applyNumberFormat="1" applyFont="1" applyFill="1" applyBorder="1" applyAlignment="1"/>
    <xf numFmtId="164" fontId="2" fillId="0" borderId="6" xfId="0" applyNumberFormat="1" applyFont="1" applyFill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2" fontId="4" fillId="2" borderId="18" xfId="0" applyNumberFormat="1" applyFon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/>
    </xf>
    <xf numFmtId="2" fontId="5" fillId="2" borderId="6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0" xfId="0" applyBorder="1"/>
    <xf numFmtId="0" fontId="0" fillId="0" borderId="45" xfId="0" applyBorder="1"/>
    <xf numFmtId="0" fontId="8" fillId="0" borderId="8" xfId="0" applyNumberFormat="1" applyFont="1" applyFill="1" applyBorder="1" applyAlignment="1">
      <alignment horizontal="center"/>
    </xf>
    <xf numFmtId="2" fontId="5" fillId="2" borderId="9" xfId="0" applyNumberFormat="1" applyFont="1" applyFill="1" applyBorder="1" applyAlignment="1">
      <alignment horizontal="center"/>
    </xf>
    <xf numFmtId="2" fontId="5" fillId="2" borderId="21" xfId="0" applyNumberFormat="1" applyFont="1" applyFill="1" applyBorder="1" applyAlignment="1">
      <alignment horizontal="center"/>
    </xf>
    <xf numFmtId="0" fontId="1" fillId="0" borderId="64" xfId="0" applyNumberFormat="1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164" fontId="2" fillId="0" borderId="18" xfId="0" applyNumberFormat="1" applyFont="1" applyFill="1" applyBorder="1" applyAlignment="1">
      <alignment horizontal="center"/>
    </xf>
    <xf numFmtId="2" fontId="5" fillId="2" borderId="18" xfId="0" applyNumberFormat="1" applyFont="1" applyFill="1" applyBorder="1" applyAlignment="1">
      <alignment horizontal="center"/>
    </xf>
    <xf numFmtId="2" fontId="4" fillId="0" borderId="32" xfId="0" applyNumberFormat="1" applyFont="1" applyFill="1" applyBorder="1" applyAlignment="1">
      <alignment horizontal="center"/>
    </xf>
    <xf numFmtId="2" fontId="4" fillId="2" borderId="2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14" fontId="10" fillId="9" borderId="2" xfId="0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 vertical="center"/>
    </xf>
    <xf numFmtId="0" fontId="10" fillId="9" borderId="71" xfId="0" applyFont="1" applyFill="1" applyBorder="1" applyAlignment="1">
      <alignment horizontal="center" vertical="center"/>
    </xf>
    <xf numFmtId="0" fontId="1" fillId="12" borderId="25" xfId="0" applyNumberFormat="1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/>
    </xf>
    <xf numFmtId="0" fontId="0" fillId="12" borderId="13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0" fontId="0" fillId="12" borderId="24" xfId="0" applyFill="1" applyBorder="1" applyAlignment="1">
      <alignment horizontal="center" vertical="center"/>
    </xf>
    <xf numFmtId="0" fontId="1" fillId="12" borderId="5" xfId="0" applyNumberFormat="1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/>
    </xf>
    <xf numFmtId="0" fontId="0" fillId="12" borderId="18" xfId="0" applyFill="1" applyBorder="1" applyAlignment="1">
      <alignment horizontal="center" vertical="center"/>
    </xf>
    <xf numFmtId="0" fontId="1" fillId="12" borderId="8" xfId="0" applyNumberFormat="1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21" xfId="0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 vertical="center"/>
    </xf>
    <xf numFmtId="0" fontId="11" fillId="12" borderId="21" xfId="0" applyFont="1" applyFill="1" applyBorder="1" applyAlignment="1">
      <alignment horizontal="center" vertical="center"/>
    </xf>
    <xf numFmtId="1" fontId="3" fillId="12" borderId="6" xfId="0" applyNumberFormat="1" applyFont="1" applyFill="1" applyBorder="1" applyAlignment="1">
      <alignment horizontal="center"/>
    </xf>
    <xf numFmtId="1" fontId="4" fillId="12" borderId="6" xfId="0" applyNumberFormat="1" applyFont="1" applyFill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0" fontId="0" fillId="12" borderId="6" xfId="0" applyFont="1" applyFill="1" applyBorder="1" applyAlignment="1">
      <alignment horizontal="center"/>
    </xf>
    <xf numFmtId="0" fontId="0" fillId="12" borderId="18" xfId="0" applyFont="1" applyFill="1" applyBorder="1" applyAlignment="1">
      <alignment horizontal="center" vertical="center"/>
    </xf>
    <xf numFmtId="0" fontId="0" fillId="12" borderId="21" xfId="0" applyFont="1" applyFill="1" applyBorder="1" applyAlignment="1">
      <alignment horizontal="center" vertical="center"/>
    </xf>
    <xf numFmtId="0" fontId="0" fillId="12" borderId="13" xfId="0" applyFont="1" applyFill="1" applyBorder="1" applyAlignment="1">
      <alignment horizontal="center" vertical="center"/>
    </xf>
    <xf numFmtId="0" fontId="0" fillId="12" borderId="13" xfId="0" applyFont="1" applyFill="1" applyBorder="1" applyAlignment="1">
      <alignment horizontal="center"/>
    </xf>
    <xf numFmtId="0" fontId="0" fillId="12" borderId="24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/>
    </xf>
    <xf numFmtId="0" fontId="7" fillId="4" borderId="0" xfId="0" applyNumberFormat="1" applyFont="1" applyFill="1" applyBorder="1" applyAlignment="1"/>
    <xf numFmtId="0" fontId="6" fillId="4" borderId="0" xfId="0" applyNumberFormat="1" applyFont="1" applyFill="1" applyBorder="1" applyAlignment="1">
      <alignment horizontal="center"/>
    </xf>
    <xf numFmtId="0" fontId="6" fillId="4" borderId="0" xfId="0" applyNumberFormat="1" applyFont="1" applyFill="1" applyBorder="1" applyAlignment="1"/>
    <xf numFmtId="0" fontId="6" fillId="4" borderId="11" xfId="0" applyNumberFormat="1" applyFont="1" applyFill="1" applyBorder="1" applyAlignment="1">
      <alignment horizontal="center"/>
    </xf>
    <xf numFmtId="0" fontId="6" fillId="4" borderId="52" xfId="0" applyNumberFormat="1" applyFont="1" applyFill="1" applyBorder="1" applyAlignment="1">
      <alignment horizontal="center"/>
    </xf>
    <xf numFmtId="0" fontId="6" fillId="4" borderId="27" xfId="0" applyNumberFormat="1" applyFont="1" applyFill="1" applyBorder="1" applyAlignment="1">
      <alignment horizontal="center"/>
    </xf>
    <xf numFmtId="0" fontId="7" fillId="4" borderId="6" xfId="0" applyNumberFormat="1" applyFont="1" applyFill="1" applyBorder="1" applyAlignment="1">
      <alignment horizontal="center"/>
    </xf>
    <xf numFmtId="0" fontId="0" fillId="0" borderId="0" xfId="0" applyFont="1"/>
    <xf numFmtId="0" fontId="6" fillId="4" borderId="35" xfId="0" applyNumberFormat="1" applyFont="1" applyFill="1" applyBorder="1" applyAlignment="1">
      <alignment horizontal="center"/>
    </xf>
    <xf numFmtId="0" fontId="7" fillId="4" borderId="0" xfId="0" applyNumberFormat="1" applyFont="1" applyFill="1" applyBorder="1" applyAlignment="1">
      <alignment horizontal="center"/>
    </xf>
    <xf numFmtId="0" fontId="7" fillId="4" borderId="19" xfId="0" applyNumberFormat="1" applyFont="1" applyFill="1" applyBorder="1" applyAlignment="1"/>
    <xf numFmtId="0" fontId="7" fillId="4" borderId="18" xfId="0" applyNumberFormat="1" applyFont="1" applyFill="1" applyBorder="1" applyAlignment="1">
      <alignment horizontal="center"/>
    </xf>
    <xf numFmtId="0" fontId="7" fillId="4" borderId="12" xfId="0" applyNumberFormat="1" applyFont="1" applyFill="1" applyBorder="1" applyAlignment="1">
      <alignment horizontal="center"/>
    </xf>
    <xf numFmtId="0" fontId="7" fillId="4" borderId="56" xfId="0" applyNumberFormat="1" applyFont="1" applyFill="1" applyBorder="1" applyAlignment="1">
      <alignment horizontal="center"/>
    </xf>
    <xf numFmtId="0" fontId="7" fillId="4" borderId="57" xfId="0" applyNumberFormat="1" applyFont="1" applyFill="1" applyBorder="1" applyAlignment="1">
      <alignment horizontal="center"/>
    </xf>
    <xf numFmtId="0" fontId="7" fillId="3" borderId="6" xfId="0" applyNumberFormat="1" applyFont="1" applyFill="1" applyBorder="1" applyAlignment="1">
      <alignment horizontal="center"/>
    </xf>
    <xf numFmtId="0" fontId="6" fillId="0" borderId="11" xfId="0" applyNumberFormat="1" applyFont="1" applyFill="1" applyBorder="1" applyAlignment="1">
      <alignment horizontal="center"/>
    </xf>
    <xf numFmtId="0" fontId="6" fillId="3" borderId="19" xfId="0" applyNumberFormat="1" applyFont="1" applyFill="1" applyBorder="1" applyAlignment="1">
      <alignment horizontal="center"/>
    </xf>
    <xf numFmtId="0" fontId="7" fillId="4" borderId="11" xfId="0" applyNumberFormat="1" applyFont="1" applyFill="1" applyBorder="1" applyAlignment="1">
      <alignment horizontal="center"/>
    </xf>
    <xf numFmtId="0" fontId="7" fillId="4" borderId="45" xfId="0" applyNumberFormat="1" applyFont="1" applyFill="1" applyBorder="1" applyAlignment="1">
      <alignment horizontal="center"/>
    </xf>
    <xf numFmtId="0" fontId="6" fillId="4" borderId="19" xfId="0" applyNumberFormat="1" applyFont="1" applyFill="1" applyBorder="1" applyAlignment="1">
      <alignment horizontal="center"/>
    </xf>
    <xf numFmtId="0" fontId="6" fillId="4" borderId="42" xfId="0" applyNumberFormat="1" applyFont="1" applyFill="1" applyBorder="1" applyAlignment="1">
      <alignment horizontal="center"/>
    </xf>
    <xf numFmtId="0" fontId="7" fillId="4" borderId="42" xfId="0" applyNumberFormat="1" applyFont="1" applyFill="1" applyBorder="1" applyAlignment="1">
      <alignment horizontal="center"/>
    </xf>
    <xf numFmtId="0" fontId="7" fillId="4" borderId="44" xfId="0" applyNumberFormat="1" applyFont="1" applyFill="1" applyBorder="1" applyAlignment="1">
      <alignment horizontal="center"/>
    </xf>
    <xf numFmtId="0" fontId="6" fillId="4" borderId="23" xfId="0" applyNumberFormat="1" applyFont="1" applyFill="1" applyBorder="1" applyAlignment="1">
      <alignment horizontal="center"/>
    </xf>
    <xf numFmtId="0" fontId="7" fillId="4" borderId="41" xfId="0" applyNumberFormat="1" applyFont="1" applyFill="1" applyBorder="1" applyAlignment="1">
      <alignment horizontal="center"/>
    </xf>
    <xf numFmtId="0" fontId="6" fillId="4" borderId="58" xfId="0" applyNumberFormat="1" applyFont="1" applyFill="1" applyBorder="1" applyAlignment="1">
      <alignment horizontal="center"/>
    </xf>
    <xf numFmtId="0" fontId="14" fillId="4" borderId="19" xfId="0" applyNumberFormat="1" applyFont="1" applyFill="1" applyBorder="1" applyAlignment="1"/>
    <xf numFmtId="0" fontId="13" fillId="4" borderId="35" xfId="0" applyNumberFormat="1" applyFont="1" applyFill="1" applyBorder="1" applyAlignment="1">
      <alignment horizontal="center"/>
    </xf>
    <xf numFmtId="0" fontId="14" fillId="4" borderId="6" xfId="0" applyNumberFormat="1" applyFont="1" applyFill="1" applyBorder="1" applyAlignment="1">
      <alignment horizontal="center"/>
    </xf>
    <xf numFmtId="0" fontId="14" fillId="4" borderId="18" xfId="0" applyNumberFormat="1" applyFont="1" applyFill="1" applyBorder="1" applyAlignment="1">
      <alignment horizontal="center"/>
    </xf>
    <xf numFmtId="0" fontId="14" fillId="4" borderId="0" xfId="0" applyNumberFormat="1" applyFont="1" applyFill="1" applyBorder="1" applyAlignment="1"/>
    <xf numFmtId="0" fontId="13" fillId="4" borderId="23" xfId="0" applyNumberFormat="1" applyFont="1" applyFill="1" applyBorder="1" applyAlignment="1">
      <alignment horizontal="center"/>
    </xf>
    <xf numFmtId="0" fontId="14" fillId="4" borderId="0" xfId="0" applyNumberFormat="1" applyFont="1" applyFill="1" applyBorder="1" applyAlignment="1">
      <alignment horizontal="center"/>
    </xf>
    <xf numFmtId="0" fontId="14" fillId="4" borderId="45" xfId="0" applyNumberFormat="1" applyFont="1" applyFill="1" applyBorder="1" applyAlignment="1">
      <alignment horizontal="center"/>
    </xf>
    <xf numFmtId="0" fontId="6" fillId="3" borderId="17" xfId="0" applyNumberFormat="1" applyFont="1" applyFill="1" applyBorder="1" applyAlignment="1">
      <alignment horizontal="center"/>
    </xf>
    <xf numFmtId="0" fontId="7" fillId="3" borderId="35" xfId="0" applyNumberFormat="1" applyFont="1" applyFill="1" applyBorder="1" applyAlignment="1">
      <alignment horizontal="center"/>
    </xf>
    <xf numFmtId="0" fontId="7" fillId="3" borderId="18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  <xf numFmtId="0" fontId="7" fillId="3" borderId="45" xfId="0" applyNumberFormat="1" applyFont="1" applyFill="1" applyBorder="1" applyAlignment="1">
      <alignment horizontal="center"/>
    </xf>
    <xf numFmtId="164" fontId="7" fillId="3" borderId="35" xfId="0" applyNumberFormat="1" applyFont="1" applyFill="1" applyBorder="1" applyAlignment="1">
      <alignment horizontal="center"/>
    </xf>
    <xf numFmtId="164" fontId="7" fillId="3" borderId="6" xfId="0" applyNumberFormat="1" applyFont="1" applyFill="1" applyBorder="1" applyAlignment="1">
      <alignment horizontal="center"/>
    </xf>
    <xf numFmtId="0" fontId="7" fillId="3" borderId="11" xfId="0" applyNumberFormat="1" applyFont="1" applyFill="1" applyBorder="1" applyAlignment="1">
      <alignment horizontal="center"/>
    </xf>
    <xf numFmtId="0" fontId="7" fillId="4" borderId="35" xfId="0" applyNumberFormat="1" applyFont="1" applyFill="1" applyBorder="1" applyAlignment="1">
      <alignment horizontal="center"/>
    </xf>
    <xf numFmtId="0" fontId="6" fillId="4" borderId="30" xfId="0" applyNumberFormat="1" applyFont="1" applyFill="1" applyBorder="1" applyAlignment="1">
      <alignment horizontal="center"/>
    </xf>
    <xf numFmtId="0" fontId="7" fillId="4" borderId="30" xfId="0" applyNumberFormat="1" applyFont="1" applyFill="1" applyBorder="1" applyAlignment="1">
      <alignment horizontal="center"/>
    </xf>
    <xf numFmtId="0" fontId="7" fillId="4" borderId="59" xfId="0" applyNumberFormat="1" applyFont="1" applyFill="1" applyBorder="1" applyAlignment="1">
      <alignment horizontal="center"/>
    </xf>
    <xf numFmtId="0" fontId="6" fillId="4" borderId="53" xfId="0" applyNumberFormat="1" applyFont="1" applyFill="1" applyBorder="1" applyAlignment="1">
      <alignment horizontal="center"/>
    </xf>
    <xf numFmtId="164" fontId="14" fillId="3" borderId="35" xfId="0" applyNumberFormat="1" applyFont="1" applyFill="1" applyBorder="1" applyAlignment="1">
      <alignment horizontal="center"/>
    </xf>
    <xf numFmtId="164" fontId="14" fillId="3" borderId="6" xfId="0" applyNumberFormat="1" applyFont="1" applyFill="1" applyBorder="1" applyAlignment="1">
      <alignment horizontal="center"/>
    </xf>
    <xf numFmtId="0" fontId="14" fillId="3" borderId="6" xfId="0" applyNumberFormat="1" applyFont="1" applyFill="1" applyBorder="1" applyAlignment="1">
      <alignment horizontal="center"/>
    </xf>
    <xf numFmtId="0" fontId="14" fillId="3" borderId="18" xfId="0" applyNumberFormat="1" applyFont="1" applyFill="1" applyBorder="1" applyAlignment="1">
      <alignment horizontal="center"/>
    </xf>
    <xf numFmtId="0" fontId="13" fillId="0" borderId="30" xfId="0" applyNumberFormat="1" applyFont="1" applyFill="1" applyBorder="1" applyAlignment="1">
      <alignment horizontal="center"/>
    </xf>
    <xf numFmtId="0" fontId="14" fillId="3" borderId="30" xfId="0" applyNumberFormat="1" applyFont="1" applyFill="1" applyBorder="1" applyAlignment="1">
      <alignment horizontal="center"/>
    </xf>
    <xf numFmtId="0" fontId="14" fillId="3" borderId="59" xfId="0" applyNumberFormat="1" applyFont="1" applyFill="1" applyBorder="1" applyAlignment="1">
      <alignment horizontal="center"/>
    </xf>
    <xf numFmtId="0" fontId="7" fillId="4" borderId="18" xfId="0" applyNumberFormat="1" applyFont="1" applyFill="1" applyBorder="1" applyAlignment="1"/>
    <xf numFmtId="0" fontId="6" fillId="4" borderId="0" xfId="0" applyNumberFormat="1" applyFont="1" applyFill="1" applyBorder="1" applyAlignment="1">
      <alignment horizontal="center" vertical="center" wrapText="1"/>
    </xf>
    <xf numFmtId="0" fontId="6" fillId="0" borderId="35" xfId="0" applyNumberFormat="1" applyFont="1" applyFill="1" applyBorder="1" applyAlignment="1">
      <alignment horizontal="center"/>
    </xf>
    <xf numFmtId="0" fontId="7" fillId="3" borderId="16" xfId="0" applyNumberFormat="1" applyFont="1" applyFill="1" applyBorder="1" applyAlignment="1">
      <alignment horizontal="left"/>
    </xf>
    <xf numFmtId="0" fontId="7" fillId="4" borderId="61" xfId="0" applyNumberFormat="1" applyFont="1" applyFill="1" applyBorder="1" applyAlignment="1">
      <alignment horizontal="center"/>
    </xf>
    <xf numFmtId="0" fontId="6" fillId="4" borderId="17" xfId="0" applyNumberFormat="1" applyFont="1" applyFill="1" applyBorder="1" applyAlignment="1">
      <alignment horizontal="center"/>
    </xf>
    <xf numFmtId="164" fontId="7" fillId="4" borderId="9" xfId="0" applyNumberFormat="1" applyFont="1" applyFill="1" applyBorder="1" applyAlignment="1">
      <alignment horizontal="center"/>
    </xf>
    <xf numFmtId="0" fontId="7" fillId="6" borderId="9" xfId="0" applyNumberFormat="1" applyFont="1" applyFill="1" applyBorder="1" applyAlignment="1">
      <alignment horizontal="center"/>
    </xf>
    <xf numFmtId="0" fontId="7" fillId="4" borderId="21" xfId="0" applyNumberFormat="1" applyFont="1" applyFill="1" applyBorder="1" applyAlignment="1">
      <alignment horizontal="center"/>
    </xf>
    <xf numFmtId="0" fontId="7" fillId="4" borderId="62" xfId="0" applyNumberFormat="1" applyFont="1" applyFill="1" applyBorder="1" applyAlignment="1"/>
    <xf numFmtId="0" fontId="7" fillId="4" borderId="60" xfId="0" applyNumberFormat="1" applyFont="1" applyFill="1" applyBorder="1" applyAlignment="1">
      <alignment horizontal="center"/>
    </xf>
    <xf numFmtId="0" fontId="7" fillId="6" borderId="60" xfId="0" applyNumberFormat="1" applyFont="1" applyFill="1" applyBorder="1" applyAlignment="1">
      <alignment horizontal="center"/>
    </xf>
    <xf numFmtId="0" fontId="7" fillId="4" borderId="63" xfId="0" applyNumberFormat="1" applyFont="1" applyFill="1" applyBorder="1" applyAlignment="1">
      <alignment horizontal="center"/>
    </xf>
    <xf numFmtId="0" fontId="14" fillId="3" borderId="35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" fontId="15" fillId="4" borderId="2" xfId="0" applyNumberFormat="1" applyFont="1" applyFill="1" applyBorder="1" applyAlignment="1">
      <alignment horizontal="center"/>
    </xf>
    <xf numFmtId="1" fontId="15" fillId="4" borderId="3" xfId="0" applyNumberFormat="1" applyFont="1" applyFill="1" applyBorder="1" applyAlignment="1">
      <alignment horizontal="center"/>
    </xf>
    <xf numFmtId="1" fontId="15" fillId="4" borderId="26" xfId="0" applyNumberFormat="1" applyFont="1" applyFill="1" applyBorder="1" applyAlignment="1">
      <alignment horizontal="center"/>
    </xf>
    <xf numFmtId="1" fontId="15" fillId="4" borderId="33" xfId="0" applyNumberFormat="1" applyFont="1" applyFill="1" applyBorder="1" applyAlignment="1">
      <alignment horizontal="center"/>
    </xf>
    <xf numFmtId="1" fontId="15" fillId="4" borderId="0" xfId="0" applyNumberFormat="1" applyFont="1" applyFill="1" applyBorder="1" applyAlignment="1">
      <alignment horizontal="center"/>
    </xf>
    <xf numFmtId="0" fontId="16" fillId="4" borderId="38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/>
    </xf>
    <xf numFmtId="0" fontId="16" fillId="4" borderId="0" xfId="0" applyNumberFormat="1" applyFont="1" applyFill="1" applyBorder="1" applyAlignment="1">
      <alignment horizontal="center" vertical="center"/>
    </xf>
    <xf numFmtId="0" fontId="16" fillId="4" borderId="16" xfId="0" applyNumberFormat="1" applyFont="1" applyFill="1" applyBorder="1" applyAlignment="1">
      <alignment horizontal="center" vertical="center"/>
    </xf>
    <xf numFmtId="1" fontId="16" fillId="4" borderId="25" xfId="0" applyNumberFormat="1" applyFont="1" applyFill="1" applyBorder="1" applyAlignment="1">
      <alignment horizontal="center"/>
    </xf>
    <xf numFmtId="1" fontId="16" fillId="4" borderId="37" xfId="0" applyNumberFormat="1" applyFont="1" applyFill="1" applyBorder="1" applyAlignment="1">
      <alignment horizontal="center"/>
    </xf>
    <xf numFmtId="1" fontId="16" fillId="4" borderId="24" xfId="0" applyNumberFormat="1" applyFont="1" applyFill="1" applyBorder="1" applyAlignment="1">
      <alignment horizontal="center"/>
    </xf>
    <xf numFmtId="1" fontId="16" fillId="4" borderId="0" xfId="0" applyNumberFormat="1" applyFont="1" applyFill="1" applyBorder="1" applyAlignment="1">
      <alignment horizontal="center"/>
    </xf>
    <xf numFmtId="0" fontId="16" fillId="4" borderId="11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 applyAlignment="1">
      <alignment horizontal="center"/>
    </xf>
    <xf numFmtId="164" fontId="16" fillId="4" borderId="0" xfId="0" applyNumberFormat="1" applyFont="1" applyFill="1" applyBorder="1" applyAlignment="1">
      <alignment horizontal="center"/>
    </xf>
    <xf numFmtId="164" fontId="16" fillId="4" borderId="39" xfId="0" applyNumberFormat="1" applyFont="1" applyFill="1" applyBorder="1" applyAlignment="1">
      <alignment horizontal="center"/>
    </xf>
    <xf numFmtId="164" fontId="16" fillId="4" borderId="40" xfId="0" applyNumberFormat="1" applyFont="1" applyFill="1" applyBorder="1" applyAlignment="1">
      <alignment horizontal="center"/>
    </xf>
    <xf numFmtId="0" fontId="17" fillId="4" borderId="5" xfId="0" applyNumberFormat="1" applyFont="1" applyFill="1" applyBorder="1" applyAlignment="1">
      <alignment horizontal="center"/>
    </xf>
    <xf numFmtId="0" fontId="17" fillId="4" borderId="6" xfId="0" applyNumberFormat="1" applyFont="1" applyFill="1" applyBorder="1" applyAlignment="1">
      <alignment horizontal="center"/>
    </xf>
    <xf numFmtId="164" fontId="16" fillId="4" borderId="6" xfId="0" applyNumberFormat="1" applyFont="1" applyFill="1" applyBorder="1" applyAlignment="1">
      <alignment horizontal="center"/>
    </xf>
    <xf numFmtId="0" fontId="16" fillId="4" borderId="6" xfId="0" applyNumberFormat="1" applyFont="1" applyFill="1" applyBorder="1" applyAlignment="1">
      <alignment horizontal="center"/>
    </xf>
    <xf numFmtId="0" fontId="18" fillId="0" borderId="5" xfId="0" applyNumberFormat="1" applyFont="1" applyFill="1" applyBorder="1" applyAlignment="1">
      <alignment horizontal="center"/>
    </xf>
    <xf numFmtId="0" fontId="18" fillId="0" borderId="0" xfId="0" applyFont="1"/>
    <xf numFmtId="1" fontId="16" fillId="4" borderId="0" xfId="0" applyNumberFormat="1" applyFont="1" applyFill="1" applyBorder="1" applyAlignment="1">
      <alignment horizontal="center" wrapText="1"/>
    </xf>
    <xf numFmtId="0" fontId="16" fillId="4" borderId="5" xfId="0" applyNumberFormat="1" applyFont="1" applyFill="1" applyBorder="1" applyAlignment="1">
      <alignment horizontal="center"/>
    </xf>
    <xf numFmtId="0" fontId="16" fillId="0" borderId="6" xfId="0" applyNumberFormat="1" applyFont="1" applyFill="1" applyBorder="1" applyAlignment="1">
      <alignment horizontal="center"/>
    </xf>
    <xf numFmtId="0" fontId="16" fillId="0" borderId="18" xfId="0" applyNumberFormat="1" applyFont="1" applyFill="1" applyBorder="1" applyAlignment="1">
      <alignment horizontal="center"/>
    </xf>
    <xf numFmtId="0" fontId="17" fillId="4" borderId="0" xfId="0" applyNumberFormat="1" applyFont="1" applyFill="1" applyBorder="1" applyAlignment="1">
      <alignment horizontal="center"/>
    </xf>
    <xf numFmtId="0" fontId="17" fillId="4" borderId="16" xfId="0" applyNumberFormat="1" applyFont="1" applyFill="1" applyBorder="1" applyAlignment="1">
      <alignment horizontal="center"/>
    </xf>
    <xf numFmtId="1" fontId="16" fillId="4" borderId="6" xfId="0" applyNumberFormat="1" applyFont="1" applyFill="1" applyBorder="1" applyAlignment="1">
      <alignment horizontal="center"/>
    </xf>
    <xf numFmtId="2" fontId="16" fillId="4" borderId="6" xfId="0" applyNumberFormat="1" applyFont="1" applyFill="1" applyBorder="1" applyAlignment="1">
      <alignment horizontal="center"/>
    </xf>
    <xf numFmtId="2" fontId="16" fillId="0" borderId="6" xfId="0" applyNumberFormat="1" applyFont="1" applyFill="1" applyBorder="1" applyAlignment="1">
      <alignment horizontal="center"/>
    </xf>
    <xf numFmtId="2" fontId="16" fillId="0" borderId="16" xfId="0" applyNumberFormat="1" applyFont="1" applyFill="1" applyBorder="1" applyAlignment="1">
      <alignment horizontal="center"/>
    </xf>
    <xf numFmtId="2" fontId="16" fillId="0" borderId="5" xfId="0" applyNumberFormat="1" applyFont="1" applyFill="1" applyBorder="1" applyAlignment="1">
      <alignment horizontal="center"/>
    </xf>
    <xf numFmtId="2" fontId="16" fillId="0" borderId="35" xfId="0" applyNumberFormat="1" applyFont="1" applyFill="1" applyBorder="1" applyAlignment="1">
      <alignment horizontal="center"/>
    </xf>
    <xf numFmtId="2" fontId="16" fillId="0" borderId="18" xfId="0" applyNumberFormat="1" applyFont="1" applyFill="1" applyBorder="1" applyAlignment="1">
      <alignment horizontal="center"/>
    </xf>
    <xf numFmtId="2" fontId="16" fillId="4" borderId="41" xfId="0" applyNumberFormat="1" applyFont="1" applyFill="1" applyBorder="1" applyAlignment="1">
      <alignment horizontal="center"/>
    </xf>
    <xf numFmtId="0" fontId="16" fillId="0" borderId="42" xfId="0" applyNumberFormat="1" applyFont="1" applyFill="1" applyBorder="1" applyAlignment="1">
      <alignment horizontal="center"/>
    </xf>
    <xf numFmtId="164" fontId="17" fillId="5" borderId="42" xfId="0" applyNumberFormat="1" applyFont="1" applyFill="1" applyBorder="1" applyAlignment="1">
      <alignment horizontal="center"/>
    </xf>
    <xf numFmtId="164" fontId="17" fillId="0" borderId="6" xfId="0" applyNumberFormat="1" applyFont="1" applyFill="1" applyBorder="1" applyAlignment="1">
      <alignment horizontal="center"/>
    </xf>
    <xf numFmtId="164" fontId="17" fillId="5" borderId="41" xfId="0" applyNumberFormat="1" applyFont="1" applyFill="1" applyBorder="1" applyAlignment="1">
      <alignment horizontal="center"/>
    </xf>
    <xf numFmtId="164" fontId="17" fillId="5" borderId="32" xfId="0" applyNumberFormat="1" applyFont="1" applyFill="1" applyBorder="1" applyAlignment="1">
      <alignment horizontal="center"/>
    </xf>
    <xf numFmtId="164" fontId="17" fillId="5" borderId="34" xfId="0" applyNumberFormat="1" applyFont="1" applyFill="1" applyBorder="1" applyAlignment="1">
      <alignment horizontal="center"/>
    </xf>
    <xf numFmtId="0" fontId="16" fillId="3" borderId="5" xfId="0" applyNumberFormat="1" applyFont="1" applyFill="1" applyBorder="1" applyAlignment="1">
      <alignment horizontal="center"/>
    </xf>
    <xf numFmtId="0" fontId="16" fillId="2" borderId="6" xfId="0" applyNumberFormat="1" applyFont="1" applyFill="1" applyBorder="1" applyAlignment="1">
      <alignment horizontal="center"/>
    </xf>
    <xf numFmtId="165" fontId="16" fillId="6" borderId="7" xfId="0" applyNumberFormat="1" applyFont="1" applyFill="1" applyBorder="1" applyAlignment="1">
      <alignment horizontal="center"/>
    </xf>
    <xf numFmtId="165" fontId="16" fillId="6" borderId="6" xfId="0" applyNumberFormat="1" applyFont="1" applyFill="1" applyBorder="1" applyAlignment="1">
      <alignment horizontal="center"/>
    </xf>
    <xf numFmtId="165" fontId="16" fillId="4" borderId="6" xfId="0" applyNumberFormat="1" applyFont="1" applyFill="1" applyBorder="1" applyAlignment="1">
      <alignment horizontal="center"/>
    </xf>
    <xf numFmtId="165" fontId="16" fillId="3" borderId="6" xfId="0" applyNumberFormat="1" applyFont="1" applyFill="1" applyBorder="1" applyAlignment="1">
      <alignment horizontal="center"/>
    </xf>
    <xf numFmtId="1" fontId="18" fillId="3" borderId="6" xfId="0" applyNumberFormat="1" applyFont="1" applyFill="1" applyBorder="1" applyAlignment="1">
      <alignment horizontal="center"/>
    </xf>
    <xf numFmtId="165" fontId="17" fillId="3" borderId="6" xfId="0" applyNumberFormat="1" applyFont="1" applyFill="1" applyBorder="1" applyAlignment="1">
      <alignment horizontal="center"/>
    </xf>
    <xf numFmtId="0" fontId="18" fillId="3" borderId="6" xfId="0" applyNumberFormat="1" applyFont="1" applyFill="1" applyBorder="1" applyAlignment="1">
      <alignment horizontal="center"/>
    </xf>
    <xf numFmtId="1" fontId="17" fillId="3" borderId="6" xfId="0" applyNumberFormat="1" applyFont="1" applyFill="1" applyBorder="1" applyAlignment="1">
      <alignment horizontal="center"/>
    </xf>
    <xf numFmtId="0" fontId="17" fillId="3" borderId="6" xfId="0" applyNumberFormat="1" applyFont="1" applyFill="1" applyBorder="1" applyAlignment="1">
      <alignment horizontal="center"/>
    </xf>
    <xf numFmtId="0" fontId="18" fillId="3" borderId="18" xfId="0" applyNumberFormat="1" applyFont="1" applyFill="1" applyBorder="1" applyAlignment="1">
      <alignment horizontal="center"/>
    </xf>
    <xf numFmtId="0" fontId="18" fillId="4" borderId="0" xfId="0" applyNumberFormat="1" applyFont="1" applyFill="1" applyBorder="1" applyAlignment="1">
      <alignment horizontal="center"/>
    </xf>
    <xf numFmtId="0" fontId="18" fillId="4" borderId="16" xfId="0" applyNumberFormat="1" applyFont="1" applyFill="1" applyBorder="1" applyAlignment="1">
      <alignment horizontal="center"/>
    </xf>
    <xf numFmtId="1" fontId="16" fillId="6" borderId="6" xfId="0" applyNumberFormat="1" applyFont="1" applyFill="1" applyBorder="1" applyAlignment="1">
      <alignment horizontal="center"/>
    </xf>
    <xf numFmtId="1" fontId="16" fillId="6" borderId="6" xfId="0" applyNumberFormat="1" applyFont="1" applyFill="1" applyBorder="1" applyAlignment="1">
      <alignment horizontal="right"/>
    </xf>
    <xf numFmtId="0" fontId="16" fillId="6" borderId="6" xfId="0" applyNumberFormat="1" applyFont="1" applyFill="1" applyBorder="1" applyAlignment="1">
      <alignment horizontal="right"/>
    </xf>
    <xf numFmtId="0" fontId="18" fillId="3" borderId="6" xfId="0" applyNumberFormat="1" applyFont="1" applyFill="1" applyBorder="1" applyAlignment="1"/>
    <xf numFmtId="1" fontId="17" fillId="3" borderId="16" xfId="0" applyNumberFormat="1" applyFont="1" applyFill="1" applyBorder="1" applyAlignment="1">
      <alignment horizontal="center"/>
    </xf>
    <xf numFmtId="0" fontId="17" fillId="3" borderId="5" xfId="0" applyNumberFormat="1" applyFont="1" applyFill="1" applyBorder="1" applyAlignment="1"/>
    <xf numFmtId="1" fontId="17" fillId="3" borderId="35" xfId="0" applyNumberFormat="1" applyFont="1" applyFill="1" applyBorder="1" applyAlignment="1">
      <alignment horizontal="center"/>
    </xf>
    <xf numFmtId="1" fontId="17" fillId="3" borderId="18" xfId="0" applyNumberFormat="1" applyFont="1" applyFill="1" applyBorder="1" applyAlignment="1">
      <alignment horizontal="center"/>
    </xf>
    <xf numFmtId="1" fontId="17" fillId="4" borderId="0" xfId="0" applyNumberFormat="1" applyFont="1" applyFill="1" applyBorder="1" applyAlignment="1">
      <alignment horizontal="center"/>
    </xf>
    <xf numFmtId="0" fontId="16" fillId="0" borderId="11" xfId="0" applyNumberFormat="1" applyFont="1" applyFill="1" applyBorder="1" applyAlignment="1">
      <alignment horizontal="center"/>
    </xf>
    <xf numFmtId="164" fontId="16" fillId="5" borderId="11" xfId="0" applyNumberFormat="1" applyFont="1" applyFill="1" applyBorder="1" applyAlignment="1">
      <alignment horizontal="center"/>
    </xf>
    <xf numFmtId="164" fontId="16" fillId="6" borderId="6" xfId="0" applyNumberFormat="1" applyFont="1" applyFill="1" applyBorder="1" applyAlignment="1">
      <alignment horizontal="center"/>
    </xf>
    <xf numFmtId="164" fontId="16" fillId="5" borderId="0" xfId="0" applyNumberFormat="1" applyFont="1" applyFill="1" applyBorder="1" applyAlignment="1">
      <alignment horizontal="center"/>
    </xf>
    <xf numFmtId="164" fontId="17" fillId="5" borderId="43" xfId="0" applyNumberFormat="1" applyFont="1" applyFill="1" applyBorder="1" applyAlignment="1">
      <alignment horizontal="center"/>
    </xf>
    <xf numFmtId="164" fontId="17" fillId="5" borderId="36" xfId="0" applyNumberFormat="1" applyFont="1" applyFill="1" applyBorder="1" applyAlignment="1">
      <alignment horizontal="center"/>
    </xf>
    <xf numFmtId="164" fontId="16" fillId="5" borderId="43" xfId="0" applyNumberFormat="1" applyFont="1" applyFill="1" applyBorder="1" applyAlignment="1">
      <alignment horizontal="center"/>
    </xf>
    <xf numFmtId="1" fontId="18" fillId="4" borderId="6" xfId="0" applyNumberFormat="1" applyFont="1" applyFill="1" applyBorder="1" applyAlignment="1">
      <alignment horizontal="center"/>
    </xf>
    <xf numFmtId="0" fontId="18" fillId="4" borderId="6" xfId="0" applyNumberFormat="1" applyFont="1" applyFill="1" applyBorder="1" applyAlignment="1">
      <alignment horizontal="center"/>
    </xf>
    <xf numFmtId="1" fontId="17" fillId="4" borderId="6" xfId="0" applyNumberFormat="1" applyFont="1" applyFill="1" applyBorder="1" applyAlignment="1">
      <alignment horizontal="center"/>
    </xf>
    <xf numFmtId="0" fontId="18" fillId="0" borderId="6" xfId="0" applyNumberFormat="1" applyFont="1" applyFill="1" applyBorder="1" applyAlignment="1">
      <alignment horizontal="center"/>
    </xf>
    <xf numFmtId="1" fontId="16" fillId="6" borderId="6" xfId="0" applyNumberFormat="1" applyFont="1" applyFill="1" applyBorder="1" applyAlignment="1"/>
    <xf numFmtId="0" fontId="18" fillId="6" borderId="6" xfId="0" applyNumberFormat="1" applyFont="1" applyFill="1" applyBorder="1" applyAlignment="1">
      <alignment horizontal="center"/>
    </xf>
    <xf numFmtId="1" fontId="17" fillId="6" borderId="6" xfId="0" applyNumberFormat="1" applyFont="1" applyFill="1" applyBorder="1" applyAlignment="1">
      <alignment horizontal="center"/>
    </xf>
    <xf numFmtId="1" fontId="17" fillId="4" borderId="41" xfId="0" applyNumberFormat="1" applyFont="1" applyFill="1" applyBorder="1" applyAlignment="1">
      <alignment horizontal="center"/>
    </xf>
    <xf numFmtId="164" fontId="16" fillId="5" borderId="42" xfId="0" applyNumberFormat="1" applyFont="1" applyFill="1" applyBorder="1" applyAlignment="1">
      <alignment horizontal="center"/>
    </xf>
    <xf numFmtId="164" fontId="16" fillId="0" borderId="16" xfId="0" applyNumberFormat="1" applyFont="1" applyFill="1" applyBorder="1" applyAlignment="1">
      <alignment horizontal="center"/>
    </xf>
    <xf numFmtId="164" fontId="16" fillId="0" borderId="6" xfId="0" applyNumberFormat="1" applyFont="1" applyFill="1" applyBorder="1" applyAlignment="1">
      <alignment horizontal="center"/>
    </xf>
    <xf numFmtId="164" fontId="17" fillId="5" borderId="44" xfId="0" applyNumberFormat="1" applyFont="1" applyFill="1" applyBorder="1" applyAlignment="1">
      <alignment horizontal="center"/>
    </xf>
    <xf numFmtId="164" fontId="16" fillId="5" borderId="44" xfId="0" applyNumberFormat="1" applyFont="1" applyFill="1" applyBorder="1" applyAlignment="1">
      <alignment horizontal="center"/>
    </xf>
    <xf numFmtId="165" fontId="16" fillId="0" borderId="6" xfId="0" applyNumberFormat="1" applyFont="1" applyFill="1" applyBorder="1" applyAlignment="1">
      <alignment horizontal="center"/>
    </xf>
    <xf numFmtId="0" fontId="18" fillId="4" borderId="0" xfId="0" applyNumberFormat="1" applyFont="1" applyFill="1" applyBorder="1" applyAlignment="1">
      <alignment horizontal="center" vertical="center"/>
    </xf>
    <xf numFmtId="0" fontId="16" fillId="6" borderId="6" xfId="0" applyNumberFormat="1" applyFont="1" applyFill="1" applyBorder="1" applyAlignment="1"/>
    <xf numFmtId="1" fontId="17" fillId="8" borderId="6" xfId="0" applyNumberFormat="1" applyFont="1" applyFill="1" applyBorder="1" applyAlignment="1">
      <alignment horizontal="center"/>
    </xf>
    <xf numFmtId="1" fontId="17" fillId="3" borderId="41" xfId="0" applyNumberFormat="1" applyFont="1" applyFill="1" applyBorder="1" applyAlignment="1">
      <alignment horizontal="center"/>
    </xf>
    <xf numFmtId="164" fontId="16" fillId="6" borderId="16" xfId="0" applyNumberFormat="1" applyFont="1" applyFill="1" applyBorder="1" applyAlignment="1">
      <alignment horizontal="center"/>
    </xf>
    <xf numFmtId="164" fontId="17" fillId="5" borderId="45" xfId="0" applyNumberFormat="1" applyFont="1" applyFill="1" applyBorder="1" applyAlignment="1">
      <alignment horizontal="center"/>
    </xf>
    <xf numFmtId="164" fontId="17" fillId="5" borderId="0" xfId="0" applyNumberFormat="1" applyFont="1" applyFill="1" applyBorder="1" applyAlignment="1">
      <alignment horizontal="center"/>
    </xf>
    <xf numFmtId="164" fontId="16" fillId="5" borderId="45" xfId="0" applyNumberFormat="1" applyFont="1" applyFill="1" applyBorder="1" applyAlignment="1">
      <alignment horizontal="center"/>
    </xf>
    <xf numFmtId="1" fontId="17" fillId="6" borderId="5" xfId="0" applyNumberFormat="1" applyFont="1" applyFill="1" applyBorder="1" applyAlignment="1">
      <alignment horizontal="center"/>
    </xf>
    <xf numFmtId="1" fontId="17" fillId="6" borderId="35" xfId="0" applyNumberFormat="1" applyFont="1" applyFill="1" applyBorder="1" applyAlignment="1">
      <alignment horizontal="center"/>
    </xf>
    <xf numFmtId="1" fontId="17" fillId="6" borderId="16" xfId="0" applyNumberFormat="1" applyFont="1" applyFill="1" applyBorder="1" applyAlignment="1">
      <alignment horizontal="center"/>
    </xf>
    <xf numFmtId="1" fontId="17" fillId="6" borderId="18" xfId="0" applyNumberFormat="1" applyFont="1" applyFill="1" applyBorder="1" applyAlignment="1">
      <alignment horizontal="center"/>
    </xf>
    <xf numFmtId="1" fontId="17" fillId="0" borderId="41" xfId="0" applyNumberFormat="1" applyFont="1" applyFill="1" applyBorder="1" applyAlignment="1">
      <alignment horizontal="center"/>
    </xf>
    <xf numFmtId="0" fontId="16" fillId="2" borderId="6" xfId="0" applyNumberFormat="1" applyFont="1" applyFill="1" applyBorder="1" applyAlignment="1">
      <alignment horizontal="center" vertical="center"/>
    </xf>
    <xf numFmtId="0" fontId="16" fillId="3" borderId="18" xfId="0" applyNumberFormat="1" applyFont="1" applyFill="1" applyBorder="1" applyAlignment="1">
      <alignment horizontal="center"/>
    </xf>
    <xf numFmtId="1" fontId="17" fillId="0" borderId="0" xfId="0" applyNumberFormat="1" applyFont="1" applyFill="1" applyBorder="1" applyAlignment="1">
      <alignment horizontal="center"/>
    </xf>
    <xf numFmtId="1" fontId="17" fillId="6" borderId="6" xfId="0" applyNumberFormat="1" applyFont="1" applyFill="1" applyBorder="1" applyAlignment="1">
      <alignment horizontal="right"/>
    </xf>
    <xf numFmtId="0" fontId="16" fillId="6" borderId="6" xfId="0" applyNumberFormat="1" applyFont="1" applyFill="1" applyBorder="1" applyAlignment="1">
      <alignment horizontal="center"/>
    </xf>
    <xf numFmtId="1" fontId="17" fillId="3" borderId="5" xfId="0" applyNumberFormat="1" applyFont="1" applyFill="1" applyBorder="1" applyAlignment="1">
      <alignment horizontal="center"/>
    </xf>
    <xf numFmtId="164" fontId="19" fillId="6" borderId="16" xfId="0" applyNumberFormat="1" applyFont="1" applyFill="1" applyBorder="1" applyAlignment="1">
      <alignment horizontal="center"/>
    </xf>
    <xf numFmtId="164" fontId="16" fillId="0" borderId="18" xfId="0" applyNumberFormat="1" applyFont="1" applyFill="1" applyBorder="1" applyAlignment="1">
      <alignment horizontal="center"/>
    </xf>
    <xf numFmtId="1" fontId="18" fillId="3" borderId="6" xfId="0" applyNumberFormat="1" applyFont="1" applyFill="1" applyBorder="1" applyAlignment="1">
      <alignment horizontal="center" vertical="center"/>
    </xf>
    <xf numFmtId="0" fontId="16" fillId="3" borderId="18" xfId="0" applyNumberFormat="1" applyFont="1" applyFill="1" applyBorder="1" applyAlignment="1">
      <alignment horizontal="center" vertical="center"/>
    </xf>
    <xf numFmtId="164" fontId="16" fillId="6" borderId="5" xfId="0" applyNumberFormat="1" applyFont="1" applyFill="1" applyBorder="1" applyAlignment="1">
      <alignment horizontal="center"/>
    </xf>
    <xf numFmtId="164" fontId="17" fillId="6" borderId="18" xfId="0" applyNumberFormat="1" applyFont="1" applyFill="1" applyBorder="1" applyAlignment="1">
      <alignment horizontal="center"/>
    </xf>
    <xf numFmtId="164" fontId="17" fillId="6" borderId="16" xfId="0" applyNumberFormat="1" applyFont="1" applyFill="1" applyBorder="1" applyAlignment="1">
      <alignment horizontal="center"/>
    </xf>
    <xf numFmtId="164" fontId="16" fillId="6" borderId="18" xfId="0" applyNumberFormat="1" applyFont="1" applyFill="1" applyBorder="1" applyAlignment="1">
      <alignment horizontal="center"/>
    </xf>
    <xf numFmtId="0" fontId="18" fillId="0" borderId="18" xfId="0" applyNumberFormat="1" applyFont="1" applyFill="1" applyBorder="1" applyAlignment="1">
      <alignment horizontal="center"/>
    </xf>
    <xf numFmtId="0" fontId="20" fillId="13" borderId="6" xfId="0" applyFont="1" applyFill="1" applyBorder="1" applyAlignment="1">
      <alignment horizontal="center"/>
    </xf>
    <xf numFmtId="164" fontId="16" fillId="0" borderId="5" xfId="0" applyNumberFormat="1" applyFont="1" applyFill="1" applyBorder="1" applyAlignment="1">
      <alignment horizontal="center"/>
    </xf>
    <xf numFmtId="164" fontId="17" fillId="0" borderId="18" xfId="0" applyNumberFormat="1" applyFont="1" applyFill="1" applyBorder="1" applyAlignment="1">
      <alignment horizontal="center"/>
    </xf>
    <xf numFmtId="164" fontId="17" fillId="0" borderId="16" xfId="0" applyNumberFormat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164" fontId="17" fillId="0" borderId="5" xfId="0" applyNumberFormat="1" applyFont="1" applyFill="1" applyBorder="1" applyAlignment="1">
      <alignment horizontal="center"/>
    </xf>
    <xf numFmtId="164" fontId="17" fillId="4" borderId="11" xfId="0" applyNumberFormat="1" applyFont="1" applyFill="1" applyBorder="1" applyAlignment="1">
      <alignment horizontal="center"/>
    </xf>
    <xf numFmtId="164" fontId="17" fillId="4" borderId="5" xfId="0" applyNumberFormat="1" applyFont="1" applyFill="1" applyBorder="1" applyAlignment="1">
      <alignment horizontal="center"/>
    </xf>
    <xf numFmtId="164" fontId="17" fillId="4" borderId="6" xfId="0" applyNumberFormat="1" applyFont="1" applyFill="1" applyBorder="1" applyAlignment="1">
      <alignment horizontal="center"/>
    </xf>
    <xf numFmtId="164" fontId="17" fillId="4" borderId="45" xfId="0" applyNumberFormat="1" applyFont="1" applyFill="1" applyBorder="1" applyAlignment="1">
      <alignment horizontal="center"/>
    </xf>
    <xf numFmtId="0" fontId="19" fillId="7" borderId="46" xfId="0" applyNumberFormat="1" applyFont="1" applyFill="1" applyBorder="1" applyAlignment="1">
      <alignment horizontal="center"/>
    </xf>
    <xf numFmtId="1" fontId="17" fillId="4" borderId="35" xfId="0" applyNumberFormat="1" applyFont="1" applyFill="1" applyBorder="1" applyAlignment="1">
      <alignment horizontal="center"/>
    </xf>
    <xf numFmtId="0" fontId="18" fillId="4" borderId="34" xfId="0" applyNumberFormat="1" applyFont="1" applyFill="1" applyBorder="1" applyAlignment="1">
      <alignment horizontal="center"/>
    </xf>
    <xf numFmtId="0" fontId="18" fillId="4" borderId="35" xfId="0" applyNumberFormat="1" applyFont="1" applyFill="1" applyBorder="1" applyAlignment="1">
      <alignment horizontal="center"/>
    </xf>
    <xf numFmtId="164" fontId="16" fillId="5" borderId="29" xfId="0" applyNumberFormat="1" applyFont="1" applyFill="1" applyBorder="1" applyAlignment="1">
      <alignment horizontal="center"/>
    </xf>
    <xf numFmtId="164" fontId="17" fillId="5" borderId="49" xfId="0" applyNumberFormat="1" applyFont="1" applyFill="1" applyBorder="1" applyAlignment="1">
      <alignment horizontal="center"/>
    </xf>
    <xf numFmtId="164" fontId="17" fillId="5" borderId="50" xfId="0" applyNumberFormat="1" applyFont="1" applyFill="1" applyBorder="1" applyAlignment="1">
      <alignment horizontal="center"/>
    </xf>
    <xf numFmtId="164" fontId="16" fillId="3" borderId="6" xfId="0" applyNumberFormat="1" applyFont="1" applyFill="1" applyBorder="1" applyAlignment="1">
      <alignment horizontal="center"/>
    </xf>
    <xf numFmtId="1" fontId="16" fillId="3" borderId="6" xfId="0" applyNumberFormat="1" applyFont="1" applyFill="1" applyBorder="1" applyAlignment="1">
      <alignment horizontal="center"/>
    </xf>
    <xf numFmtId="0" fontId="18" fillId="4" borderId="36" xfId="0" applyNumberFormat="1" applyFont="1" applyFill="1" applyBorder="1" applyAlignment="1">
      <alignment horizontal="center"/>
    </xf>
    <xf numFmtId="0" fontId="16" fillId="4" borderId="8" xfId="0" applyNumberFormat="1" applyFont="1" applyFill="1" applyBorder="1" applyAlignment="1">
      <alignment horizontal="center"/>
    </xf>
    <xf numFmtId="1" fontId="17" fillId="3" borderId="9" xfId="0" applyNumberFormat="1" applyFont="1" applyFill="1" applyBorder="1" applyAlignment="1">
      <alignment horizontal="center"/>
    </xf>
    <xf numFmtId="1" fontId="17" fillId="3" borderId="9" xfId="0" applyNumberFormat="1" applyFont="1" applyFill="1" applyBorder="1" applyAlignment="1">
      <alignment horizontal="right"/>
    </xf>
    <xf numFmtId="0" fontId="17" fillId="3" borderId="9" xfId="0" applyNumberFormat="1" applyFont="1" applyFill="1" applyBorder="1" applyAlignment="1">
      <alignment horizontal="right"/>
    </xf>
    <xf numFmtId="1" fontId="17" fillId="3" borderId="20" xfId="0" applyNumberFormat="1" applyFont="1" applyFill="1" applyBorder="1" applyAlignment="1">
      <alignment horizontal="right"/>
    </xf>
    <xf numFmtId="1" fontId="17" fillId="3" borderId="21" xfId="0" applyNumberFormat="1" applyFont="1" applyFill="1" applyBorder="1" applyAlignment="1">
      <alignment horizontal="right"/>
    </xf>
    <xf numFmtId="1" fontId="17" fillId="4" borderId="0" xfId="0" applyNumberFormat="1" applyFont="1" applyFill="1" applyBorder="1" applyAlignment="1">
      <alignment horizontal="right"/>
    </xf>
    <xf numFmtId="164" fontId="16" fillId="5" borderId="47" xfId="0" applyNumberFormat="1" applyFont="1" applyFill="1" applyBorder="1" applyAlignment="1">
      <alignment horizontal="center"/>
    </xf>
    <xf numFmtId="164" fontId="17" fillId="5" borderId="48" xfId="0" applyNumberFormat="1" applyFont="1" applyFill="1" applyBorder="1" applyAlignment="1">
      <alignment horizontal="center"/>
    </xf>
    <xf numFmtId="164" fontId="17" fillId="5" borderId="51" xfId="0" applyNumberFormat="1" applyFont="1" applyFill="1" applyBorder="1" applyAlignment="1">
      <alignment horizontal="center"/>
    </xf>
    <xf numFmtId="0" fontId="18" fillId="0" borderId="9" xfId="0" applyNumberFormat="1" applyFont="1" applyFill="1" applyBorder="1" applyAlignment="1">
      <alignment horizontal="center"/>
    </xf>
    <xf numFmtId="0" fontId="16" fillId="4" borderId="9" xfId="0" applyNumberFormat="1" applyFont="1" applyFill="1" applyBorder="1" applyAlignment="1">
      <alignment horizontal="center"/>
    </xf>
    <xf numFmtId="164" fontId="16" fillId="6" borderId="9" xfId="0" applyNumberFormat="1" applyFont="1" applyFill="1" applyBorder="1" applyAlignment="1">
      <alignment horizontal="center"/>
    </xf>
    <xf numFmtId="1" fontId="16" fillId="3" borderId="10" xfId="0" applyNumberFormat="1" applyFont="1" applyFill="1" applyBorder="1" applyAlignment="1">
      <alignment horizontal="center"/>
    </xf>
    <xf numFmtId="164" fontId="16" fillId="4" borderId="10" xfId="0" applyNumberFormat="1" applyFont="1" applyFill="1" applyBorder="1" applyAlignment="1">
      <alignment horizontal="center"/>
    </xf>
    <xf numFmtId="0" fontId="16" fillId="4" borderId="10" xfId="0" applyNumberFormat="1" applyFont="1" applyFill="1" applyBorder="1" applyAlignment="1">
      <alignment horizontal="center"/>
    </xf>
    <xf numFmtId="0" fontId="18" fillId="0" borderId="0" xfId="0" applyNumberFormat="1" applyFont="1" applyFill="1" applyBorder="1" applyAlignment="1">
      <alignment horizontal="center"/>
    </xf>
    <xf numFmtId="0" fontId="18" fillId="0" borderId="0" xfId="0" applyNumberFormat="1" applyFont="1" applyFill="1" applyBorder="1" applyAlignment="1"/>
    <xf numFmtId="1" fontId="17" fillId="4" borderId="0" xfId="0" applyNumberFormat="1" applyFont="1" applyFill="1" applyBorder="1" applyAlignment="1">
      <alignment horizontal="left"/>
    </xf>
    <xf numFmtId="0" fontId="17" fillId="4" borderId="0" xfId="0" applyNumberFormat="1" applyFont="1" applyFill="1" applyBorder="1" applyAlignment="1"/>
    <xf numFmtId="1" fontId="17" fillId="4" borderId="0" xfId="0" applyNumberFormat="1" applyFont="1" applyFill="1" applyBorder="1" applyAlignment="1"/>
    <xf numFmtId="0" fontId="16" fillId="9" borderId="6" xfId="0" applyNumberFormat="1" applyFont="1" applyFill="1" applyBorder="1" applyAlignment="1">
      <alignment horizontal="center"/>
    </xf>
    <xf numFmtId="0" fontId="16" fillId="10" borderId="6" xfId="0" applyNumberFormat="1" applyFont="1" applyFill="1" applyBorder="1" applyAlignment="1">
      <alignment horizontal="center"/>
    </xf>
    <xf numFmtId="164" fontId="16" fillId="10" borderId="6" xfId="0" applyNumberFormat="1" applyFont="1" applyFill="1" applyBorder="1" applyAlignment="1">
      <alignment horizontal="center"/>
    </xf>
    <xf numFmtId="164" fontId="16" fillId="11" borderId="6" xfId="0" applyNumberFormat="1" applyFont="1" applyFill="1" applyBorder="1" applyAlignment="1">
      <alignment horizontal="center"/>
    </xf>
    <xf numFmtId="164" fontId="17" fillId="11" borderId="0" xfId="0" applyNumberFormat="1" applyFont="1" applyFill="1" applyBorder="1" applyAlignment="1">
      <alignment horizontal="center"/>
    </xf>
    <xf numFmtId="0" fontId="16" fillId="4" borderId="12" xfId="0" applyNumberFormat="1" applyFont="1" applyFill="1" applyBorder="1" applyAlignment="1">
      <alignment horizontal="center"/>
    </xf>
    <xf numFmtId="2" fontId="16" fillId="4" borderId="27" xfId="0" applyNumberFormat="1" applyFont="1" applyFill="1" applyBorder="1" applyAlignment="1">
      <alignment horizontal="center"/>
    </xf>
    <xf numFmtId="164" fontId="16" fillId="4" borderId="28" xfId="0" applyNumberFormat="1" applyFont="1" applyFill="1" applyBorder="1" applyAlignment="1">
      <alignment horizontal="center"/>
    </xf>
    <xf numFmtId="0" fontId="16" fillId="4" borderId="25" xfId="0" applyNumberFormat="1" applyFont="1" applyFill="1" applyBorder="1" applyAlignment="1">
      <alignment horizontal="center"/>
    </xf>
    <xf numFmtId="0" fontId="16" fillId="0" borderId="13" xfId="0" applyNumberFormat="1" applyFont="1" applyFill="1" applyBorder="1" applyAlignment="1">
      <alignment horizontal="center"/>
    </xf>
    <xf numFmtId="0" fontId="16" fillId="4" borderId="13" xfId="0" applyNumberFormat="1" applyFont="1" applyFill="1" applyBorder="1" applyAlignment="1">
      <alignment horizontal="center"/>
    </xf>
    <xf numFmtId="0" fontId="16" fillId="0" borderId="24" xfId="0" applyNumberFormat="1" applyFont="1" applyFill="1" applyBorder="1" applyAlignment="1">
      <alignment horizontal="center"/>
    </xf>
    <xf numFmtId="1" fontId="16" fillId="4" borderId="0" xfId="0" applyNumberFormat="1" applyFont="1" applyFill="1" applyBorder="1" applyAlignment="1"/>
    <xf numFmtId="2" fontId="16" fillId="0" borderId="13" xfId="0" applyNumberFormat="1" applyFont="1" applyFill="1" applyBorder="1" applyAlignment="1">
      <alignment horizontal="center"/>
    </xf>
    <xf numFmtId="2" fontId="16" fillId="0" borderId="14" xfId="0" applyNumberFormat="1" applyFont="1" applyFill="1" applyBorder="1" applyAlignment="1">
      <alignment horizontal="center"/>
    </xf>
    <xf numFmtId="2" fontId="16" fillId="0" borderId="15" xfId="0" applyNumberFormat="1" applyFont="1" applyFill="1" applyBorder="1" applyAlignment="1">
      <alignment horizontal="center"/>
    </xf>
    <xf numFmtId="0" fontId="16" fillId="4" borderId="29" xfId="0" applyNumberFormat="1" applyFont="1" applyFill="1" applyBorder="1" applyAlignment="1">
      <alignment horizontal="center"/>
    </xf>
    <xf numFmtId="0" fontId="16" fillId="6" borderId="5" xfId="0" applyNumberFormat="1" applyFont="1" applyFill="1" applyBorder="1" applyAlignment="1">
      <alignment horizontal="center"/>
    </xf>
    <xf numFmtId="0" fontId="17" fillId="3" borderId="18" xfId="0" applyNumberFormat="1" applyFont="1" applyFill="1" applyBorder="1" applyAlignment="1">
      <alignment horizontal="center"/>
    </xf>
    <xf numFmtId="2" fontId="16" fillId="0" borderId="6" xfId="0" applyNumberFormat="1" applyFont="1" applyFill="1" applyBorder="1" applyAlignment="1">
      <alignment horizontal="center" vertical="center"/>
    </xf>
    <xf numFmtId="2" fontId="16" fillId="0" borderId="16" xfId="0" applyNumberFormat="1" applyFont="1" applyFill="1" applyBorder="1" applyAlignment="1">
      <alignment horizontal="center" vertical="center"/>
    </xf>
    <xf numFmtId="1" fontId="16" fillId="6" borderId="17" xfId="0" applyNumberFormat="1" applyFont="1" applyFill="1" applyBorder="1" applyAlignment="1">
      <alignment horizontal="center"/>
    </xf>
    <xf numFmtId="0" fontId="16" fillId="4" borderId="30" xfId="0" applyNumberFormat="1" applyFont="1" applyFill="1" applyBorder="1" applyAlignment="1">
      <alignment horizontal="center"/>
    </xf>
    <xf numFmtId="2" fontId="17" fillId="0" borderId="6" xfId="0" applyNumberFormat="1" applyFont="1" applyFill="1" applyBorder="1" applyAlignment="1">
      <alignment horizontal="center"/>
    </xf>
    <xf numFmtId="2" fontId="17" fillId="0" borderId="16" xfId="0" applyNumberFormat="1" applyFont="1" applyFill="1" applyBorder="1" applyAlignment="1">
      <alignment horizontal="center"/>
    </xf>
    <xf numFmtId="2" fontId="17" fillId="0" borderId="18" xfId="0" applyNumberFormat="1" applyFont="1" applyFill="1" applyBorder="1" applyAlignment="1">
      <alignment horizontal="center"/>
    </xf>
    <xf numFmtId="0" fontId="16" fillId="0" borderId="19" xfId="0" applyNumberFormat="1" applyFont="1" applyFill="1" applyBorder="1" applyAlignment="1">
      <alignment horizontal="center"/>
    </xf>
    <xf numFmtId="0" fontId="16" fillId="4" borderId="31" xfId="0" applyNumberFormat="1" applyFont="1" applyFill="1" applyBorder="1" applyAlignment="1">
      <alignment horizontal="center"/>
    </xf>
    <xf numFmtId="0" fontId="16" fillId="6" borderId="8" xfId="0" applyNumberFormat="1" applyFont="1" applyFill="1" applyBorder="1" applyAlignment="1">
      <alignment horizontal="center"/>
    </xf>
    <xf numFmtId="0" fontId="16" fillId="6" borderId="9" xfId="0" applyNumberFormat="1" applyFont="1" applyFill="1" applyBorder="1" applyAlignment="1">
      <alignment horizontal="center"/>
    </xf>
    <xf numFmtId="1" fontId="16" fillId="6" borderId="9" xfId="0" applyNumberFormat="1" applyFont="1" applyFill="1" applyBorder="1" applyAlignment="1">
      <alignment horizontal="center"/>
    </xf>
    <xf numFmtId="0" fontId="17" fillId="3" borderId="9" xfId="0" applyNumberFormat="1" applyFont="1" applyFill="1" applyBorder="1" applyAlignment="1">
      <alignment horizontal="center"/>
    </xf>
    <xf numFmtId="165" fontId="17" fillId="3" borderId="9" xfId="0" applyNumberFormat="1" applyFont="1" applyFill="1" applyBorder="1" applyAlignment="1">
      <alignment horizontal="center"/>
    </xf>
    <xf numFmtId="0" fontId="17" fillId="3" borderId="21" xfId="0" applyNumberFormat="1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horizontal="center"/>
    </xf>
    <xf numFmtId="164" fontId="17" fillId="5" borderId="11" xfId="0" applyNumberFormat="1" applyFont="1" applyFill="1" applyBorder="1" applyAlignment="1">
      <alignment horizontal="center"/>
    </xf>
    <xf numFmtId="164" fontId="17" fillId="5" borderId="29" xfId="0" applyNumberFormat="1" applyFont="1" applyFill="1" applyBorder="1" applyAlignment="1">
      <alignment horizontal="center"/>
    </xf>
    <xf numFmtId="164" fontId="16" fillId="0" borderId="9" xfId="0" applyNumberFormat="1" applyFont="1" applyFill="1" applyBorder="1" applyAlignment="1">
      <alignment horizontal="center"/>
    </xf>
    <xf numFmtId="2" fontId="17" fillId="0" borderId="9" xfId="0" applyNumberFormat="1" applyFont="1" applyFill="1" applyBorder="1" applyAlignment="1">
      <alignment horizontal="center"/>
    </xf>
    <xf numFmtId="2" fontId="17" fillId="0" borderId="20" xfId="0" applyNumberFormat="1" applyFont="1" applyFill="1" applyBorder="1" applyAlignment="1">
      <alignment horizontal="center"/>
    </xf>
    <xf numFmtId="2" fontId="17" fillId="0" borderId="21" xfId="0" applyNumberFormat="1" applyFont="1" applyFill="1" applyBorder="1" applyAlignment="1">
      <alignment horizontal="center"/>
    </xf>
    <xf numFmtId="1" fontId="16" fillId="6" borderId="22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1" fillId="3" borderId="25" xfId="0" applyNumberFormat="1" applyFont="1" applyFill="1" applyBorder="1" applyAlignment="1">
      <alignment horizontal="center"/>
    </xf>
    <xf numFmtId="164" fontId="21" fillId="3" borderId="13" xfId="0" applyNumberFormat="1" applyFont="1" applyFill="1" applyBorder="1" applyAlignment="1">
      <alignment horizontal="center"/>
    </xf>
    <xf numFmtId="0" fontId="21" fillId="3" borderId="13" xfId="0" applyNumberFormat="1" applyFont="1" applyFill="1" applyBorder="1" applyAlignment="1">
      <alignment horizontal="center"/>
    </xf>
    <xf numFmtId="0" fontId="21" fillId="3" borderId="24" xfId="0" applyNumberFormat="1" applyFont="1" applyFill="1" applyBorder="1" applyAlignment="1">
      <alignment horizontal="center"/>
    </xf>
    <xf numFmtId="0" fontId="16" fillId="0" borderId="25" xfId="0" applyNumberFormat="1" applyFont="1" applyFill="1" applyBorder="1" applyAlignment="1">
      <alignment horizontal="center"/>
    </xf>
    <xf numFmtId="164" fontId="16" fillId="0" borderId="13" xfId="0" applyNumberFormat="1" applyFont="1" applyFill="1" applyBorder="1" applyAlignment="1">
      <alignment horizontal="center"/>
    </xf>
    <xf numFmtId="0" fontId="17" fillId="0" borderId="0" xfId="0" applyNumberFormat="1" applyFont="1" applyFill="1" applyBorder="1" applyAlignment="1">
      <alignment horizontal="center"/>
    </xf>
    <xf numFmtId="2" fontId="19" fillId="0" borderId="23" xfId="0" applyNumberFormat="1" applyFont="1" applyFill="1" applyBorder="1" applyAlignment="1">
      <alignment horizontal="center" vertical="center"/>
    </xf>
    <xf numFmtId="2" fontId="16" fillId="0" borderId="5" xfId="0" applyNumberFormat="1" applyFont="1" applyFill="1" applyBorder="1" applyAlignment="1">
      <alignment horizontal="center" vertical="center"/>
    </xf>
    <xf numFmtId="2" fontId="16" fillId="0" borderId="18" xfId="0" applyNumberFormat="1" applyFont="1" applyFill="1" applyBorder="1" applyAlignment="1">
      <alignment horizontal="center" vertical="center"/>
    </xf>
    <xf numFmtId="0" fontId="21" fillId="4" borderId="5" xfId="0" applyNumberFormat="1" applyFont="1" applyFill="1" applyBorder="1" applyAlignment="1">
      <alignment horizontal="center"/>
    </xf>
    <xf numFmtId="0" fontId="16" fillId="7" borderId="6" xfId="0" applyNumberFormat="1" applyFont="1" applyFill="1" applyBorder="1" applyAlignment="1">
      <alignment horizontal="center"/>
    </xf>
    <xf numFmtId="165" fontId="16" fillId="4" borderId="18" xfId="0" applyNumberFormat="1" applyFont="1" applyFill="1" applyBorder="1" applyAlignment="1">
      <alignment horizontal="center"/>
    </xf>
    <xf numFmtId="0" fontId="16" fillId="4" borderId="8" xfId="0" applyNumberFormat="1" applyFont="1" applyFill="1" applyBorder="1" applyAlignment="1"/>
    <xf numFmtId="2" fontId="16" fillId="0" borderId="9" xfId="0" applyNumberFormat="1" applyFont="1" applyFill="1" applyBorder="1" applyAlignment="1">
      <alignment horizontal="center"/>
    </xf>
    <xf numFmtId="9" fontId="16" fillId="0" borderId="13" xfId="1" applyNumberFormat="1" applyFont="1" applyFill="1" applyBorder="1" applyAlignment="1">
      <alignment horizontal="center"/>
    </xf>
    <xf numFmtId="0" fontId="19" fillId="0" borderId="14" xfId="0" applyNumberFormat="1" applyFont="1" applyFill="1" applyBorder="1" applyAlignment="1">
      <alignment horizontal="center"/>
    </xf>
    <xf numFmtId="0" fontId="19" fillId="0" borderId="15" xfId="0" applyNumberFormat="1" applyFont="1" applyFill="1" applyBorder="1" applyAlignment="1">
      <alignment horizontal="center"/>
    </xf>
    <xf numFmtId="0" fontId="19" fillId="0" borderId="13" xfId="0" applyNumberFormat="1" applyFont="1" applyFill="1" applyBorder="1" applyAlignment="1">
      <alignment horizontal="center"/>
    </xf>
    <xf numFmtId="0" fontId="17" fillId="7" borderId="18" xfId="0" applyNumberFormat="1" applyFont="1" applyFill="1" applyBorder="1" applyAlignment="1">
      <alignment horizontal="center"/>
    </xf>
    <xf numFmtId="0" fontId="21" fillId="3" borderId="8" xfId="0" applyNumberFormat="1" applyFont="1" applyFill="1" applyBorder="1" applyAlignment="1">
      <alignment horizontal="center"/>
    </xf>
    <xf numFmtId="165" fontId="16" fillId="4" borderId="9" xfId="0" applyNumberFormat="1" applyFont="1" applyFill="1" applyBorder="1" applyAlignment="1">
      <alignment horizontal="center"/>
    </xf>
    <xf numFmtId="165" fontId="16" fillId="4" borderId="21" xfId="0" applyNumberFormat="1" applyFont="1" applyFill="1" applyBorder="1" applyAlignment="1">
      <alignment horizontal="center"/>
    </xf>
    <xf numFmtId="0" fontId="16" fillId="4" borderId="0" xfId="0" applyNumberFormat="1" applyFont="1" applyFill="1" applyBorder="1" applyAlignment="1"/>
    <xf numFmtId="164" fontId="17" fillId="4" borderId="0" xfId="0" applyNumberFormat="1" applyFont="1" applyFill="1" applyBorder="1" applyAlignment="1"/>
    <xf numFmtId="0" fontId="17" fillId="0" borderId="5" xfId="0" applyNumberFormat="1" applyFont="1" applyFill="1" applyBorder="1" applyAlignment="1">
      <alignment horizontal="center"/>
    </xf>
    <xf numFmtId="0" fontId="16" fillId="0" borderId="6" xfId="0" applyNumberFormat="1" applyFont="1" applyFill="1" applyBorder="1" applyAlignment="1">
      <alignment horizontal="center" vertical="center"/>
    </xf>
    <xf numFmtId="0" fontId="18" fillId="0" borderId="16" xfId="0" applyNumberFormat="1" applyFont="1" applyFill="1" applyBorder="1" applyAlignment="1">
      <alignment horizontal="center"/>
    </xf>
    <xf numFmtId="0" fontId="18" fillId="0" borderId="19" xfId="0" applyFont="1" applyBorder="1" applyAlignment="1">
      <alignment horizontal="center"/>
    </xf>
    <xf numFmtId="2" fontId="18" fillId="0" borderId="6" xfId="0" applyNumberFormat="1" applyFont="1" applyFill="1" applyBorder="1" applyAlignment="1">
      <alignment horizontal="center"/>
    </xf>
    <xf numFmtId="0" fontId="16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18" fillId="0" borderId="25" xfId="0" applyNumberFormat="1" applyFont="1" applyFill="1" applyBorder="1" applyAlignment="1">
      <alignment horizontal="center"/>
    </xf>
    <xf numFmtId="1" fontId="16" fillId="0" borderId="6" xfId="0" applyNumberFormat="1" applyFont="1" applyFill="1" applyBorder="1" applyAlignment="1">
      <alignment horizontal="center"/>
    </xf>
    <xf numFmtId="2" fontId="22" fillId="0" borderId="16" xfId="0" applyNumberFormat="1" applyFont="1" applyFill="1" applyBorder="1" applyAlignment="1">
      <alignment horizontal="center"/>
    </xf>
    <xf numFmtId="2" fontId="22" fillId="0" borderId="19" xfId="0" applyNumberFormat="1" applyFont="1" applyFill="1" applyBorder="1" applyAlignment="1">
      <alignment horizontal="center"/>
    </xf>
    <xf numFmtId="2" fontId="18" fillId="0" borderId="9" xfId="0" applyNumberFormat="1" applyFont="1" applyFill="1" applyBorder="1" applyAlignment="1">
      <alignment horizontal="center"/>
    </xf>
    <xf numFmtId="2" fontId="22" fillId="0" borderId="17" xfId="0" applyNumberFormat="1" applyFont="1" applyFill="1" applyBorder="1" applyAlignment="1">
      <alignment horizontal="center"/>
    </xf>
    <xf numFmtId="0" fontId="17" fillId="7" borderId="32" xfId="0" applyNumberFormat="1" applyFont="1" applyFill="1" applyBorder="1" applyAlignment="1">
      <alignment horizontal="center"/>
    </xf>
    <xf numFmtId="0" fontId="17" fillId="0" borderId="6" xfId="0" applyNumberFormat="1" applyFont="1" applyFill="1" applyBorder="1" applyAlignment="1">
      <alignment horizontal="center"/>
    </xf>
    <xf numFmtId="2" fontId="16" fillId="0" borderId="7" xfId="0" applyNumberFormat="1" applyFont="1" applyFill="1" applyBorder="1" applyAlignment="1">
      <alignment horizontal="center"/>
    </xf>
    <xf numFmtId="1" fontId="16" fillId="0" borderId="13" xfId="0" applyNumberFormat="1" applyFont="1" applyFill="1" applyBorder="1" applyAlignment="1">
      <alignment horizontal="center"/>
    </xf>
    <xf numFmtId="1" fontId="16" fillId="0" borderId="24" xfId="0" applyNumberFormat="1" applyFont="1" applyFill="1" applyBorder="1" applyAlignment="1">
      <alignment horizontal="center"/>
    </xf>
    <xf numFmtId="2" fontId="17" fillId="0" borderId="6" xfId="0" applyNumberFormat="1" applyFont="1" applyFill="1" applyBorder="1" applyAlignment="1">
      <alignment horizontal="left"/>
    </xf>
    <xf numFmtId="2" fontId="16" fillId="0" borderId="8" xfId="0" applyNumberFormat="1" applyFont="1" applyFill="1" applyBorder="1" applyAlignment="1">
      <alignment horizontal="center" vertical="center"/>
    </xf>
    <xf numFmtId="164" fontId="16" fillId="0" borderId="8" xfId="0" applyNumberFormat="1" applyFont="1" applyFill="1" applyBorder="1" applyAlignment="1">
      <alignment horizontal="center"/>
    </xf>
    <xf numFmtId="0" fontId="18" fillId="0" borderId="21" xfId="0" applyNumberFormat="1" applyFont="1" applyFill="1" applyBorder="1" applyAlignment="1">
      <alignment horizontal="center"/>
    </xf>
    <xf numFmtId="0" fontId="16" fillId="0" borderId="9" xfId="0" applyNumberFormat="1" applyFont="1" applyFill="1" applyBorder="1" applyAlignment="1">
      <alignment horizontal="center"/>
    </xf>
    <xf numFmtId="2" fontId="16" fillId="0" borderId="21" xfId="0" applyNumberFormat="1" applyFont="1" applyFill="1" applyBorder="1" applyAlignment="1">
      <alignment horizontal="center"/>
    </xf>
    <xf numFmtId="164" fontId="17" fillId="0" borderId="0" xfId="0" applyNumberFormat="1" applyFont="1" applyFill="1" applyBorder="1" applyAlignment="1">
      <alignment horizontal="center"/>
    </xf>
    <xf numFmtId="1" fontId="17" fillId="0" borderId="0" xfId="0" applyNumberFormat="1" applyFont="1" applyFill="1" applyBorder="1" applyAlignment="1"/>
    <xf numFmtId="0" fontId="16" fillId="4" borderId="0" xfId="0" applyNumberFormat="1" applyFont="1" applyFill="1" applyBorder="1" applyAlignment="1">
      <alignment horizontal="center"/>
    </xf>
    <xf numFmtId="0" fontId="18" fillId="4" borderId="0" xfId="0" applyNumberFormat="1" applyFont="1" applyFill="1" applyBorder="1" applyAlignment="1"/>
    <xf numFmtId="165" fontId="22" fillId="3" borderId="6" xfId="0" applyNumberFormat="1" applyFont="1" applyFill="1" applyBorder="1" applyAlignment="1">
      <alignment horizontal="center"/>
    </xf>
    <xf numFmtId="1" fontId="22" fillId="3" borderId="6" xfId="0" applyNumberFormat="1" applyFont="1" applyFill="1" applyBorder="1" applyAlignment="1">
      <alignment horizontal="center"/>
    </xf>
    <xf numFmtId="0" fontId="22" fillId="3" borderId="18" xfId="0" applyNumberFormat="1" applyFont="1" applyFill="1" applyBorder="1" applyAlignment="1">
      <alignment horizontal="center"/>
    </xf>
    <xf numFmtId="1" fontId="19" fillId="6" borderId="17" xfId="0" applyNumberFormat="1" applyFont="1" applyFill="1" applyBorder="1" applyAlignment="1">
      <alignment horizontal="center"/>
    </xf>
    <xf numFmtId="2" fontId="19" fillId="0" borderId="18" xfId="0" applyNumberFormat="1" applyFont="1" applyFill="1" applyBorder="1" applyAlignment="1">
      <alignment horizontal="center"/>
    </xf>
    <xf numFmtId="2" fontId="16" fillId="4" borderId="0" xfId="0" applyNumberFormat="1" applyFont="1" applyFill="1" applyBorder="1" applyAlignment="1">
      <alignment horizontal="center"/>
    </xf>
    <xf numFmtId="164" fontId="19" fillId="6" borderId="16" xfId="0" applyNumberFormat="1" applyFont="1" applyFill="1" applyBorder="1" applyAlignment="1">
      <alignment horizontal="right"/>
    </xf>
    <xf numFmtId="0" fontId="17" fillId="3" borderId="9" xfId="0" applyNumberFormat="1" applyFont="1" applyFill="1" applyBorder="1" applyAlignment="1"/>
    <xf numFmtId="0" fontId="19" fillId="4" borderId="0" xfId="0" applyNumberFormat="1" applyFont="1" applyFill="1" applyBorder="1" applyAlignment="1"/>
    <xf numFmtId="164" fontId="22" fillId="4" borderId="0" xfId="0" applyNumberFormat="1" applyFont="1" applyFill="1" applyBorder="1" applyAlignment="1"/>
    <xf numFmtId="164" fontId="18" fillId="0" borderId="17" xfId="0" applyNumberFormat="1" applyFont="1" applyFill="1" applyBorder="1" applyAlignment="1">
      <alignment horizontal="center"/>
    </xf>
    <xf numFmtId="1" fontId="24" fillId="4" borderId="6" xfId="0" applyNumberFormat="1" applyFont="1" applyFill="1" applyBorder="1" applyAlignment="1">
      <alignment horizontal="center"/>
    </xf>
    <xf numFmtId="1" fontId="17" fillId="12" borderId="6" xfId="0" applyNumberFormat="1" applyFont="1" applyFill="1" applyBorder="1" applyAlignment="1">
      <alignment horizontal="center"/>
    </xf>
    <xf numFmtId="1" fontId="16" fillId="12" borderId="6" xfId="0" applyNumberFormat="1" applyFont="1" applyFill="1" applyBorder="1" applyAlignment="1">
      <alignment horizontal="center"/>
    </xf>
    <xf numFmtId="0" fontId="0" fillId="12" borderId="7" xfId="0" applyFont="1" applyFill="1" applyBorder="1" applyAlignment="1">
      <alignment horizontal="center"/>
    </xf>
    <xf numFmtId="0" fontId="0" fillId="12" borderId="68" xfId="0" applyFont="1" applyFill="1" applyBorder="1" applyAlignment="1">
      <alignment horizontal="center"/>
    </xf>
    <xf numFmtId="1" fontId="15" fillId="4" borderId="65" xfId="0" applyNumberFormat="1" applyFont="1" applyFill="1" applyBorder="1" applyAlignment="1">
      <alignment horizontal="center"/>
    </xf>
    <xf numFmtId="1" fontId="15" fillId="4" borderId="2" xfId="0" applyNumberFormat="1" applyFont="1" applyFill="1" applyBorder="1" applyAlignment="1">
      <alignment horizontal="center"/>
    </xf>
    <xf numFmtId="166" fontId="15" fillId="4" borderId="2" xfId="0" applyNumberFormat="1" applyFont="1" applyFill="1" applyBorder="1" applyAlignment="1">
      <alignment horizontal="center"/>
    </xf>
    <xf numFmtId="166" fontId="15" fillId="4" borderId="3" xfId="0" applyNumberFormat="1" applyFont="1" applyFill="1" applyBorder="1" applyAlignment="1">
      <alignment horizontal="center"/>
    </xf>
    <xf numFmtId="164" fontId="16" fillId="4" borderId="14" xfId="0" applyNumberFormat="1" applyFont="1" applyFill="1" applyBorder="1" applyAlignment="1">
      <alignment horizontal="center"/>
    </xf>
    <xf numFmtId="164" fontId="16" fillId="4" borderId="37" xfId="0" applyNumberFormat="1" applyFont="1" applyFill="1" applyBorder="1" applyAlignment="1">
      <alignment horizontal="center"/>
    </xf>
    <xf numFmtId="164" fontId="16" fillId="4" borderId="52" xfId="0" applyNumberFormat="1" applyFont="1" applyFill="1" applyBorder="1" applyAlignment="1">
      <alignment horizontal="center"/>
    </xf>
    <xf numFmtId="164" fontId="16" fillId="4" borderId="66" xfId="0" applyNumberFormat="1" applyFont="1" applyFill="1" applyBorder="1" applyAlignment="1">
      <alignment horizontal="center"/>
    </xf>
    <xf numFmtId="164" fontId="1" fillId="4" borderId="13" xfId="0" applyNumberFormat="1" applyFont="1" applyFill="1" applyBorder="1" applyAlignment="1">
      <alignment horizontal="center"/>
    </xf>
    <xf numFmtId="164" fontId="16" fillId="4" borderId="7" xfId="0" applyNumberFormat="1" applyFont="1" applyFill="1" applyBorder="1" applyAlignment="1">
      <alignment horizontal="center"/>
    </xf>
    <xf numFmtId="1" fontId="16" fillId="4" borderId="7" xfId="0" applyNumberFormat="1" applyFont="1" applyFill="1" applyBorder="1" applyAlignment="1">
      <alignment horizontal="center"/>
    </xf>
    <xf numFmtId="1" fontId="16" fillId="4" borderId="25" xfId="0" applyNumberFormat="1" applyFont="1" applyFill="1" applyBorder="1" applyAlignment="1">
      <alignment horizontal="center"/>
    </xf>
    <xf numFmtId="1" fontId="16" fillId="4" borderId="13" xfId="0" applyNumberFormat="1" applyFont="1" applyFill="1" applyBorder="1" applyAlignment="1">
      <alignment horizontal="center"/>
    </xf>
    <xf numFmtId="1" fontId="16" fillId="4" borderId="14" xfId="0" applyNumberFormat="1" applyFont="1" applyFill="1" applyBorder="1" applyAlignment="1">
      <alignment horizontal="center"/>
    </xf>
    <xf numFmtId="2" fontId="16" fillId="4" borderId="6" xfId="0" applyNumberFormat="1" applyFont="1" applyFill="1" applyBorder="1" applyAlignment="1">
      <alignment horizontal="center"/>
    </xf>
    <xf numFmtId="1" fontId="16" fillId="4" borderId="6" xfId="0" applyNumberFormat="1" applyFont="1" applyFill="1" applyBorder="1" applyAlignment="1">
      <alignment horizontal="center"/>
    </xf>
    <xf numFmtId="2" fontId="16" fillId="3" borderId="6" xfId="0" applyNumberFormat="1" applyFont="1" applyFill="1" applyBorder="1" applyAlignment="1">
      <alignment horizontal="center"/>
    </xf>
    <xf numFmtId="1" fontId="16" fillId="3" borderId="6" xfId="0" applyNumberFormat="1" applyFont="1" applyFill="1" applyBorder="1" applyAlignment="1">
      <alignment horizontal="center"/>
    </xf>
    <xf numFmtId="0" fontId="16" fillId="3" borderId="6" xfId="0" applyNumberFormat="1" applyFont="1" applyFill="1" applyBorder="1" applyAlignment="1">
      <alignment horizontal="center"/>
    </xf>
    <xf numFmtId="1" fontId="16" fillId="3" borderId="6" xfId="0" applyNumberFormat="1" applyFont="1" applyFill="1" applyBorder="1" applyAlignment="1">
      <alignment horizontal="center" wrapText="1"/>
    </xf>
    <xf numFmtId="1" fontId="16" fillId="3" borderId="16" xfId="0" applyNumberFormat="1" applyFont="1" applyFill="1" applyBorder="1" applyAlignment="1">
      <alignment horizontal="center" wrapText="1"/>
    </xf>
    <xf numFmtId="1" fontId="16" fillId="3" borderId="30" xfId="0" applyNumberFormat="1" applyFont="1" applyFill="1" applyBorder="1" applyAlignment="1">
      <alignment horizontal="center" wrapText="1"/>
    </xf>
    <xf numFmtId="1" fontId="16" fillId="3" borderId="54" xfId="0" applyNumberFormat="1" applyFont="1" applyFill="1" applyBorder="1" applyAlignment="1">
      <alignment horizontal="center" wrapText="1"/>
    </xf>
    <xf numFmtId="1" fontId="16" fillId="3" borderId="59" xfId="0" applyNumberFormat="1" applyFont="1" applyFill="1" applyBorder="1" applyAlignment="1">
      <alignment horizontal="center" wrapText="1"/>
    </xf>
    <xf numFmtId="0" fontId="6" fillId="4" borderId="13" xfId="0" applyNumberFormat="1" applyFont="1" applyFill="1" applyBorder="1" applyAlignment="1">
      <alignment horizontal="center" vertical="center"/>
    </xf>
    <xf numFmtId="0" fontId="6" fillId="4" borderId="6" xfId="0" applyNumberFormat="1" applyFont="1" applyFill="1" applyBorder="1" applyAlignment="1">
      <alignment horizontal="center" vertical="center"/>
    </xf>
    <xf numFmtId="0" fontId="6" fillId="4" borderId="24" xfId="0" applyNumberFormat="1" applyFont="1" applyFill="1" applyBorder="1" applyAlignment="1">
      <alignment horizontal="center" vertical="center"/>
    </xf>
    <xf numFmtId="0" fontId="6" fillId="4" borderId="18" xfId="0" applyNumberFormat="1" applyFont="1" applyFill="1" applyBorder="1" applyAlignment="1">
      <alignment horizontal="center" vertical="center"/>
    </xf>
    <xf numFmtId="0" fontId="6" fillId="4" borderId="23" xfId="0" applyNumberFormat="1" applyFont="1" applyFill="1" applyBorder="1" applyAlignment="1">
      <alignment horizontal="center" vertical="center"/>
    </xf>
    <xf numFmtId="0" fontId="6" fillId="4" borderId="58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0" fontId="6" fillId="4" borderId="68" xfId="0" applyNumberFormat="1" applyFont="1" applyFill="1" applyBorder="1" applyAlignment="1">
      <alignment horizontal="center" vertical="center"/>
    </xf>
    <xf numFmtId="0" fontId="6" fillId="4" borderId="69" xfId="0" applyNumberFormat="1" applyFont="1" applyFill="1" applyBorder="1" applyAlignment="1">
      <alignment horizontal="center" vertical="center"/>
    </xf>
    <xf numFmtId="0" fontId="6" fillId="4" borderId="57" xfId="0" applyNumberFormat="1" applyFont="1" applyFill="1" applyBorder="1" applyAlignment="1">
      <alignment horizontal="center" vertical="center"/>
    </xf>
    <xf numFmtId="0" fontId="0" fillId="0" borderId="40" xfId="0" applyNumberFormat="1" applyFont="1" applyFill="1" applyBorder="1" applyAlignment="1"/>
    <xf numFmtId="0" fontId="16" fillId="4" borderId="7" xfId="0" applyNumberFormat="1" applyFont="1" applyFill="1" applyBorder="1" applyAlignment="1">
      <alignment horizontal="center" vertical="center" wrapText="1"/>
    </xf>
    <xf numFmtId="0" fontId="16" fillId="4" borderId="6" xfId="0" applyNumberFormat="1" applyFont="1" applyFill="1" applyBorder="1" applyAlignment="1">
      <alignment horizontal="center" vertical="center" wrapText="1"/>
    </xf>
    <xf numFmtId="0" fontId="6" fillId="4" borderId="15" xfId="0" applyNumberFormat="1" applyFont="1" applyFill="1" applyBorder="1" applyAlignment="1">
      <alignment horizontal="center" vertical="center"/>
    </xf>
    <xf numFmtId="0" fontId="6" fillId="4" borderId="19" xfId="0" applyNumberFormat="1" applyFont="1" applyFill="1" applyBorder="1" applyAlignment="1">
      <alignment horizontal="center" vertical="center"/>
    </xf>
    <xf numFmtId="1" fontId="16" fillId="3" borderId="9" xfId="0" applyNumberFormat="1" applyFont="1" applyFill="1" applyBorder="1" applyAlignment="1">
      <alignment horizontal="center"/>
    </xf>
    <xf numFmtId="0" fontId="16" fillId="4" borderId="10" xfId="0" applyNumberFormat="1" applyFont="1" applyFill="1" applyBorder="1" applyAlignment="1">
      <alignment horizontal="center"/>
    </xf>
    <xf numFmtId="0" fontId="16" fillId="0" borderId="10" xfId="0" applyNumberFormat="1" applyFont="1" applyFill="1" applyBorder="1" applyAlignment="1">
      <alignment horizontal="center"/>
    </xf>
    <xf numFmtId="0" fontId="16" fillId="0" borderId="32" xfId="0" applyNumberFormat="1" applyFont="1" applyFill="1" applyBorder="1" applyAlignment="1">
      <alignment horizontal="center"/>
    </xf>
    <xf numFmtId="0" fontId="6" fillId="4" borderId="35" xfId="0" applyNumberFormat="1" applyFont="1" applyFill="1" applyBorder="1" applyAlignment="1">
      <alignment horizontal="center" vertical="center" wrapText="1"/>
    </xf>
    <xf numFmtId="0" fontId="6" fillId="4" borderId="16" xfId="0" applyNumberFormat="1" applyFont="1" applyFill="1" applyBorder="1" applyAlignment="1">
      <alignment horizontal="center" vertical="center" wrapText="1"/>
    </xf>
    <xf numFmtId="2" fontId="16" fillId="0" borderId="25" xfId="0" applyNumberFormat="1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2" fontId="16" fillId="0" borderId="24" xfId="0" applyNumberFormat="1" applyFont="1" applyFill="1" applyBorder="1" applyAlignment="1">
      <alignment horizontal="center" vertical="center"/>
    </xf>
    <xf numFmtId="164" fontId="16" fillId="0" borderId="67" xfId="0" applyNumberFormat="1" applyFont="1" applyFill="1" applyBorder="1" applyAlignment="1">
      <alignment horizontal="center"/>
    </xf>
    <xf numFmtId="164" fontId="16" fillId="0" borderId="52" xfId="0" applyNumberFormat="1" applyFont="1" applyFill="1" applyBorder="1" applyAlignment="1">
      <alignment horizontal="center"/>
    </xf>
    <xf numFmtId="0" fontId="16" fillId="0" borderId="5" xfId="0" applyNumberFormat="1" applyFont="1" applyFill="1" applyBorder="1" applyAlignment="1">
      <alignment horizontal="center"/>
    </xf>
    <xf numFmtId="0" fontId="16" fillId="0" borderId="6" xfId="0" applyNumberFormat="1" applyFont="1" applyFill="1" applyBorder="1" applyAlignment="1">
      <alignment horizontal="center"/>
    </xf>
    <xf numFmtId="1" fontId="16" fillId="0" borderId="14" xfId="0" applyNumberFormat="1" applyFont="1" applyFill="1" applyBorder="1" applyAlignment="1">
      <alignment horizontal="center"/>
    </xf>
    <xf numFmtId="1" fontId="16" fillId="0" borderId="66" xfId="0" applyNumberFormat="1" applyFont="1" applyFill="1" applyBorder="1" applyAlignment="1">
      <alignment horizontal="center"/>
    </xf>
    <xf numFmtId="164" fontId="16" fillId="0" borderId="68" xfId="0" applyNumberFormat="1" applyFont="1" applyFill="1" applyBorder="1" applyAlignment="1">
      <alignment horizontal="center"/>
    </xf>
    <xf numFmtId="164" fontId="16" fillId="0" borderId="60" xfId="0" applyNumberFormat="1" applyFont="1" applyFill="1" applyBorder="1" applyAlignment="1">
      <alignment horizontal="center"/>
    </xf>
    <xf numFmtId="164" fontId="16" fillId="0" borderId="57" xfId="0" applyNumberFormat="1" applyFont="1" applyFill="1" applyBorder="1" applyAlignment="1">
      <alignment horizontal="center"/>
    </xf>
    <xf numFmtId="164" fontId="16" fillId="0" borderId="63" xfId="0" applyNumberFormat="1" applyFont="1" applyFill="1" applyBorder="1" applyAlignment="1">
      <alignment horizontal="center"/>
    </xf>
    <xf numFmtId="1" fontId="16" fillId="0" borderId="6" xfId="0" applyNumberFormat="1" applyFont="1" applyFill="1" applyBorder="1" applyAlignment="1">
      <alignment horizontal="center"/>
    </xf>
    <xf numFmtId="0" fontId="16" fillId="0" borderId="64" xfId="0" applyNumberFormat="1" applyFont="1" applyFill="1" applyBorder="1" applyAlignment="1">
      <alignment horizontal="center"/>
    </xf>
    <xf numFmtId="166" fontId="15" fillId="4" borderId="27" xfId="0" applyNumberFormat="1" applyFont="1" applyFill="1" applyBorder="1" applyAlignment="1">
      <alignment horizontal="center"/>
    </xf>
    <xf numFmtId="0" fontId="16" fillId="3" borderId="18" xfId="0" applyNumberFormat="1" applyFont="1" applyFill="1" applyBorder="1" applyAlignment="1">
      <alignment horizontal="center" vertical="center"/>
    </xf>
    <xf numFmtId="164" fontId="16" fillId="0" borderId="56" xfId="0" applyNumberFormat="1" applyFont="1" applyFill="1" applyBorder="1" applyAlignment="1">
      <alignment horizontal="center"/>
    </xf>
    <xf numFmtId="164" fontId="16" fillId="0" borderId="70" xfId="0" applyNumberFormat="1" applyFont="1" applyFill="1" applyBorder="1" applyAlignment="1">
      <alignment horizontal="center"/>
    </xf>
    <xf numFmtId="164" fontId="16" fillId="0" borderId="61" xfId="0" applyNumberFormat="1" applyFont="1" applyFill="1" applyBorder="1" applyAlignment="1">
      <alignment horizontal="center"/>
    </xf>
    <xf numFmtId="164" fontId="16" fillId="0" borderId="62" xfId="0" applyNumberFormat="1" applyFont="1" applyFill="1" applyBorder="1" applyAlignment="1">
      <alignment horizontal="center"/>
    </xf>
    <xf numFmtId="0" fontId="16" fillId="0" borderId="5" xfId="0" applyNumberFormat="1" applyFont="1" applyFill="1" applyBorder="1" applyAlignment="1">
      <alignment horizontal="center" vertical="center"/>
    </xf>
    <xf numFmtId="0" fontId="16" fillId="0" borderId="35" xfId="0" applyNumberFormat="1" applyFont="1" applyFill="1" applyBorder="1" applyAlignment="1">
      <alignment horizontal="center" vertical="center"/>
    </xf>
    <xf numFmtId="0" fontId="16" fillId="0" borderId="55" xfId="0" applyNumberFormat="1" applyFont="1" applyFill="1" applyBorder="1" applyAlignment="1">
      <alignment horizontal="center" vertical="center"/>
    </xf>
    <xf numFmtId="0" fontId="23" fillId="7" borderId="6" xfId="0" applyNumberFormat="1" applyFont="1" applyFill="1" applyBorder="1" applyAlignment="1">
      <alignment horizontal="center"/>
    </xf>
    <xf numFmtId="1" fontId="18" fillId="3" borderId="6" xfId="0" applyNumberFormat="1" applyFont="1" applyFill="1" applyBorder="1" applyAlignment="1">
      <alignment horizontal="center" vertical="center"/>
    </xf>
    <xf numFmtId="0" fontId="16" fillId="0" borderId="7" xfId="0" applyNumberFormat="1" applyFont="1" applyFill="1" applyBorder="1" applyAlignment="1">
      <alignment horizontal="center" vertical="center"/>
    </xf>
    <xf numFmtId="0" fontId="16" fillId="0" borderId="43" xfId="0" applyNumberFormat="1" applyFont="1" applyFill="1" applyBorder="1" applyAlignment="1">
      <alignment horizontal="center" vertical="center"/>
    </xf>
    <xf numFmtId="0" fontId="16" fillId="0" borderId="6" xfId="0" applyNumberFormat="1" applyFont="1" applyFill="1" applyBorder="1" applyAlignment="1">
      <alignment horizontal="center" vertical="center"/>
    </xf>
    <xf numFmtId="0" fontId="16" fillId="0" borderId="18" xfId="0" applyNumberFormat="1" applyFont="1" applyFill="1" applyBorder="1" applyAlignment="1">
      <alignment horizontal="center" vertical="center"/>
    </xf>
    <xf numFmtId="2" fontId="16" fillId="0" borderId="5" xfId="0" applyNumberFormat="1" applyFont="1" applyFill="1" applyBorder="1" applyAlignment="1">
      <alignment horizontal="center" vertical="center"/>
    </xf>
    <xf numFmtId="2" fontId="16" fillId="0" borderId="8" xfId="0" applyNumberFormat="1" applyFont="1" applyFill="1" applyBorder="1" applyAlignment="1">
      <alignment horizontal="center" vertical="center"/>
    </xf>
    <xf numFmtId="0" fontId="16" fillId="2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B1424"/>
  <sheetViews>
    <sheetView tabSelected="1" topLeftCell="A467" zoomScale="82" zoomScaleNormal="82" zoomScaleSheetLayoutView="100" workbookViewId="0">
      <selection activeCell="M473" sqref="M473"/>
    </sheetView>
  </sheetViews>
  <sheetFormatPr defaultColWidth="10.28515625" defaultRowHeight="15" customHeight="1" x14ac:dyDescent="0.25"/>
  <cols>
    <col min="1" max="5" width="8.7109375" style="356" customWidth="1"/>
    <col min="6" max="6" width="10.5703125" style="356" customWidth="1"/>
    <col min="7" max="7" width="12.5703125" style="356" customWidth="1"/>
    <col min="8" max="8" width="8.85546875" style="356" customWidth="1"/>
    <col min="9" max="9" width="11.42578125" style="356" customWidth="1"/>
    <col min="10" max="10" width="9.85546875" style="356" customWidth="1"/>
    <col min="11" max="11" width="9.42578125" style="356" customWidth="1"/>
    <col min="12" max="12" width="8.7109375" style="356" customWidth="1"/>
    <col min="13" max="13" width="8.140625" style="356" customWidth="1"/>
    <col min="14" max="14" width="8.42578125" style="356" customWidth="1"/>
    <col min="15" max="15" width="11" style="356" customWidth="1"/>
    <col min="16" max="16" width="8.5703125" style="356" customWidth="1"/>
    <col min="17" max="17" width="7" style="356" customWidth="1"/>
    <col min="18" max="22" width="7.28515625" style="356" customWidth="1"/>
    <col min="23" max="23" width="5.140625" style="356" customWidth="1"/>
    <col min="24" max="24" width="4.7109375" style="356" customWidth="1"/>
    <col min="25" max="25" width="9.140625" style="356" customWidth="1"/>
    <col min="26" max="26" width="6.7109375" style="356" customWidth="1"/>
    <col min="27" max="28" width="6.7109375" style="180" customWidth="1"/>
    <col min="29" max="29" width="7.7109375" style="180" customWidth="1"/>
    <col min="30" max="31" width="5.42578125" style="180" customWidth="1"/>
    <col min="32" max="32" width="6.7109375" style="180" customWidth="1"/>
    <col min="33" max="33" width="7.85546875" style="180" customWidth="1"/>
    <col min="34" max="36" width="6.7109375" style="180" customWidth="1"/>
    <col min="37" max="37" width="7.7109375" style="180" customWidth="1"/>
    <col min="38" max="40" width="6.7109375" style="180" customWidth="1"/>
    <col min="41" max="41" width="6.85546875" style="180" customWidth="1"/>
    <col min="42" max="42" width="5.7109375" style="180" customWidth="1"/>
    <col min="43" max="46" width="6.7109375" style="180" customWidth="1"/>
    <col min="47" max="47" width="4.28515625" style="180" customWidth="1"/>
    <col min="48" max="48" width="6.28515625" style="180" customWidth="1"/>
    <col min="49" max="49" width="4" style="180" customWidth="1"/>
    <col min="50" max="50" width="4.42578125" style="180" customWidth="1"/>
    <col min="51" max="51" width="3.85546875" style="180" customWidth="1"/>
    <col min="52" max="52" width="4" style="180" customWidth="1"/>
    <col min="53" max="53" width="5" style="180" customWidth="1"/>
    <col min="54" max="54" width="4.7109375" style="180" customWidth="1"/>
    <col min="55" max="55" width="6.7109375" style="180" hidden="1" customWidth="1"/>
    <col min="56" max="56" width="3.85546875" style="180" customWidth="1"/>
    <col min="57" max="57" width="4.7109375" style="180" customWidth="1"/>
    <col min="58" max="58" width="6.7109375" style="180" customWidth="1"/>
    <col min="59" max="59" width="5.28515625" style="180" customWidth="1"/>
    <col min="60" max="60" width="10.7109375" style="180" customWidth="1"/>
    <col min="61" max="63" width="10.28515625" style="180"/>
    <col min="64" max="64" width="8.42578125" style="180" customWidth="1"/>
    <col min="65" max="67" width="10.28515625" style="180"/>
    <col min="68" max="68" width="10.140625" style="180" customWidth="1"/>
    <col min="69" max="71" width="10.28515625" style="180"/>
    <col min="72" max="72" width="10.28515625" style="180" customWidth="1"/>
    <col min="73" max="74" width="10.28515625" style="94" customWidth="1"/>
    <col min="75" max="75" width="10.140625" style="94" customWidth="1"/>
    <col min="76" max="84" width="10.28515625" style="94" customWidth="1"/>
    <col min="85" max="85" width="11.7109375" style="94" customWidth="1"/>
    <col min="86" max="86" width="10.28515625" style="94" customWidth="1"/>
    <col min="87" max="87" width="10.28515625" customWidth="1"/>
    <col min="88" max="88" width="9.7109375" customWidth="1"/>
    <col min="89" max="89" width="11" customWidth="1"/>
    <col min="90" max="94" width="10.28515625" customWidth="1"/>
  </cols>
  <sheetData>
    <row r="2" spans="1:99" ht="23.25" customHeight="1" x14ac:dyDescent="0.3">
      <c r="A2" s="156" t="s">
        <v>0</v>
      </c>
      <c r="B2" s="157"/>
      <c r="C2" s="157"/>
      <c r="D2" s="157"/>
      <c r="E2" s="157"/>
      <c r="F2" s="157"/>
      <c r="G2" s="157"/>
      <c r="H2" s="158"/>
      <c r="I2" s="159"/>
      <c r="J2" s="159"/>
      <c r="K2" s="426" t="s">
        <v>1</v>
      </c>
      <c r="L2" s="427"/>
      <c r="M2" s="428" t="s">
        <v>158</v>
      </c>
      <c r="N2" s="429"/>
      <c r="O2" s="159"/>
      <c r="P2" s="159"/>
      <c r="Q2" s="159"/>
      <c r="R2" s="159"/>
      <c r="S2" s="159"/>
      <c r="T2" s="159"/>
      <c r="U2" s="159"/>
      <c r="V2" s="160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2">
        <v>1</v>
      </c>
      <c r="BI2" s="430" t="s">
        <v>2</v>
      </c>
      <c r="BJ2" s="431"/>
      <c r="BK2" s="431"/>
      <c r="BL2" s="432"/>
      <c r="BM2" s="430" t="s">
        <v>3</v>
      </c>
      <c r="BN2" s="431"/>
      <c r="BO2" s="431"/>
      <c r="BP2" s="432"/>
      <c r="BQ2" s="430" t="s">
        <v>4</v>
      </c>
      <c r="BR2" s="431"/>
      <c r="BS2" s="431"/>
      <c r="BT2" s="433"/>
      <c r="BU2" s="87"/>
      <c r="BV2" s="87"/>
      <c r="BW2" s="87"/>
      <c r="BX2" s="87"/>
      <c r="BY2" s="88" t="s">
        <v>5</v>
      </c>
      <c r="BZ2" s="89"/>
      <c r="CA2" s="89"/>
      <c r="CB2" s="87"/>
      <c r="CC2" s="87"/>
      <c r="CD2" s="87"/>
      <c r="CE2" s="87"/>
      <c r="CF2" s="88" t="s">
        <v>6</v>
      </c>
      <c r="CG2" s="89"/>
      <c r="CH2" s="89"/>
      <c r="CI2" s="9"/>
      <c r="CK2" s="12"/>
      <c r="CL2" s="434" t="s">
        <v>7</v>
      </c>
      <c r="CM2" s="434"/>
      <c r="CN2" s="434"/>
      <c r="CO2" s="24"/>
      <c r="CQ2" s="12"/>
      <c r="CR2" s="434" t="s">
        <v>8</v>
      </c>
      <c r="CS2" s="434"/>
      <c r="CT2" s="434"/>
      <c r="CU2" s="24"/>
    </row>
    <row r="3" spans="1:99" ht="15.75" customHeight="1" x14ac:dyDescent="0.25">
      <c r="A3" s="163" t="s">
        <v>9</v>
      </c>
      <c r="B3" s="435" t="s">
        <v>10</v>
      </c>
      <c r="C3" s="435"/>
      <c r="D3" s="435"/>
      <c r="E3" s="435"/>
      <c r="F3" s="435"/>
      <c r="G3" s="435"/>
      <c r="H3" s="435"/>
      <c r="I3" s="436" t="s">
        <v>11</v>
      </c>
      <c r="J3" s="436"/>
      <c r="K3" s="436"/>
      <c r="L3" s="436"/>
      <c r="M3" s="436"/>
      <c r="N3" s="436"/>
      <c r="O3" s="461" t="s">
        <v>12</v>
      </c>
      <c r="P3" s="461"/>
      <c r="Q3" s="497" t="s">
        <v>13</v>
      </c>
      <c r="R3" s="497"/>
      <c r="S3" s="497"/>
      <c r="T3" s="497"/>
      <c r="U3" s="497"/>
      <c r="V3" s="498"/>
      <c r="W3" s="164"/>
      <c r="X3" s="165"/>
      <c r="Y3" s="437" t="s">
        <v>11</v>
      </c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9"/>
      <c r="AV3" s="166"/>
      <c r="AW3" s="167"/>
      <c r="AX3" s="167"/>
      <c r="AY3" s="167"/>
      <c r="AZ3" s="167"/>
      <c r="BA3" s="168"/>
      <c r="BB3" s="167"/>
      <c r="BC3" s="167"/>
      <c r="BD3" s="167"/>
      <c r="BE3" s="167"/>
      <c r="BF3" s="168"/>
      <c r="BG3" s="169"/>
      <c r="BH3" s="170" t="s">
        <v>9</v>
      </c>
      <c r="BI3" s="171" t="s">
        <v>7</v>
      </c>
      <c r="BJ3" s="172"/>
      <c r="BK3" s="173" t="s">
        <v>14</v>
      </c>
      <c r="BL3" s="174" t="s">
        <v>15</v>
      </c>
      <c r="BM3" s="171" t="s">
        <v>7</v>
      </c>
      <c r="BN3" s="172"/>
      <c r="BO3" s="173" t="s">
        <v>14</v>
      </c>
      <c r="BP3" s="173" t="s">
        <v>15</v>
      </c>
      <c r="BQ3" s="171" t="s">
        <v>7</v>
      </c>
      <c r="BR3" s="172"/>
      <c r="BS3" s="173" t="s">
        <v>14</v>
      </c>
      <c r="BT3" s="174" t="s">
        <v>15</v>
      </c>
      <c r="BU3" s="87"/>
      <c r="BV3" s="87"/>
      <c r="BW3" s="463" t="s">
        <v>9</v>
      </c>
      <c r="BX3" s="91" t="s">
        <v>7</v>
      </c>
      <c r="BY3" s="450" t="s">
        <v>16</v>
      </c>
      <c r="BZ3" s="450" t="s">
        <v>14</v>
      </c>
      <c r="CA3" s="452" t="s">
        <v>15</v>
      </c>
      <c r="CB3" s="87"/>
      <c r="CC3" s="87"/>
      <c r="CD3" s="454" t="s">
        <v>9</v>
      </c>
      <c r="CE3" s="92" t="s">
        <v>7</v>
      </c>
      <c r="CF3" s="450" t="s">
        <v>16</v>
      </c>
      <c r="CG3" s="457" t="s">
        <v>14</v>
      </c>
      <c r="CH3" s="459" t="s">
        <v>15</v>
      </c>
      <c r="CI3" s="9"/>
      <c r="CK3" s="25" t="s">
        <v>9</v>
      </c>
      <c r="CL3" s="26" t="s">
        <v>17</v>
      </c>
      <c r="CM3" s="26" t="s">
        <v>18</v>
      </c>
      <c r="CN3" s="1" t="s">
        <v>19</v>
      </c>
      <c r="CO3" s="27" t="s">
        <v>20</v>
      </c>
      <c r="CP3" s="28"/>
      <c r="CQ3" s="25" t="s">
        <v>9</v>
      </c>
      <c r="CR3" s="26" t="s">
        <v>17</v>
      </c>
      <c r="CS3" s="26" t="s">
        <v>18</v>
      </c>
      <c r="CT3" s="1" t="s">
        <v>19</v>
      </c>
      <c r="CU3" s="27" t="s">
        <v>20</v>
      </c>
    </row>
    <row r="4" spans="1:99" ht="31.5" customHeight="1" x14ac:dyDescent="0.25">
      <c r="A4" s="175"/>
      <c r="B4" s="176"/>
      <c r="C4" s="177" t="s">
        <v>17</v>
      </c>
      <c r="D4" s="177" t="s">
        <v>18</v>
      </c>
      <c r="E4" s="177" t="s">
        <v>19</v>
      </c>
      <c r="F4" s="178" t="s">
        <v>16</v>
      </c>
      <c r="G4" s="178" t="s">
        <v>21</v>
      </c>
      <c r="H4" s="178" t="s">
        <v>22</v>
      </c>
      <c r="I4" s="440" t="s">
        <v>23</v>
      </c>
      <c r="J4" s="440"/>
      <c r="K4" s="441" t="s">
        <v>24</v>
      </c>
      <c r="L4" s="441"/>
      <c r="M4" s="441" t="s">
        <v>25</v>
      </c>
      <c r="N4" s="441"/>
      <c r="O4" s="462"/>
      <c r="P4" s="462"/>
      <c r="Q4" s="499"/>
      <c r="R4" s="499"/>
      <c r="S4" s="499"/>
      <c r="T4" s="499"/>
      <c r="U4" s="499"/>
      <c r="V4" s="500"/>
      <c r="W4" s="164"/>
      <c r="X4" s="165"/>
      <c r="Y4" s="179"/>
      <c r="Z4" s="442" t="s">
        <v>26</v>
      </c>
      <c r="AA4" s="442"/>
      <c r="AB4" s="442"/>
      <c r="AC4" s="442"/>
      <c r="AD4" s="443" t="s">
        <v>27</v>
      </c>
      <c r="AE4" s="443"/>
      <c r="AF4" s="443"/>
      <c r="AG4" s="443"/>
      <c r="AH4" s="443" t="s">
        <v>28</v>
      </c>
      <c r="AI4" s="443"/>
      <c r="AJ4" s="443"/>
      <c r="AK4" s="443"/>
      <c r="AL4" s="444" t="s">
        <v>29</v>
      </c>
      <c r="AM4" s="444"/>
      <c r="AN4" s="444"/>
      <c r="AO4" s="444"/>
      <c r="AP4" s="445" t="s">
        <v>30</v>
      </c>
      <c r="AQ4" s="445"/>
      <c r="AR4" s="445" t="s">
        <v>31</v>
      </c>
      <c r="AS4" s="445"/>
      <c r="AT4" s="445"/>
      <c r="AU4" s="446"/>
      <c r="AW4" s="447" t="s">
        <v>32</v>
      </c>
      <c r="AX4" s="448"/>
      <c r="AY4" s="448"/>
      <c r="AZ4" s="448"/>
      <c r="BA4" s="449"/>
      <c r="BB4" s="447" t="s">
        <v>33</v>
      </c>
      <c r="BC4" s="448"/>
      <c r="BD4" s="448"/>
      <c r="BE4" s="448"/>
      <c r="BF4" s="449"/>
      <c r="BG4" s="181"/>
      <c r="BH4" s="170"/>
      <c r="BI4" s="171" t="s">
        <v>34</v>
      </c>
      <c r="BJ4" s="173" t="s">
        <v>16</v>
      </c>
      <c r="BK4" s="173"/>
      <c r="BL4" s="174"/>
      <c r="BM4" s="171" t="s">
        <v>34</v>
      </c>
      <c r="BN4" s="173" t="s">
        <v>16</v>
      </c>
      <c r="BO4" s="173"/>
      <c r="BP4" s="173"/>
      <c r="BQ4" s="171" t="s">
        <v>34</v>
      </c>
      <c r="BR4" s="173" t="s">
        <v>16</v>
      </c>
      <c r="BS4" s="173"/>
      <c r="BT4" s="174"/>
      <c r="BU4" s="87"/>
      <c r="BV4" s="87"/>
      <c r="BW4" s="464"/>
      <c r="BX4" s="95" t="s">
        <v>34</v>
      </c>
      <c r="BY4" s="451"/>
      <c r="BZ4" s="451"/>
      <c r="CA4" s="453"/>
      <c r="CB4" s="87"/>
      <c r="CC4" s="87"/>
      <c r="CD4" s="455"/>
      <c r="CE4" s="88" t="s">
        <v>34</v>
      </c>
      <c r="CF4" s="456"/>
      <c r="CG4" s="458"/>
      <c r="CH4" s="460"/>
      <c r="CI4" s="9"/>
      <c r="CK4" s="25"/>
      <c r="CL4" s="29" t="s">
        <v>35</v>
      </c>
      <c r="CM4" s="26" t="s">
        <v>35</v>
      </c>
      <c r="CN4" s="26" t="s">
        <v>35</v>
      </c>
      <c r="CO4" s="27" t="s">
        <v>35</v>
      </c>
      <c r="CP4" s="15"/>
      <c r="CQ4" s="25"/>
      <c r="CR4" s="29" t="s">
        <v>35</v>
      </c>
      <c r="CS4" s="26" t="s">
        <v>35</v>
      </c>
      <c r="CT4" s="26" t="s">
        <v>35</v>
      </c>
      <c r="CU4" s="27" t="s">
        <v>35</v>
      </c>
    </row>
    <row r="5" spans="1:99" ht="15.75" customHeight="1" x14ac:dyDescent="0.25">
      <c r="A5" s="182"/>
      <c r="B5" s="178" t="s">
        <v>36</v>
      </c>
      <c r="C5" s="177" t="s">
        <v>37</v>
      </c>
      <c r="D5" s="177" t="s">
        <v>37</v>
      </c>
      <c r="E5" s="177" t="s">
        <v>37</v>
      </c>
      <c r="F5" s="177" t="s">
        <v>37</v>
      </c>
      <c r="G5" s="177" t="s">
        <v>37</v>
      </c>
      <c r="H5" s="177" t="s">
        <v>37</v>
      </c>
      <c r="I5" s="178" t="s">
        <v>38</v>
      </c>
      <c r="J5" s="178" t="s">
        <v>39</v>
      </c>
      <c r="K5" s="178" t="s">
        <v>38</v>
      </c>
      <c r="L5" s="178" t="s">
        <v>39</v>
      </c>
      <c r="M5" s="178" t="s">
        <v>38</v>
      </c>
      <c r="N5" s="178" t="s">
        <v>39</v>
      </c>
      <c r="O5" s="178" t="s">
        <v>38</v>
      </c>
      <c r="P5" s="178" t="s">
        <v>39</v>
      </c>
      <c r="Q5" s="183" t="s">
        <v>17</v>
      </c>
      <c r="R5" s="183" t="s">
        <v>18</v>
      </c>
      <c r="S5" s="183" t="s">
        <v>19</v>
      </c>
      <c r="T5" s="183" t="s">
        <v>38</v>
      </c>
      <c r="U5" s="183" t="s">
        <v>39</v>
      </c>
      <c r="V5" s="184" t="s">
        <v>36</v>
      </c>
      <c r="W5" s="185"/>
      <c r="X5" s="186"/>
      <c r="Y5" s="175"/>
      <c r="Z5" s="187" t="s">
        <v>17</v>
      </c>
      <c r="AA5" s="187" t="s">
        <v>18</v>
      </c>
      <c r="AB5" s="188" t="s">
        <v>19</v>
      </c>
      <c r="AC5" s="189" t="s">
        <v>16</v>
      </c>
      <c r="AD5" s="187" t="s">
        <v>17</v>
      </c>
      <c r="AE5" s="187" t="s">
        <v>18</v>
      </c>
      <c r="AF5" s="187" t="s">
        <v>19</v>
      </c>
      <c r="AG5" s="189" t="s">
        <v>16</v>
      </c>
      <c r="AH5" s="187" t="s">
        <v>17</v>
      </c>
      <c r="AI5" s="187" t="s">
        <v>18</v>
      </c>
      <c r="AJ5" s="187" t="s">
        <v>19</v>
      </c>
      <c r="AK5" s="189" t="s">
        <v>16</v>
      </c>
      <c r="AL5" s="187" t="s">
        <v>17</v>
      </c>
      <c r="AM5" s="187" t="s">
        <v>18</v>
      </c>
      <c r="AN5" s="187" t="s">
        <v>19</v>
      </c>
      <c r="AO5" s="189" t="s">
        <v>39</v>
      </c>
      <c r="AP5" s="189" t="s">
        <v>38</v>
      </c>
      <c r="AQ5" s="189" t="s">
        <v>39</v>
      </c>
      <c r="AR5" s="187" t="s">
        <v>17</v>
      </c>
      <c r="AS5" s="187" t="s">
        <v>18</v>
      </c>
      <c r="AT5" s="187" t="s">
        <v>19</v>
      </c>
      <c r="AU5" s="190" t="s">
        <v>39</v>
      </c>
      <c r="AV5" s="191" t="s">
        <v>17</v>
      </c>
      <c r="AW5" s="192" t="s">
        <v>17</v>
      </c>
      <c r="AX5" s="189" t="s">
        <v>18</v>
      </c>
      <c r="AY5" s="189" t="s">
        <v>19</v>
      </c>
      <c r="AZ5" s="189" t="s">
        <v>38</v>
      </c>
      <c r="BA5" s="193" t="s">
        <v>39</v>
      </c>
      <c r="BB5" s="192" t="s">
        <v>17</v>
      </c>
      <c r="BC5" s="189" t="s">
        <v>18</v>
      </c>
      <c r="BD5" s="189" t="s">
        <v>19</v>
      </c>
      <c r="BE5" s="189" t="s">
        <v>38</v>
      </c>
      <c r="BF5" s="193" t="s">
        <v>39</v>
      </c>
      <c r="BG5" s="194"/>
      <c r="BH5" s="195"/>
      <c r="BI5" s="196"/>
      <c r="BJ5" s="197"/>
      <c r="BK5" s="198"/>
      <c r="BL5" s="199"/>
      <c r="BM5" s="196"/>
      <c r="BN5" s="197"/>
      <c r="BO5" s="198"/>
      <c r="BP5" s="200"/>
      <c r="BQ5" s="196"/>
      <c r="BR5" s="197"/>
      <c r="BS5" s="198"/>
      <c r="BT5" s="199"/>
      <c r="BU5" s="8"/>
      <c r="BV5" s="87"/>
      <c r="BW5" s="97"/>
      <c r="BX5" s="95"/>
      <c r="BY5" s="93"/>
      <c r="BZ5" s="93"/>
      <c r="CA5" s="98"/>
      <c r="CB5" s="8"/>
      <c r="CC5" s="87"/>
      <c r="CD5" s="90"/>
      <c r="CE5" s="99"/>
      <c r="CF5" s="100"/>
      <c r="CG5" s="100"/>
      <c r="CH5" s="101"/>
      <c r="CI5" s="8"/>
      <c r="CJ5" s="9"/>
      <c r="CK5" s="25"/>
      <c r="CL5" s="10"/>
      <c r="CM5" s="10"/>
      <c r="CN5" s="10"/>
      <c r="CO5" s="11"/>
      <c r="CP5" s="8"/>
      <c r="CQ5" s="25"/>
      <c r="CR5" s="30"/>
      <c r="CS5" s="30"/>
      <c r="CT5" s="30"/>
      <c r="CU5" s="46"/>
    </row>
    <row r="6" spans="1:99" ht="15.75" customHeight="1" x14ac:dyDescent="0.25">
      <c r="A6" s="201" t="s">
        <v>40</v>
      </c>
      <c r="B6" s="202"/>
      <c r="C6" s="203">
        <v>0</v>
      </c>
      <c r="D6" s="204">
        <v>0</v>
      </c>
      <c r="E6" s="204">
        <v>0</v>
      </c>
      <c r="F6" s="205">
        <f t="shared" ref="F6:F29" si="0">C6+D6+E6</f>
        <v>0</v>
      </c>
      <c r="G6" s="206">
        <f t="shared" ref="G6:G29" si="1">F6</f>
        <v>0</v>
      </c>
      <c r="H6" s="206">
        <f>G6/BH2</f>
        <v>0</v>
      </c>
      <c r="I6" s="207">
        <f t="shared" ref="I6:I28" si="2">AC6</f>
        <v>0</v>
      </c>
      <c r="J6" s="207">
        <f t="shared" ref="J6:J28" si="3">I6</f>
        <v>0</v>
      </c>
      <c r="K6" s="207">
        <f t="shared" ref="K6:K28" si="4">AG6</f>
        <v>0</v>
      </c>
      <c r="L6" s="207">
        <f t="shared" ref="L6:L28" si="5">K6</f>
        <v>0</v>
      </c>
      <c r="M6" s="207">
        <f t="shared" ref="M6:M28" si="6">AK6</f>
        <v>960</v>
      </c>
      <c r="N6" s="207">
        <f t="shared" ref="N6:N28" si="7">M6</f>
        <v>960</v>
      </c>
      <c r="O6" s="208">
        <f>(24*60-(I6+K6+M6+AR6+AS6+AT6+AP6))/24/60*100</f>
        <v>33.333333333333329</v>
      </c>
      <c r="P6" s="208">
        <f>(X6*24*60-(J6+L6+N6+AQ6+AU6))/X6/24/60*100</f>
        <v>33.333333333333329</v>
      </c>
      <c r="Q6" s="209"/>
      <c r="R6" s="210"/>
      <c r="S6" s="211"/>
      <c r="T6" s="209"/>
      <c r="U6" s="209"/>
      <c r="V6" s="212"/>
      <c r="W6" s="213"/>
      <c r="X6" s="214">
        <f>BH2</f>
        <v>1</v>
      </c>
      <c r="Y6" s="201" t="s">
        <v>40</v>
      </c>
      <c r="Z6" s="215"/>
      <c r="AA6" s="216"/>
      <c r="AB6" s="217"/>
      <c r="AC6" s="210">
        <f t="shared" ref="AC6:AC28" si="8">Z6+AA6+AB6</f>
        <v>0</v>
      </c>
      <c r="AD6" s="215"/>
      <c r="AE6" s="215"/>
      <c r="AF6" s="215"/>
      <c r="AG6" s="210">
        <f t="shared" ref="AG6:AG28" si="9">AD6+AE6+AF6</f>
        <v>0</v>
      </c>
      <c r="AH6" s="216">
        <v>0</v>
      </c>
      <c r="AI6" s="216">
        <v>480</v>
      </c>
      <c r="AJ6" s="216">
        <v>480</v>
      </c>
      <c r="AK6" s="210">
        <f t="shared" ref="AK6:AK28" si="10">AH6+AI6+AJ6</f>
        <v>960</v>
      </c>
      <c r="AL6" s="218"/>
      <c r="AM6" s="218"/>
      <c r="AN6" s="218"/>
      <c r="AO6" s="207">
        <f t="shared" ref="AO6:AO15" si="11">AL6+AM6+AN6</f>
        <v>0</v>
      </c>
      <c r="AP6" s="209"/>
      <c r="AQ6" s="210">
        <f t="shared" ref="AQ6:AQ28" si="12">AP6</f>
        <v>0</v>
      </c>
      <c r="AR6" s="210"/>
      <c r="AS6" s="210"/>
      <c r="AT6" s="210"/>
      <c r="AU6" s="219">
        <f t="shared" ref="AU6:AU28" si="13">AR6+AS6+AT6</f>
        <v>0</v>
      </c>
      <c r="AV6" s="220" t="s">
        <v>40</v>
      </c>
      <c r="AW6" s="221"/>
      <c r="AX6" s="210"/>
      <c r="AY6" s="210"/>
      <c r="AZ6" s="219">
        <f>AW6+AX6+AY6</f>
        <v>0</v>
      </c>
      <c r="BA6" s="222">
        <f>AZ6</f>
        <v>0</v>
      </c>
      <c r="BB6" s="221"/>
      <c r="BC6" s="210"/>
      <c r="BD6" s="210"/>
      <c r="BE6" s="219">
        <f>BB6+BC6+BD6</f>
        <v>0</v>
      </c>
      <c r="BF6" s="222">
        <f>BE6</f>
        <v>0</v>
      </c>
      <c r="BG6" s="223"/>
      <c r="BH6" s="224" t="s">
        <v>40</v>
      </c>
      <c r="BI6" s="225"/>
      <c r="BJ6" s="226">
        <v>1.94</v>
      </c>
      <c r="BK6" s="227"/>
      <c r="BL6" s="228"/>
      <c r="BM6" s="225"/>
      <c r="BN6" s="226">
        <v>0</v>
      </c>
      <c r="BO6" s="227"/>
      <c r="BP6" s="229"/>
      <c r="BQ6" s="225"/>
      <c r="BR6" s="226">
        <v>0</v>
      </c>
      <c r="BS6" s="227"/>
      <c r="BT6" s="230"/>
      <c r="BU6" s="8"/>
      <c r="BV6" s="87"/>
      <c r="BW6" s="104" t="s">
        <v>40</v>
      </c>
      <c r="BX6" s="13"/>
      <c r="BY6" s="102">
        <f>BJ6+BN6+BR6</f>
        <v>1.94</v>
      </c>
      <c r="BZ6" s="102"/>
      <c r="CA6" s="98"/>
      <c r="CB6" s="8"/>
      <c r="CC6" s="87"/>
      <c r="CD6" s="90" t="s">
        <v>40</v>
      </c>
      <c r="CE6" s="105"/>
      <c r="CF6" s="102">
        <f>BY6</f>
        <v>1.94</v>
      </c>
      <c r="CG6" s="102"/>
      <c r="CH6" s="106"/>
      <c r="CI6" s="8"/>
      <c r="CJ6" s="9"/>
      <c r="CK6" s="25" t="s">
        <v>40</v>
      </c>
      <c r="CL6" s="31" t="e">
        <f>BJ6/C6*100</f>
        <v>#DIV/0!</v>
      </c>
      <c r="CM6" s="31" t="e">
        <f>BN6/D6*100</f>
        <v>#DIV/0!</v>
      </c>
      <c r="CN6" s="31" t="e">
        <f>BR6/E6*100</f>
        <v>#DIV/0!</v>
      </c>
      <c r="CO6" s="32" t="e">
        <f>BY6/F6%</f>
        <v>#DIV/0!</v>
      </c>
      <c r="CP6" s="8"/>
      <c r="CQ6" s="25" t="s">
        <v>40</v>
      </c>
      <c r="CR6" s="31"/>
      <c r="CS6" s="31"/>
      <c r="CT6" s="31"/>
      <c r="CU6" s="32"/>
    </row>
    <row r="7" spans="1:99" ht="15.75" customHeight="1" x14ac:dyDescent="0.25">
      <c r="A7" s="182" t="s">
        <v>41</v>
      </c>
      <c r="B7" s="202"/>
      <c r="C7" s="204">
        <v>0</v>
      </c>
      <c r="D7" s="204">
        <v>0</v>
      </c>
      <c r="E7" s="204">
        <v>0</v>
      </c>
      <c r="F7" s="205">
        <f t="shared" si="0"/>
        <v>0</v>
      </c>
      <c r="G7" s="206">
        <f t="shared" si="1"/>
        <v>0</v>
      </c>
      <c r="H7" s="205">
        <f>G7/BH2</f>
        <v>0</v>
      </c>
      <c r="I7" s="231">
        <f t="shared" si="2"/>
        <v>0</v>
      </c>
      <c r="J7" s="207">
        <f t="shared" si="3"/>
        <v>0</v>
      </c>
      <c r="K7" s="231">
        <f t="shared" si="4"/>
        <v>0</v>
      </c>
      <c r="L7" s="207">
        <f t="shared" si="5"/>
        <v>0</v>
      </c>
      <c r="M7" s="207">
        <f t="shared" si="6"/>
        <v>960</v>
      </c>
      <c r="N7" s="207">
        <f t="shared" si="7"/>
        <v>960</v>
      </c>
      <c r="O7" s="208">
        <f>(24*60-(I7+K7+M7+AR7+AS7+AT7+AP7))/24/60*100</f>
        <v>33.333333333333329</v>
      </c>
      <c r="P7" s="208">
        <f>(X7*24*60-(J7+L7+N7+AQ7+AU7))/X7/24/60*100</f>
        <v>33.333333333333329</v>
      </c>
      <c r="Q7" s="232"/>
      <c r="R7" s="233"/>
      <c r="S7" s="233"/>
      <c r="T7" s="234"/>
      <c r="U7" s="234"/>
      <c r="V7" s="184"/>
      <c r="W7" s="213"/>
      <c r="X7" s="214">
        <f t="shared" ref="X7:X16" si="14">X6</f>
        <v>1</v>
      </c>
      <c r="Y7" s="182" t="s">
        <v>41</v>
      </c>
      <c r="Z7" s="215"/>
      <c r="AA7" s="216"/>
      <c r="AB7" s="216"/>
      <c r="AC7" s="210">
        <f t="shared" si="8"/>
        <v>0</v>
      </c>
      <c r="AD7" s="235"/>
      <c r="AE7" s="235"/>
      <c r="AF7" s="235"/>
      <c r="AG7" s="210">
        <f t="shared" si="9"/>
        <v>0</v>
      </c>
      <c r="AH7" s="235">
        <v>0</v>
      </c>
      <c r="AI7" s="235">
        <v>480</v>
      </c>
      <c r="AJ7" s="235">
        <v>480</v>
      </c>
      <c r="AK7" s="210">
        <f t="shared" si="10"/>
        <v>960</v>
      </c>
      <c r="AL7" s="233"/>
      <c r="AM7" s="233"/>
      <c r="AN7" s="233"/>
      <c r="AO7" s="207">
        <f t="shared" si="11"/>
        <v>0</v>
      </c>
      <c r="AP7" s="236"/>
      <c r="AQ7" s="210">
        <f t="shared" si="12"/>
        <v>0</v>
      </c>
      <c r="AR7" s="237"/>
      <c r="AS7" s="237"/>
      <c r="AT7" s="237"/>
      <c r="AU7" s="219">
        <f t="shared" si="13"/>
        <v>0</v>
      </c>
      <c r="AV7" s="220" t="s">
        <v>42</v>
      </c>
      <c r="AW7" s="221"/>
      <c r="AX7" s="210"/>
      <c r="AY7" s="210"/>
      <c r="AZ7" s="219">
        <f>AW7+AX7+AY7</f>
        <v>0</v>
      </c>
      <c r="BA7" s="222">
        <f>AZ7</f>
        <v>0</v>
      </c>
      <c r="BB7" s="221"/>
      <c r="BC7" s="210"/>
      <c r="BD7" s="210"/>
      <c r="BE7" s="219">
        <f>BB7+BC7+BD7</f>
        <v>0</v>
      </c>
      <c r="BF7" s="222">
        <f>BE7</f>
        <v>0</v>
      </c>
      <c r="BG7" s="238"/>
      <c r="BH7" s="195"/>
      <c r="BI7" s="239"/>
      <c r="BJ7" s="240"/>
      <c r="BK7" s="241"/>
      <c r="BL7" s="242"/>
      <c r="BM7" s="239"/>
      <c r="BN7" s="241"/>
      <c r="BO7" s="241"/>
      <c r="BP7" s="198"/>
      <c r="BQ7" s="239"/>
      <c r="BR7" s="241"/>
      <c r="BS7" s="241"/>
      <c r="BT7" s="243"/>
      <c r="BU7" s="8"/>
      <c r="BV7" s="87"/>
      <c r="BW7" s="107"/>
      <c r="BX7" s="14"/>
      <c r="BY7" s="93"/>
      <c r="BZ7" s="93"/>
      <c r="CA7" s="98"/>
      <c r="CB7" s="8"/>
      <c r="CC7" s="87"/>
      <c r="CD7" s="108"/>
      <c r="CE7" s="109"/>
      <c r="CF7" s="93"/>
      <c r="CG7" s="93"/>
      <c r="CH7" s="110"/>
      <c r="CI7" s="8"/>
      <c r="CJ7" s="9"/>
      <c r="CK7" s="25"/>
      <c r="CL7" s="2"/>
      <c r="CM7" s="2"/>
      <c r="CN7" s="2"/>
      <c r="CO7" s="3"/>
      <c r="CP7" s="8"/>
      <c r="CQ7" s="25"/>
      <c r="CR7" s="2"/>
      <c r="CS7" s="2"/>
      <c r="CT7" s="2"/>
      <c r="CU7" s="3"/>
    </row>
    <row r="8" spans="1:99" ht="15.75" customHeight="1" x14ac:dyDescent="0.25">
      <c r="A8" s="201" t="s">
        <v>43</v>
      </c>
      <c r="B8" s="503">
        <v>260</v>
      </c>
      <c r="C8" s="204">
        <v>12.22</v>
      </c>
      <c r="D8" s="204">
        <v>13.32</v>
      </c>
      <c r="E8" s="204">
        <v>43.7</v>
      </c>
      <c r="F8" s="244">
        <f t="shared" si="0"/>
        <v>69.240000000000009</v>
      </c>
      <c r="G8" s="206">
        <f t="shared" si="1"/>
        <v>69.240000000000009</v>
      </c>
      <c r="H8" s="206">
        <f>G8/BH2</f>
        <v>69.240000000000009</v>
      </c>
      <c r="I8" s="207">
        <f t="shared" si="2"/>
        <v>30</v>
      </c>
      <c r="J8" s="207">
        <f t="shared" si="3"/>
        <v>30</v>
      </c>
      <c r="K8" s="207">
        <f t="shared" si="4"/>
        <v>0</v>
      </c>
      <c r="L8" s="207">
        <f t="shared" si="5"/>
        <v>0</v>
      </c>
      <c r="M8" s="207">
        <f t="shared" si="6"/>
        <v>725</v>
      </c>
      <c r="N8" s="207">
        <f t="shared" si="7"/>
        <v>725</v>
      </c>
      <c r="O8" s="208">
        <f>(24*60-(I8+K8+M8+AR8+AS8+AT8+AP8))/24/60*100</f>
        <v>47.56944444444445</v>
      </c>
      <c r="P8" s="208">
        <f>(X8*24*60-(J8+L8+N8+AQ8+AU8))/X8/24/60*100</f>
        <v>47.56944444444445</v>
      </c>
      <c r="Q8" s="496">
        <f>(C8+C9)/AL8*60</f>
        <v>8.1614814814814807</v>
      </c>
      <c r="R8" s="496">
        <f>(D8+D9)/AM8*60</f>
        <v>11.417142857142856</v>
      </c>
      <c r="S8" s="496">
        <f>(E8+E9)/AN8*60</f>
        <v>12.485714285714288</v>
      </c>
      <c r="T8" s="496">
        <f>(F8+F9)/(AL8+AM8+AN8)*60</f>
        <v>9.8198540145985422</v>
      </c>
      <c r="U8" s="496">
        <f>(G8+G9)*60/AO8</f>
        <v>9.8198540145985405</v>
      </c>
      <c r="V8" s="487">
        <v>13.76</v>
      </c>
      <c r="W8" s="245"/>
      <c r="X8" s="214">
        <f t="shared" si="14"/>
        <v>1</v>
      </c>
      <c r="Y8" s="201" t="s">
        <v>43</v>
      </c>
      <c r="Z8" s="215">
        <v>15</v>
      </c>
      <c r="AA8" s="216">
        <v>0</v>
      </c>
      <c r="AB8" s="216">
        <v>15</v>
      </c>
      <c r="AC8" s="210">
        <f t="shared" si="8"/>
        <v>30</v>
      </c>
      <c r="AD8" s="246"/>
      <c r="AE8" s="235"/>
      <c r="AF8" s="235"/>
      <c r="AG8" s="210">
        <f t="shared" si="9"/>
        <v>0</v>
      </c>
      <c r="AH8" s="235">
        <v>60</v>
      </c>
      <c r="AI8" s="235">
        <v>410</v>
      </c>
      <c r="AJ8" s="235">
        <v>255</v>
      </c>
      <c r="AK8" s="210">
        <f t="shared" si="10"/>
        <v>725</v>
      </c>
      <c r="AL8" s="247">
        <v>405</v>
      </c>
      <c r="AM8" s="247">
        <v>70</v>
      </c>
      <c r="AN8" s="247">
        <v>210</v>
      </c>
      <c r="AO8" s="207">
        <f t="shared" si="11"/>
        <v>685</v>
      </c>
      <c r="AP8" s="209"/>
      <c r="AQ8" s="210">
        <f t="shared" si="12"/>
        <v>0</v>
      </c>
      <c r="AR8" s="210"/>
      <c r="AS8" s="210"/>
      <c r="AT8" s="210"/>
      <c r="AU8" s="219">
        <f t="shared" si="13"/>
        <v>0</v>
      </c>
      <c r="AV8" s="220" t="s">
        <v>44</v>
      </c>
      <c r="AW8" s="221"/>
      <c r="AX8" s="210"/>
      <c r="AY8" s="210"/>
      <c r="AZ8" s="219">
        <f>AW8+AX8+AY8</f>
        <v>0</v>
      </c>
      <c r="BA8" s="222">
        <f>AZ8</f>
        <v>0</v>
      </c>
      <c r="BB8" s="221"/>
      <c r="BC8" s="210"/>
      <c r="BD8" s="210"/>
      <c r="BE8" s="219">
        <f>BB8+BC8+BD8</f>
        <v>0</v>
      </c>
      <c r="BF8" s="222">
        <f>BE8</f>
        <v>0</v>
      </c>
      <c r="BG8" s="248">
        <f>SUM(AR8:AT10,AP8:AP10,AL8:AN10,AH8:AJ10,AD8:AF10,Z8:AB10)</f>
        <v>1440</v>
      </c>
      <c r="BH8" s="224" t="s">
        <v>45</v>
      </c>
      <c r="BI8" s="225"/>
      <c r="BJ8" s="249">
        <v>0.85</v>
      </c>
      <c r="BK8" s="226"/>
      <c r="BL8" s="250"/>
      <c r="BM8" s="225"/>
      <c r="BN8" s="226">
        <v>0.25</v>
      </c>
      <c r="BO8" s="226"/>
      <c r="BP8" s="251"/>
      <c r="BQ8" s="225"/>
      <c r="BR8" s="226">
        <v>0.3</v>
      </c>
      <c r="BS8" s="226"/>
      <c r="BT8" s="252"/>
      <c r="BU8" s="8"/>
      <c r="BV8" s="87"/>
      <c r="BW8" s="104" t="s">
        <v>45</v>
      </c>
      <c r="BX8" s="13"/>
      <c r="BY8" s="102">
        <f>BJ8+BN8+BR8</f>
        <v>1.4000000000000001</v>
      </c>
      <c r="BZ8" s="102">
        <f>BK8+BO8+BS8</f>
        <v>0</v>
      </c>
      <c r="CA8" s="98"/>
      <c r="CB8" s="8"/>
      <c r="CC8" s="87"/>
      <c r="CD8" s="90" t="s">
        <v>45</v>
      </c>
      <c r="CE8" s="105"/>
      <c r="CF8" s="102">
        <f>BY8</f>
        <v>1.4000000000000001</v>
      </c>
      <c r="CG8" s="102">
        <f>BZ8</f>
        <v>0</v>
      </c>
      <c r="CH8" s="106"/>
      <c r="CI8" s="8"/>
      <c r="CJ8" s="9"/>
      <c r="CK8" s="25" t="s">
        <v>45</v>
      </c>
      <c r="CL8" s="31">
        <f>BJ8/(C8+C9+C10)%</f>
        <v>1.1720904578047435</v>
      </c>
      <c r="CM8" s="31">
        <f>BN8/(D8+D9+D10)%</f>
        <v>1.8768768768768767</v>
      </c>
      <c r="CN8" s="31">
        <f>BR8/(E8+E9+E10)%</f>
        <v>0.68649885583524017</v>
      </c>
      <c r="CO8" s="32">
        <f>BY8/(F8+F9+F10)%</f>
        <v>1.0807472595337348</v>
      </c>
      <c r="CP8" s="8"/>
      <c r="CQ8" s="25" t="s">
        <v>45</v>
      </c>
      <c r="CR8" s="31">
        <f>BK8/(C8+C9+C10)%</f>
        <v>0</v>
      </c>
      <c r="CS8" s="31">
        <f>BO8/(D8+D9+D10)%</f>
        <v>0</v>
      </c>
      <c r="CT8" s="31">
        <f>BS8/(E8+E9+E10)%</f>
        <v>0</v>
      </c>
      <c r="CU8" s="32">
        <f>BZ8/(F8+F9+F10)%</f>
        <v>0</v>
      </c>
    </row>
    <row r="9" spans="1:99" ht="15.75" customHeight="1" x14ac:dyDescent="0.25">
      <c r="A9" s="182" t="s">
        <v>46</v>
      </c>
      <c r="B9" s="503"/>
      <c r="C9" s="204">
        <v>42.87</v>
      </c>
      <c r="D9" s="204">
        <v>0</v>
      </c>
      <c r="E9" s="204">
        <v>0</v>
      </c>
      <c r="F9" s="205">
        <f t="shared" si="0"/>
        <v>42.87</v>
      </c>
      <c r="G9" s="206">
        <f t="shared" si="1"/>
        <v>42.87</v>
      </c>
      <c r="H9" s="205">
        <f>G9/BH2</f>
        <v>42.87</v>
      </c>
      <c r="I9" s="231">
        <f t="shared" si="2"/>
        <v>0</v>
      </c>
      <c r="J9" s="207">
        <f t="shared" si="3"/>
        <v>0</v>
      </c>
      <c r="K9" s="231">
        <f t="shared" si="4"/>
        <v>0</v>
      </c>
      <c r="L9" s="207">
        <f t="shared" si="5"/>
        <v>0</v>
      </c>
      <c r="M9" s="207">
        <f t="shared" si="6"/>
        <v>0</v>
      </c>
      <c r="N9" s="207">
        <f t="shared" si="7"/>
        <v>0</v>
      </c>
      <c r="O9" s="208"/>
      <c r="P9" s="208"/>
      <c r="Q9" s="496"/>
      <c r="R9" s="496"/>
      <c r="S9" s="496"/>
      <c r="T9" s="496"/>
      <c r="U9" s="496"/>
      <c r="V9" s="487"/>
      <c r="W9" s="245"/>
      <c r="X9" s="214">
        <f t="shared" si="14"/>
        <v>1</v>
      </c>
      <c r="Y9" s="182" t="s">
        <v>46</v>
      </c>
      <c r="Z9" s="215"/>
      <c r="AA9" s="216"/>
      <c r="AB9" s="216"/>
      <c r="AC9" s="210">
        <f t="shared" si="8"/>
        <v>0</v>
      </c>
      <c r="AD9" s="235"/>
      <c r="AE9" s="235"/>
      <c r="AF9" s="235"/>
      <c r="AG9" s="210">
        <f t="shared" si="9"/>
        <v>0</v>
      </c>
      <c r="AH9" s="235">
        <v>0</v>
      </c>
      <c r="AI9" s="235">
        <v>0</v>
      </c>
      <c r="AJ9" s="235">
        <v>0</v>
      </c>
      <c r="AK9" s="210">
        <f t="shared" si="10"/>
        <v>0</v>
      </c>
      <c r="AL9" s="233"/>
      <c r="AM9" s="233"/>
      <c r="AN9" s="233"/>
      <c r="AO9" s="207">
        <f t="shared" si="11"/>
        <v>0</v>
      </c>
      <c r="AP9" s="236"/>
      <c r="AQ9" s="210">
        <f t="shared" si="12"/>
        <v>0</v>
      </c>
      <c r="AR9" s="237"/>
      <c r="AS9" s="237"/>
      <c r="AT9" s="237"/>
      <c r="AU9" s="219">
        <f t="shared" si="13"/>
        <v>0</v>
      </c>
      <c r="AV9" s="253"/>
      <c r="AW9" s="254"/>
      <c r="AX9" s="237"/>
      <c r="AY9" s="237"/>
      <c r="AZ9" s="255"/>
      <c r="BA9" s="256"/>
      <c r="BB9" s="254"/>
      <c r="BC9" s="237"/>
      <c r="BD9" s="237"/>
      <c r="BE9" s="255"/>
      <c r="BF9" s="256"/>
      <c r="BG9" s="257"/>
      <c r="BH9" s="195"/>
      <c r="BI9" s="239"/>
      <c r="BJ9" s="240"/>
      <c r="BK9" s="241"/>
      <c r="BL9" s="242"/>
      <c r="BM9" s="239"/>
      <c r="BN9" s="241"/>
      <c r="BO9" s="241"/>
      <c r="BP9" s="198"/>
      <c r="BQ9" s="239"/>
      <c r="BR9" s="241"/>
      <c r="BS9" s="241"/>
      <c r="BT9" s="243"/>
      <c r="BU9" s="8"/>
      <c r="BV9" s="87"/>
      <c r="BW9" s="107"/>
      <c r="BX9" s="14"/>
      <c r="BY9" s="93"/>
      <c r="BZ9" s="93"/>
      <c r="CA9" s="98"/>
      <c r="CB9" s="8"/>
      <c r="CC9" s="87"/>
      <c r="CD9" s="108"/>
      <c r="CE9" s="109"/>
      <c r="CF9" s="93"/>
      <c r="CG9" s="93"/>
      <c r="CH9" s="110"/>
      <c r="CI9" s="8"/>
      <c r="CJ9" s="9"/>
      <c r="CK9" s="25"/>
      <c r="CL9" s="2"/>
      <c r="CM9" s="2"/>
      <c r="CN9" s="2"/>
      <c r="CO9" s="3"/>
      <c r="CP9" s="8"/>
      <c r="CQ9" s="25"/>
      <c r="CR9" s="2"/>
      <c r="CS9" s="2"/>
      <c r="CT9" s="2"/>
      <c r="CU9" s="3"/>
    </row>
    <row r="10" spans="1:99" ht="15.75" customHeight="1" x14ac:dyDescent="0.25">
      <c r="A10" s="182" t="s">
        <v>47</v>
      </c>
      <c r="B10" s="258">
        <v>45</v>
      </c>
      <c r="C10" s="204">
        <v>17.43</v>
      </c>
      <c r="D10" s="204">
        <v>0</v>
      </c>
      <c r="E10" s="204">
        <v>0</v>
      </c>
      <c r="F10" s="205">
        <f t="shared" si="0"/>
        <v>17.43</v>
      </c>
      <c r="G10" s="206">
        <f t="shared" si="1"/>
        <v>17.43</v>
      </c>
      <c r="H10" s="205">
        <f>G10/BH2</f>
        <v>17.43</v>
      </c>
      <c r="I10" s="231">
        <f t="shared" si="2"/>
        <v>0</v>
      </c>
      <c r="J10" s="207">
        <f t="shared" si="3"/>
        <v>0</v>
      </c>
      <c r="K10" s="231">
        <f t="shared" si="4"/>
        <v>0</v>
      </c>
      <c r="L10" s="207">
        <f t="shared" si="5"/>
        <v>0</v>
      </c>
      <c r="M10" s="207">
        <f t="shared" si="6"/>
        <v>0</v>
      </c>
      <c r="N10" s="207">
        <f t="shared" si="7"/>
        <v>0</v>
      </c>
      <c r="O10" s="208"/>
      <c r="P10" s="208"/>
      <c r="Q10" s="207" t="e">
        <f>C10/AL10*60</f>
        <v>#DIV/0!</v>
      </c>
      <c r="R10" s="207" t="e">
        <f>D10/AM10*60</f>
        <v>#DIV/0!</v>
      </c>
      <c r="S10" s="207" t="e">
        <f>E10/AN10*60</f>
        <v>#DIV/0!</v>
      </c>
      <c r="T10" s="207" t="e">
        <f>(F10)/(AL10+AM10+AN10)*60</f>
        <v>#DIV/0!</v>
      </c>
      <c r="U10" s="207" t="e">
        <f>(G10)*60/AO10</f>
        <v>#DIV/0!</v>
      </c>
      <c r="V10" s="259">
        <v>16.5</v>
      </c>
      <c r="W10" s="213"/>
      <c r="X10" s="214">
        <f t="shared" si="14"/>
        <v>1</v>
      </c>
      <c r="Y10" s="182" t="s">
        <v>47</v>
      </c>
      <c r="Z10" s="215"/>
      <c r="AA10" s="216"/>
      <c r="AB10" s="217"/>
      <c r="AC10" s="210">
        <f t="shared" si="8"/>
        <v>0</v>
      </c>
      <c r="AD10" s="235"/>
      <c r="AE10" s="235"/>
      <c r="AF10" s="235"/>
      <c r="AG10" s="210">
        <f t="shared" si="9"/>
        <v>0</v>
      </c>
      <c r="AH10" s="235">
        <v>0</v>
      </c>
      <c r="AI10" s="235">
        <v>0</v>
      </c>
      <c r="AJ10" s="235">
        <v>0</v>
      </c>
      <c r="AK10" s="210">
        <f t="shared" si="10"/>
        <v>0</v>
      </c>
      <c r="AL10" s="247"/>
      <c r="AM10" s="247"/>
      <c r="AN10" s="247"/>
      <c r="AO10" s="207">
        <f t="shared" si="11"/>
        <v>0</v>
      </c>
      <c r="AP10" s="236"/>
      <c r="AQ10" s="210">
        <f t="shared" si="12"/>
        <v>0</v>
      </c>
      <c r="AR10" s="237"/>
      <c r="AS10" s="237"/>
      <c r="AT10" s="237"/>
      <c r="AU10" s="219">
        <f t="shared" si="13"/>
        <v>0</v>
      </c>
      <c r="AV10" s="253"/>
      <c r="AW10" s="254"/>
      <c r="AX10" s="237"/>
      <c r="AY10" s="237"/>
      <c r="AZ10" s="255"/>
      <c r="BA10" s="256"/>
      <c r="BB10" s="254"/>
      <c r="BC10" s="237"/>
      <c r="BD10" s="237"/>
      <c r="BE10" s="255"/>
      <c r="BF10" s="256"/>
      <c r="BG10" s="260"/>
      <c r="BH10" s="224" t="s">
        <v>48</v>
      </c>
      <c r="BI10" s="225"/>
      <c r="BJ10" s="249">
        <v>1.1000000000000001</v>
      </c>
      <c r="BK10" s="226"/>
      <c r="BL10" s="250"/>
      <c r="BM10" s="225"/>
      <c r="BN10" s="226">
        <v>1.08</v>
      </c>
      <c r="BO10" s="226"/>
      <c r="BP10" s="251"/>
      <c r="BQ10" s="225"/>
      <c r="BR10" s="226">
        <v>1.1299999999999999</v>
      </c>
      <c r="BS10" s="226"/>
      <c r="BT10" s="252"/>
      <c r="BU10" s="8"/>
      <c r="BV10" s="87"/>
      <c r="BW10" s="104" t="s">
        <v>48</v>
      </c>
      <c r="BX10" s="13"/>
      <c r="BY10" s="102">
        <f>BJ10+BN10+BR10</f>
        <v>3.31</v>
      </c>
      <c r="BZ10" s="102">
        <f>BK10+BO10+BS10</f>
        <v>0</v>
      </c>
      <c r="CA10" s="98"/>
      <c r="CB10" s="8"/>
      <c r="CC10" s="87"/>
      <c r="CD10" s="90" t="s">
        <v>48</v>
      </c>
      <c r="CE10" s="105"/>
      <c r="CF10" s="102">
        <f>BY10</f>
        <v>3.31</v>
      </c>
      <c r="CG10" s="102">
        <f>BZ10</f>
        <v>0</v>
      </c>
      <c r="CH10" s="106"/>
      <c r="CI10" s="8"/>
      <c r="CJ10" s="9"/>
      <c r="CK10" s="25" t="s">
        <v>48</v>
      </c>
      <c r="CL10" s="31">
        <f>BJ10/(C11+C12+C13)%</f>
        <v>0.92468056489576334</v>
      </c>
      <c r="CM10" s="31">
        <f>BN10/(D11+D12+D13)%</f>
        <v>0.63218895425410482</v>
      </c>
      <c r="CN10" s="31">
        <f>BR10/(E11+E12+E13)%</f>
        <v>0.91959635416666663</v>
      </c>
      <c r="CO10" s="32">
        <f>BY10/(F11+F12+F13)%</f>
        <v>0.8020839643787484</v>
      </c>
      <c r="CP10" s="8"/>
      <c r="CQ10" s="25" t="s">
        <v>48</v>
      </c>
      <c r="CR10" s="31">
        <f>BK10/(C11+C12+C13)%</f>
        <v>0</v>
      </c>
      <c r="CS10" s="31">
        <f>BO10/(D11+D12+D13)%</f>
        <v>0</v>
      </c>
      <c r="CT10" s="31">
        <f>BS10/(E11+E12+E13)%</f>
        <v>0</v>
      </c>
      <c r="CU10" s="32">
        <f>BZ10/(F13+F11+F12)%</f>
        <v>0</v>
      </c>
    </row>
    <row r="11" spans="1:99" ht="15.75" customHeight="1" x14ac:dyDescent="0.25">
      <c r="A11" s="201" t="s">
        <v>49</v>
      </c>
      <c r="B11" s="503">
        <v>234</v>
      </c>
      <c r="C11" s="204">
        <v>0</v>
      </c>
      <c r="D11" s="204">
        <v>0</v>
      </c>
      <c r="E11" s="204">
        <v>122.88</v>
      </c>
      <c r="F11" s="206">
        <f t="shared" si="0"/>
        <v>122.88</v>
      </c>
      <c r="G11" s="206">
        <f>C11+D11+E11</f>
        <v>122.88</v>
      </c>
      <c r="H11" s="206">
        <f>G11/BH2</f>
        <v>122.88</v>
      </c>
      <c r="I11" s="207">
        <f t="shared" si="2"/>
        <v>0</v>
      </c>
      <c r="J11" s="207">
        <f t="shared" si="3"/>
        <v>0</v>
      </c>
      <c r="K11" s="207">
        <f t="shared" si="4"/>
        <v>30</v>
      </c>
      <c r="L11" s="207">
        <f t="shared" si="5"/>
        <v>30</v>
      </c>
      <c r="M11" s="207">
        <f t="shared" si="6"/>
        <v>40</v>
      </c>
      <c r="N11" s="207">
        <f t="shared" si="7"/>
        <v>40</v>
      </c>
      <c r="O11" s="208">
        <f>(24*60-(I11+K11+M11+AR11+AS11+AT11))/24/60*100</f>
        <v>95.1388888888889</v>
      </c>
      <c r="P11" s="208">
        <f t="shared" ref="P11:P16" si="15">(X11*24*60-(J11+L11+N11+AQ11+AU11))/X11/24/60*100</f>
        <v>95.1388888888889</v>
      </c>
      <c r="Q11" s="496">
        <f>(C11+C12)/AL11*60</f>
        <v>0</v>
      </c>
      <c r="R11" s="496">
        <f>(D11+D12)/AM11*60</f>
        <v>0</v>
      </c>
      <c r="S11" s="496">
        <f>(E11+E12)/AN11*60</f>
        <v>17.146046511627905</v>
      </c>
      <c r="T11" s="496">
        <f>(F11+F12)/(AL11+AM11+AN11)*60</f>
        <v>5.381605839416058</v>
      </c>
      <c r="U11" s="496">
        <f>(G11+G12)*60/AO11</f>
        <v>5.381605839416058</v>
      </c>
      <c r="V11" s="487">
        <v>16.25</v>
      </c>
      <c r="W11" s="245"/>
      <c r="X11" s="214">
        <f t="shared" si="14"/>
        <v>1</v>
      </c>
      <c r="Y11" s="201" t="s">
        <v>49</v>
      </c>
      <c r="Z11" s="215"/>
      <c r="AA11" s="216"/>
      <c r="AB11" s="216"/>
      <c r="AC11" s="210">
        <f t="shared" si="8"/>
        <v>0</v>
      </c>
      <c r="AD11" s="235"/>
      <c r="AE11" s="235"/>
      <c r="AF11" s="235">
        <v>30</v>
      </c>
      <c r="AG11" s="210">
        <f t="shared" si="9"/>
        <v>30</v>
      </c>
      <c r="AH11" s="216">
        <v>10</v>
      </c>
      <c r="AI11" s="216">
        <v>10</v>
      </c>
      <c r="AJ11" s="216">
        <v>20</v>
      </c>
      <c r="AK11" s="210">
        <f t="shared" si="10"/>
        <v>40</v>
      </c>
      <c r="AL11" s="247">
        <v>470</v>
      </c>
      <c r="AM11" s="247">
        <v>470</v>
      </c>
      <c r="AN11" s="247">
        <v>430</v>
      </c>
      <c r="AO11" s="207">
        <f t="shared" si="11"/>
        <v>1370</v>
      </c>
      <c r="AP11" s="209"/>
      <c r="AQ11" s="210">
        <f t="shared" si="12"/>
        <v>0</v>
      </c>
      <c r="AR11" s="210"/>
      <c r="AS11" s="210"/>
      <c r="AT11" s="210"/>
      <c r="AU11" s="219">
        <f t="shared" si="13"/>
        <v>0</v>
      </c>
      <c r="AV11" s="220" t="s">
        <v>50</v>
      </c>
      <c r="AW11" s="221"/>
      <c r="AX11" s="210"/>
      <c r="AY11" s="210"/>
      <c r="AZ11" s="219">
        <f>AW11+AX11+AY11</f>
        <v>0</v>
      </c>
      <c r="BA11" s="222">
        <f>AZ11</f>
        <v>0</v>
      </c>
      <c r="BB11" s="221"/>
      <c r="BC11" s="210"/>
      <c r="BD11" s="210"/>
      <c r="BE11" s="219">
        <f>BB11+BC11+BD11</f>
        <v>0</v>
      </c>
      <c r="BF11" s="222">
        <f>BE11</f>
        <v>0</v>
      </c>
      <c r="BG11" s="248">
        <f>SUM(AR11:AT13,AP11:AP13,AL11:AN13,AH11:AJ13,AD11:AF13,Z11:AB13)</f>
        <v>1440</v>
      </c>
      <c r="BH11" s="195"/>
      <c r="BI11" s="239"/>
      <c r="BJ11" s="240"/>
      <c r="BK11" s="241"/>
      <c r="BL11" s="242"/>
      <c r="BM11" s="239"/>
      <c r="BN11" s="241"/>
      <c r="BO11" s="241"/>
      <c r="BP11" s="198"/>
      <c r="BQ11" s="239"/>
      <c r="BR11" s="241"/>
      <c r="BS11" s="241"/>
      <c r="BT11" s="243"/>
      <c r="BU11" s="8"/>
      <c r="BV11" s="87"/>
      <c r="BW11" s="107"/>
      <c r="BX11" s="14"/>
      <c r="BY11" s="93"/>
      <c r="BZ11" s="93"/>
      <c r="CA11" s="98"/>
      <c r="CB11" s="8"/>
      <c r="CC11" s="87"/>
      <c r="CD11" s="111"/>
      <c r="CE11" s="112"/>
      <c r="CF11" s="93"/>
      <c r="CG11" s="93"/>
      <c r="CH11" s="110"/>
      <c r="CI11" s="8"/>
      <c r="CJ11" s="9"/>
      <c r="CK11" s="25"/>
      <c r="CL11" s="2"/>
      <c r="CM11" s="2"/>
      <c r="CN11" s="2"/>
      <c r="CO11" s="3"/>
      <c r="CP11" s="8"/>
      <c r="CQ11" s="25"/>
      <c r="CR11" s="2"/>
      <c r="CS11" s="2"/>
      <c r="CT11" s="2"/>
      <c r="CU11" s="3"/>
    </row>
    <row r="12" spans="1:99" ht="15.75" customHeight="1" x14ac:dyDescent="0.25">
      <c r="A12" s="182" t="s">
        <v>51</v>
      </c>
      <c r="B12" s="503"/>
      <c r="C12" s="204">
        <v>0</v>
      </c>
      <c r="D12" s="204">
        <v>0</v>
      </c>
      <c r="E12" s="204">
        <v>0</v>
      </c>
      <c r="F12" s="205">
        <f t="shared" si="0"/>
        <v>0</v>
      </c>
      <c r="G12" s="206">
        <f t="shared" si="1"/>
        <v>0</v>
      </c>
      <c r="H12" s="205">
        <f>G12/BH2</f>
        <v>0</v>
      </c>
      <c r="I12" s="231">
        <f t="shared" si="2"/>
        <v>0</v>
      </c>
      <c r="J12" s="207">
        <f t="shared" si="3"/>
        <v>0</v>
      </c>
      <c r="K12" s="231">
        <f t="shared" si="4"/>
        <v>0</v>
      </c>
      <c r="L12" s="207">
        <f t="shared" si="5"/>
        <v>0</v>
      </c>
      <c r="M12" s="207">
        <f t="shared" si="6"/>
        <v>0</v>
      </c>
      <c r="N12" s="207">
        <f t="shared" si="7"/>
        <v>0</v>
      </c>
      <c r="O12" s="208"/>
      <c r="P12" s="208"/>
      <c r="Q12" s="496"/>
      <c r="R12" s="496"/>
      <c r="S12" s="496"/>
      <c r="T12" s="496"/>
      <c r="U12" s="496"/>
      <c r="V12" s="487"/>
      <c r="W12" s="245"/>
      <c r="X12" s="214">
        <f t="shared" si="14"/>
        <v>1</v>
      </c>
      <c r="Y12" s="182" t="s">
        <v>51</v>
      </c>
      <c r="Z12" s="237"/>
      <c r="AA12" s="261"/>
      <c r="AB12" s="261"/>
      <c r="AC12" s="210">
        <f t="shared" si="8"/>
        <v>0</v>
      </c>
      <c r="AD12" s="235"/>
      <c r="AE12" s="235"/>
      <c r="AF12" s="235"/>
      <c r="AG12" s="210">
        <f t="shared" si="9"/>
        <v>0</v>
      </c>
      <c r="AH12" s="235">
        <v>0</v>
      </c>
      <c r="AI12" s="235">
        <v>0</v>
      </c>
      <c r="AJ12" s="235">
        <v>0</v>
      </c>
      <c r="AK12" s="210">
        <f t="shared" si="10"/>
        <v>0</v>
      </c>
      <c r="AL12" s="233"/>
      <c r="AM12" s="233"/>
      <c r="AN12" s="233"/>
      <c r="AO12" s="207">
        <f t="shared" si="11"/>
        <v>0</v>
      </c>
      <c r="AP12" s="236"/>
      <c r="AQ12" s="210">
        <f t="shared" si="12"/>
        <v>0</v>
      </c>
      <c r="AR12" s="237"/>
      <c r="AS12" s="237"/>
      <c r="AT12" s="237"/>
      <c r="AU12" s="219">
        <f t="shared" si="13"/>
        <v>0</v>
      </c>
      <c r="AV12" s="253"/>
      <c r="AW12" s="254"/>
      <c r="AX12" s="237"/>
      <c r="AY12" s="237"/>
      <c r="AZ12" s="255"/>
      <c r="BA12" s="256"/>
      <c r="BB12" s="254"/>
      <c r="BC12" s="237"/>
      <c r="BD12" s="237"/>
      <c r="BE12" s="255"/>
      <c r="BF12" s="256"/>
      <c r="BG12" s="260"/>
      <c r="BH12" s="224" t="s">
        <v>52</v>
      </c>
      <c r="BI12" s="225"/>
      <c r="BJ12" s="249">
        <v>0.63</v>
      </c>
      <c r="BK12" s="226"/>
      <c r="BL12" s="250"/>
      <c r="BM12" s="225"/>
      <c r="BN12" s="226">
        <v>0.33</v>
      </c>
      <c r="BO12" s="226"/>
      <c r="BP12" s="251"/>
      <c r="BQ12" s="225"/>
      <c r="BR12" s="226">
        <v>0.3</v>
      </c>
      <c r="BS12" s="226"/>
      <c r="BT12" s="252"/>
      <c r="BU12" s="8"/>
      <c r="BV12" s="87"/>
      <c r="BW12" s="104" t="s">
        <v>52</v>
      </c>
      <c r="BX12" s="13"/>
      <c r="BY12" s="102">
        <f>BJ12+BN12+BR12</f>
        <v>1.26</v>
      </c>
      <c r="BZ12" s="102">
        <f>BK12+BO12+BS12</f>
        <v>0</v>
      </c>
      <c r="CA12" s="98"/>
      <c r="CB12" s="8"/>
      <c r="CC12" s="87"/>
      <c r="CD12" s="113" t="s">
        <v>52</v>
      </c>
      <c r="CE12" s="96"/>
      <c r="CF12" s="102">
        <f>BY12</f>
        <v>1.26</v>
      </c>
      <c r="CG12" s="102">
        <f>BZ12</f>
        <v>0</v>
      </c>
      <c r="CH12" s="106"/>
      <c r="CI12" s="8"/>
      <c r="CJ12" s="9"/>
      <c r="CK12" s="25" t="s">
        <v>52</v>
      </c>
      <c r="CL12" s="31">
        <f>BJ12/(C14+C15)%</f>
        <v>0.87798759668315807</v>
      </c>
      <c r="CM12" s="31">
        <f>BN12/(D14+D15)%</f>
        <v>0.80586080586080588</v>
      </c>
      <c r="CN12" s="31">
        <f>BR12/(E14+E15)%</f>
        <v>1.1210762331838564</v>
      </c>
      <c r="CO12" s="32">
        <f>BY12/(F14+F15)%</f>
        <v>0.9034524791166243</v>
      </c>
      <c r="CP12" s="8"/>
      <c r="CQ12" s="25" t="s">
        <v>52</v>
      </c>
      <c r="CR12" s="31">
        <f>BK12/(C14+C15)%</f>
        <v>0</v>
      </c>
      <c r="CS12" s="31">
        <f>BO12/(D14+D15)%</f>
        <v>0</v>
      </c>
      <c r="CT12" s="31">
        <f>BS12/(E14+E15)%</f>
        <v>0</v>
      </c>
      <c r="CU12" s="32">
        <f>BZ12/(F14+F15)%</f>
        <v>0</v>
      </c>
    </row>
    <row r="13" spans="1:99" ht="15.75" customHeight="1" x14ac:dyDescent="0.25">
      <c r="A13" s="182" t="s">
        <v>53</v>
      </c>
      <c r="B13" s="202">
        <v>150</v>
      </c>
      <c r="C13" s="204">
        <v>118.96</v>
      </c>
      <c r="D13" s="204">
        <v>170.83500000000001</v>
      </c>
      <c r="E13" s="204">
        <v>0</v>
      </c>
      <c r="F13" s="205">
        <f t="shared" si="0"/>
        <v>289.79500000000002</v>
      </c>
      <c r="G13" s="206">
        <f t="shared" si="1"/>
        <v>289.79500000000002</v>
      </c>
      <c r="H13" s="205">
        <f>G13/BH2</f>
        <v>289.79500000000002</v>
      </c>
      <c r="I13" s="231">
        <f t="shared" si="2"/>
        <v>0</v>
      </c>
      <c r="J13" s="207">
        <f t="shared" si="3"/>
        <v>0</v>
      </c>
      <c r="K13" s="231">
        <f t="shared" si="4"/>
        <v>0</v>
      </c>
      <c r="L13" s="207">
        <f t="shared" si="5"/>
        <v>0</v>
      </c>
      <c r="M13" s="207">
        <f t="shared" si="6"/>
        <v>0</v>
      </c>
      <c r="N13" s="207">
        <f t="shared" si="7"/>
        <v>0</v>
      </c>
      <c r="O13" s="208"/>
      <c r="P13" s="208"/>
      <c r="Q13" s="207" t="e">
        <f>C13/AL13*60</f>
        <v>#DIV/0!</v>
      </c>
      <c r="R13" s="207" t="e">
        <f>D13/AM13*60</f>
        <v>#DIV/0!</v>
      </c>
      <c r="S13" s="207" t="e">
        <f>E13/AN13*60</f>
        <v>#DIV/0!</v>
      </c>
      <c r="T13" s="207" t="e">
        <f>(F13)/(AL13+AM13+AN13)*60</f>
        <v>#DIV/0!</v>
      </c>
      <c r="U13" s="207" t="e">
        <f>(G13)*60/AO13</f>
        <v>#DIV/0!</v>
      </c>
      <c r="V13" s="259">
        <v>20.6</v>
      </c>
      <c r="W13" s="213"/>
      <c r="X13" s="214">
        <f t="shared" si="14"/>
        <v>1</v>
      </c>
      <c r="Y13" s="182" t="s">
        <v>53</v>
      </c>
      <c r="Z13" s="237"/>
      <c r="AA13" s="261"/>
      <c r="AB13" s="261"/>
      <c r="AC13" s="210">
        <f t="shared" si="8"/>
        <v>0</v>
      </c>
      <c r="AD13" s="235"/>
      <c r="AE13" s="235"/>
      <c r="AF13" s="235"/>
      <c r="AG13" s="210">
        <f t="shared" si="9"/>
        <v>0</v>
      </c>
      <c r="AH13" s="235">
        <v>0</v>
      </c>
      <c r="AI13" s="235">
        <v>0</v>
      </c>
      <c r="AJ13" s="235">
        <v>0</v>
      </c>
      <c r="AK13" s="210">
        <f t="shared" si="10"/>
        <v>0</v>
      </c>
      <c r="AL13" s="247"/>
      <c r="AM13" s="247"/>
      <c r="AN13" s="247"/>
      <c r="AO13" s="207">
        <f t="shared" si="11"/>
        <v>0</v>
      </c>
      <c r="AP13" s="236"/>
      <c r="AQ13" s="210">
        <f t="shared" si="12"/>
        <v>0</v>
      </c>
      <c r="AR13" s="237"/>
      <c r="AS13" s="237"/>
      <c r="AT13" s="237"/>
      <c r="AU13" s="219">
        <f t="shared" si="13"/>
        <v>0</v>
      </c>
      <c r="AV13" s="253"/>
      <c r="AW13" s="254"/>
      <c r="AX13" s="237"/>
      <c r="AY13" s="237"/>
      <c r="AZ13" s="255"/>
      <c r="BA13" s="256"/>
      <c r="BB13" s="254"/>
      <c r="BC13" s="237"/>
      <c r="BD13" s="237"/>
      <c r="BE13" s="255"/>
      <c r="BF13" s="256"/>
      <c r="BG13" s="257"/>
      <c r="BH13" s="224"/>
      <c r="BI13" s="225"/>
      <c r="BJ13" s="240"/>
      <c r="BK13" s="240"/>
      <c r="BL13" s="250"/>
      <c r="BM13" s="225"/>
      <c r="BN13" s="240"/>
      <c r="BO13" s="240"/>
      <c r="BP13" s="251"/>
      <c r="BQ13" s="225"/>
      <c r="BR13" s="240"/>
      <c r="BS13" s="240"/>
      <c r="BT13" s="252"/>
      <c r="BU13" s="8"/>
      <c r="BV13" s="87"/>
      <c r="BW13" s="107"/>
      <c r="BX13" s="13"/>
      <c r="BY13" s="102"/>
      <c r="BZ13" s="102"/>
      <c r="CA13" s="98"/>
      <c r="CB13" s="8"/>
      <c r="CC13" s="87"/>
      <c r="CD13" s="90"/>
      <c r="CE13" s="105"/>
      <c r="CF13" s="102"/>
      <c r="CG13" s="102"/>
      <c r="CH13" s="106"/>
      <c r="CI13" s="8"/>
      <c r="CJ13" s="9"/>
      <c r="CK13" s="25"/>
      <c r="CL13" s="31"/>
      <c r="CM13" s="31"/>
      <c r="CN13" s="31"/>
      <c r="CO13" s="32"/>
      <c r="CP13" s="8"/>
      <c r="CQ13" s="25"/>
      <c r="CR13" s="31"/>
      <c r="CS13" s="31"/>
      <c r="CT13" s="31"/>
      <c r="CU13" s="32"/>
    </row>
    <row r="14" spans="1:99" ht="15.75" customHeight="1" x14ac:dyDescent="0.25">
      <c r="A14" s="201" t="s">
        <v>54</v>
      </c>
      <c r="B14" s="202">
        <v>208</v>
      </c>
      <c r="C14" s="204">
        <v>0</v>
      </c>
      <c r="D14" s="204">
        <v>0</v>
      </c>
      <c r="E14" s="204">
        <v>0</v>
      </c>
      <c r="F14" s="206">
        <f t="shared" si="0"/>
        <v>0</v>
      </c>
      <c r="G14" s="206">
        <f t="shared" si="1"/>
        <v>0</v>
      </c>
      <c r="H14" s="206">
        <f>G14/BH2</f>
        <v>0</v>
      </c>
      <c r="I14" s="207">
        <f t="shared" si="2"/>
        <v>160</v>
      </c>
      <c r="J14" s="207">
        <f t="shared" si="3"/>
        <v>160</v>
      </c>
      <c r="K14" s="207">
        <f t="shared" si="4"/>
        <v>0</v>
      </c>
      <c r="L14" s="207">
        <f t="shared" si="5"/>
        <v>0</v>
      </c>
      <c r="M14" s="207">
        <f t="shared" si="6"/>
        <v>450</v>
      </c>
      <c r="N14" s="207">
        <f t="shared" si="7"/>
        <v>450</v>
      </c>
      <c r="O14" s="208">
        <f>(24*60-(I14+K14+M14+AR14+AS14+AT14+AP14))/24/60*100</f>
        <v>57.638888888888893</v>
      </c>
      <c r="P14" s="208">
        <f t="shared" si="15"/>
        <v>57.638888888888893</v>
      </c>
      <c r="Q14" s="496">
        <f>(C14+C15)/(AL14+AL15)*60</f>
        <v>8.9693749999999994</v>
      </c>
      <c r="R14" s="496">
        <f>(D14+D15)/(AM14+AM15)*60</f>
        <v>5.4600000000000009</v>
      </c>
      <c r="S14" s="496">
        <f>(E14+E15)/(AN14+AN15)*60</f>
        <v>6.4224000000000006</v>
      </c>
      <c r="T14" s="496">
        <f>(F14+F15)/(AL14+AM14+AN14+AL15+AM15+AN15)*60</f>
        <v>7.0914406779661014</v>
      </c>
      <c r="U14" s="496">
        <f>(G14+G15)*60/(AO14+AO15)</f>
        <v>7.0914406779661014</v>
      </c>
      <c r="V14" s="487">
        <v>22.18</v>
      </c>
      <c r="W14" s="245"/>
      <c r="X14" s="214">
        <f t="shared" si="14"/>
        <v>1</v>
      </c>
      <c r="Y14" s="201" t="s">
        <v>54</v>
      </c>
      <c r="Z14" s="262">
        <v>110</v>
      </c>
      <c r="AA14" s="216"/>
      <c r="AB14" s="216">
        <v>50</v>
      </c>
      <c r="AC14" s="210">
        <f t="shared" si="8"/>
        <v>160</v>
      </c>
      <c r="AD14" s="235"/>
      <c r="AE14" s="235"/>
      <c r="AF14" s="235"/>
      <c r="AG14" s="210">
        <f t="shared" si="9"/>
        <v>0</v>
      </c>
      <c r="AH14" s="235">
        <v>0</v>
      </c>
      <c r="AI14" s="235">
        <v>270</v>
      </c>
      <c r="AJ14" s="235">
        <v>180</v>
      </c>
      <c r="AK14" s="210">
        <f t="shared" si="10"/>
        <v>450</v>
      </c>
      <c r="AL14" s="247">
        <v>480</v>
      </c>
      <c r="AM14" s="247">
        <v>450</v>
      </c>
      <c r="AN14" s="247">
        <v>250</v>
      </c>
      <c r="AO14" s="207">
        <f t="shared" si="11"/>
        <v>1180</v>
      </c>
      <c r="AP14" s="209"/>
      <c r="AQ14" s="210">
        <f t="shared" si="12"/>
        <v>0</v>
      </c>
      <c r="AR14" s="210"/>
      <c r="AS14" s="210"/>
      <c r="AT14" s="210"/>
      <c r="AU14" s="219">
        <f t="shared" si="13"/>
        <v>0</v>
      </c>
      <c r="AV14" s="263" t="s">
        <v>55</v>
      </c>
      <c r="AW14" s="221"/>
      <c r="AX14" s="210"/>
      <c r="AY14" s="210"/>
      <c r="AZ14" s="219">
        <f>AW14+AX14+AY14</f>
        <v>0</v>
      </c>
      <c r="BA14" s="222">
        <f>AZ14</f>
        <v>0</v>
      </c>
      <c r="BB14" s="221"/>
      <c r="BC14" s="210"/>
      <c r="BD14" s="210"/>
      <c r="BE14" s="219">
        <f>BB14+BC14+BD14</f>
        <v>0</v>
      </c>
      <c r="BF14" s="222">
        <f>BE14</f>
        <v>0</v>
      </c>
      <c r="BG14" s="248">
        <f>SUM(AR14:AT15,AP14:AP15,AL14:AN15,AH14:AJ15,AD14:AF15,Z14:AB15)</f>
        <v>1790</v>
      </c>
      <c r="BH14" s="224" t="s">
        <v>56</v>
      </c>
      <c r="BI14" s="225"/>
      <c r="BJ14" s="249">
        <v>0</v>
      </c>
      <c r="BK14" s="226"/>
      <c r="BL14" s="250"/>
      <c r="BM14" s="225"/>
      <c r="BN14" s="226">
        <v>0</v>
      </c>
      <c r="BO14" s="226"/>
      <c r="BP14" s="251"/>
      <c r="BQ14" s="225"/>
      <c r="BR14" s="226">
        <v>0.22</v>
      </c>
      <c r="BS14" s="226"/>
      <c r="BT14" s="252"/>
      <c r="BU14" s="8"/>
      <c r="BV14" s="87"/>
      <c r="BW14" s="104" t="s">
        <v>56</v>
      </c>
      <c r="BX14" s="13"/>
      <c r="BY14" s="102">
        <f>BJ14+BN14+BR14</f>
        <v>0.22</v>
      </c>
      <c r="BZ14" s="102">
        <f>BK14+BO14+BS14</f>
        <v>0</v>
      </c>
      <c r="CA14" s="98"/>
      <c r="CB14" s="8"/>
      <c r="CC14" s="87"/>
      <c r="CD14" s="103" t="s">
        <v>56</v>
      </c>
      <c r="CE14" s="105"/>
      <c r="CF14" s="102">
        <f>BY14</f>
        <v>0.22</v>
      </c>
      <c r="CG14" s="102">
        <f>BZ14</f>
        <v>0</v>
      </c>
      <c r="CH14" s="106"/>
      <c r="CI14" s="8"/>
      <c r="CJ14" s="9"/>
      <c r="CK14" s="7" t="s">
        <v>56</v>
      </c>
      <c r="CL14" s="31" t="e">
        <f>BJ14/(C16)%</f>
        <v>#DIV/0!</v>
      </c>
      <c r="CM14" s="31">
        <f>BN14/(D16)%</f>
        <v>0</v>
      </c>
      <c r="CN14" s="31">
        <f>BR14/(E16)%</f>
        <v>0.41904761904761906</v>
      </c>
      <c r="CO14" s="32">
        <f>BY14/(F16)%</f>
        <v>0.33424491036159226</v>
      </c>
      <c r="CP14" s="8"/>
      <c r="CQ14" s="7" t="s">
        <v>56</v>
      </c>
      <c r="CR14" s="31" t="e">
        <f>BK14/(C16)%</f>
        <v>#DIV/0!</v>
      </c>
      <c r="CS14" s="31">
        <f>BO14/(D16)%</f>
        <v>0</v>
      </c>
      <c r="CT14" s="31">
        <f>BS14/(E16)%</f>
        <v>0</v>
      </c>
      <c r="CU14" s="32">
        <f>BZ14/(F16)%</f>
        <v>0</v>
      </c>
    </row>
    <row r="15" spans="1:99" ht="15.75" customHeight="1" x14ac:dyDescent="0.25">
      <c r="A15" s="182" t="s">
        <v>57</v>
      </c>
      <c r="B15" s="202">
        <v>277</v>
      </c>
      <c r="C15" s="204">
        <v>71.754999999999995</v>
      </c>
      <c r="D15" s="204">
        <v>40.950000000000003</v>
      </c>
      <c r="E15" s="204">
        <v>26.76</v>
      </c>
      <c r="F15" s="205">
        <f t="shared" si="0"/>
        <v>139.465</v>
      </c>
      <c r="G15" s="206">
        <f t="shared" si="1"/>
        <v>139.465</v>
      </c>
      <c r="H15" s="205">
        <f>G15/BH2</f>
        <v>139.465</v>
      </c>
      <c r="I15" s="231">
        <f t="shared" si="2"/>
        <v>0</v>
      </c>
      <c r="J15" s="207">
        <f t="shared" si="3"/>
        <v>0</v>
      </c>
      <c r="K15" s="231">
        <f t="shared" si="4"/>
        <v>0</v>
      </c>
      <c r="L15" s="207">
        <f t="shared" si="5"/>
        <v>0</v>
      </c>
      <c r="M15" s="207">
        <f t="shared" si="6"/>
        <v>0</v>
      </c>
      <c r="N15" s="207">
        <f t="shared" si="7"/>
        <v>0</v>
      </c>
      <c r="O15" s="208"/>
      <c r="P15" s="208"/>
      <c r="Q15" s="496"/>
      <c r="R15" s="496"/>
      <c r="S15" s="496"/>
      <c r="T15" s="496"/>
      <c r="U15" s="496"/>
      <c r="V15" s="487"/>
      <c r="W15" s="245"/>
      <c r="X15" s="214">
        <f t="shared" si="14"/>
        <v>1</v>
      </c>
      <c r="Y15" s="182" t="s">
        <v>57</v>
      </c>
      <c r="Z15" s="215"/>
      <c r="AA15" s="216"/>
      <c r="AB15" s="216"/>
      <c r="AC15" s="210">
        <f t="shared" si="8"/>
        <v>0</v>
      </c>
      <c r="AD15" s="235"/>
      <c r="AE15" s="235"/>
      <c r="AF15" s="235"/>
      <c r="AG15" s="210">
        <f t="shared" si="9"/>
        <v>0</v>
      </c>
      <c r="AH15" s="235">
        <v>0</v>
      </c>
      <c r="AI15" s="235">
        <v>0</v>
      </c>
      <c r="AJ15" s="235">
        <v>0</v>
      </c>
      <c r="AK15" s="210">
        <f t="shared" si="10"/>
        <v>0</v>
      </c>
      <c r="AL15" s="247"/>
      <c r="AM15" s="247"/>
      <c r="AN15" s="247"/>
      <c r="AO15" s="207">
        <f t="shared" si="11"/>
        <v>0</v>
      </c>
      <c r="AP15" s="236"/>
      <c r="AQ15" s="210">
        <f t="shared" si="12"/>
        <v>0</v>
      </c>
      <c r="AR15" s="237"/>
      <c r="AS15" s="237"/>
      <c r="AT15" s="237"/>
      <c r="AU15" s="219">
        <f t="shared" si="13"/>
        <v>0</v>
      </c>
      <c r="AV15" s="253"/>
      <c r="AW15" s="254"/>
      <c r="AX15" s="237"/>
      <c r="AY15" s="237"/>
      <c r="AZ15" s="255"/>
      <c r="BA15" s="256"/>
      <c r="BB15" s="254"/>
      <c r="BC15" s="237"/>
      <c r="BD15" s="237"/>
      <c r="BE15" s="255"/>
      <c r="BF15" s="256"/>
      <c r="BG15" s="238"/>
      <c r="BI15" s="264"/>
      <c r="BJ15" s="264"/>
      <c r="BK15" s="264"/>
      <c r="BL15" s="264"/>
      <c r="BM15" s="264"/>
      <c r="BN15" s="264"/>
      <c r="BO15" s="264"/>
      <c r="BP15" s="264"/>
      <c r="BQ15" s="264"/>
      <c r="BR15" s="264"/>
      <c r="BS15" s="264"/>
      <c r="BT15" s="265"/>
      <c r="BU15" s="8"/>
      <c r="BV15" s="87"/>
      <c r="BW15" s="114"/>
      <c r="BX15" s="115"/>
      <c r="BY15" s="116"/>
      <c r="BZ15" s="116"/>
      <c r="CA15" s="117"/>
      <c r="CB15" s="8"/>
      <c r="CC15" s="118"/>
      <c r="CD15" s="119"/>
      <c r="CE15" s="120"/>
      <c r="CF15" s="116"/>
      <c r="CG15" s="116"/>
      <c r="CH15" s="121"/>
      <c r="CI15" s="8"/>
      <c r="CJ15" s="9"/>
      <c r="CK15" s="25"/>
      <c r="CL15" s="2"/>
      <c r="CM15" s="2"/>
      <c r="CN15" s="2"/>
      <c r="CO15" s="3"/>
      <c r="CP15" s="8"/>
      <c r="CQ15" s="25"/>
      <c r="CR15" s="2"/>
      <c r="CS15" s="2"/>
      <c r="CT15" s="2"/>
      <c r="CU15" s="3"/>
    </row>
    <row r="16" spans="1:99" ht="15.75" customHeight="1" x14ac:dyDescent="0.25">
      <c r="A16" s="182" t="s">
        <v>56</v>
      </c>
      <c r="B16" s="202"/>
      <c r="C16" s="204">
        <v>0</v>
      </c>
      <c r="D16" s="204">
        <v>13.32</v>
      </c>
      <c r="E16" s="204">
        <v>52.5</v>
      </c>
      <c r="F16" s="205">
        <f t="shared" si="0"/>
        <v>65.819999999999993</v>
      </c>
      <c r="G16" s="206">
        <f t="shared" si="1"/>
        <v>65.819999999999993</v>
      </c>
      <c r="H16" s="205">
        <f>G16/BH2</f>
        <v>65.819999999999993</v>
      </c>
      <c r="I16" s="231">
        <f t="shared" si="2"/>
        <v>0</v>
      </c>
      <c r="J16" s="207">
        <f t="shared" si="3"/>
        <v>0</v>
      </c>
      <c r="K16" s="231">
        <f t="shared" si="4"/>
        <v>0</v>
      </c>
      <c r="L16" s="207">
        <f t="shared" si="5"/>
        <v>0</v>
      </c>
      <c r="M16" s="207">
        <f t="shared" si="6"/>
        <v>280</v>
      </c>
      <c r="N16" s="207">
        <f t="shared" si="7"/>
        <v>280</v>
      </c>
      <c r="O16" s="208">
        <f>(24*60-(I16+K16+M16+AR16+AS16+AT16+AP16))/24/60*100</f>
        <v>80.555555555555557</v>
      </c>
      <c r="P16" s="208">
        <f t="shared" si="15"/>
        <v>80.555555555555557</v>
      </c>
      <c r="Q16" s="266"/>
      <c r="R16" s="266"/>
      <c r="S16" s="266"/>
      <c r="T16" s="266"/>
      <c r="U16" s="266"/>
      <c r="V16" s="267"/>
      <c r="W16" s="245"/>
      <c r="X16" s="214">
        <f t="shared" si="14"/>
        <v>1</v>
      </c>
      <c r="Y16" s="224" t="s">
        <v>56</v>
      </c>
      <c r="Z16" s="215"/>
      <c r="AA16" s="216"/>
      <c r="AB16" s="216"/>
      <c r="AC16" s="210">
        <f t="shared" si="8"/>
        <v>0</v>
      </c>
      <c r="AD16" s="235"/>
      <c r="AE16" s="235"/>
      <c r="AF16" s="235"/>
      <c r="AG16" s="210">
        <f t="shared" si="9"/>
        <v>0</v>
      </c>
      <c r="AH16" s="235">
        <v>0</v>
      </c>
      <c r="AI16" s="235">
        <v>0</v>
      </c>
      <c r="AJ16" s="235">
        <v>280</v>
      </c>
      <c r="AK16" s="210">
        <f t="shared" si="10"/>
        <v>280</v>
      </c>
      <c r="AL16" s="247"/>
      <c r="AM16" s="247"/>
      <c r="AN16" s="247"/>
      <c r="AO16" s="207"/>
      <c r="AP16" s="236"/>
      <c r="AQ16" s="210">
        <f t="shared" si="12"/>
        <v>0</v>
      </c>
      <c r="AR16" s="237"/>
      <c r="AS16" s="237"/>
      <c r="AT16" s="237"/>
      <c r="AU16" s="219">
        <f t="shared" si="13"/>
        <v>0</v>
      </c>
      <c r="AV16" s="263" t="s">
        <v>56</v>
      </c>
      <c r="AW16" s="254"/>
      <c r="AX16" s="254"/>
      <c r="AY16" s="254"/>
      <c r="AZ16" s="219">
        <f t="shared" ref="AZ16:AZ28" si="16">AW16+AX16+AY16</f>
        <v>0</v>
      </c>
      <c r="BA16" s="222">
        <f t="shared" ref="BA16:BA28" si="17">AZ16</f>
        <v>0</v>
      </c>
      <c r="BB16" s="221"/>
      <c r="BC16" s="210"/>
      <c r="BD16" s="210"/>
      <c r="BE16" s="219">
        <f t="shared" ref="BE16:BE28" si="18">BB16+BC16+BD16</f>
        <v>0</v>
      </c>
      <c r="BF16" s="222">
        <f t="shared" ref="BF16:BF28" si="19">BE16</f>
        <v>0</v>
      </c>
      <c r="BG16" s="223"/>
      <c r="BH16" s="224" t="s">
        <v>58</v>
      </c>
      <c r="BI16" s="268">
        <v>0.78</v>
      </c>
      <c r="BJ16" s="249">
        <v>0.88</v>
      </c>
      <c r="BK16" s="226"/>
      <c r="BL16" s="269"/>
      <c r="BM16" s="268">
        <v>0.55000000000000004</v>
      </c>
      <c r="BN16" s="226">
        <v>0.65</v>
      </c>
      <c r="BO16" s="226"/>
      <c r="BP16" s="270"/>
      <c r="BQ16" s="268">
        <v>0.7</v>
      </c>
      <c r="BR16" s="226">
        <v>0.8</v>
      </c>
      <c r="BS16" s="226"/>
      <c r="BT16" s="271"/>
      <c r="BU16" s="8"/>
      <c r="BV16" s="87"/>
      <c r="BW16" s="122" t="s">
        <v>59</v>
      </c>
      <c r="BX16" s="123">
        <f t="shared" ref="BX16:CA17" si="20">BI16+BM16+BQ16</f>
        <v>2.0300000000000002</v>
      </c>
      <c r="BY16" s="102">
        <f t="shared" si="20"/>
        <v>2.33</v>
      </c>
      <c r="BZ16" s="102">
        <f t="shared" si="20"/>
        <v>0</v>
      </c>
      <c r="CA16" s="124">
        <f t="shared" si="20"/>
        <v>0</v>
      </c>
      <c r="CB16" s="8"/>
      <c r="CC16" s="87"/>
      <c r="CD16" s="113" t="s">
        <v>59</v>
      </c>
      <c r="CE16" s="125">
        <f t="shared" ref="CE16:CH17" si="21">BX16</f>
        <v>2.0300000000000002</v>
      </c>
      <c r="CF16" s="102">
        <f t="shared" si="21"/>
        <v>2.33</v>
      </c>
      <c r="CG16" s="102">
        <f t="shared" si="21"/>
        <v>0</v>
      </c>
      <c r="CH16" s="126">
        <f t="shared" si="21"/>
        <v>0</v>
      </c>
      <c r="CI16" s="8"/>
      <c r="CJ16" s="9"/>
      <c r="CK16" s="25" t="s">
        <v>58</v>
      </c>
      <c r="CL16" s="31">
        <f>BJ16/(BJ16+C18)%</f>
        <v>4.0219378427787937</v>
      </c>
      <c r="CM16" s="31">
        <f>BN16/(BN16+D18)%</f>
        <v>1.220886551465064</v>
      </c>
      <c r="CN16" s="31">
        <f>BR16/(BR16+E20)%</f>
        <v>1.7278617710583155</v>
      </c>
      <c r="CO16" s="32">
        <f>BY16/(BY16+F18)%</f>
        <v>1.9189589853401419</v>
      </c>
      <c r="CP16" s="8"/>
      <c r="CQ16" s="25" t="s">
        <v>58</v>
      </c>
      <c r="CR16" s="31">
        <f>BK16/C18%</f>
        <v>0</v>
      </c>
      <c r="CS16" s="31">
        <f>BO16/D18%</f>
        <v>0</v>
      </c>
      <c r="CT16" s="31">
        <f>BS16/E20%</f>
        <v>0</v>
      </c>
      <c r="CU16" s="32">
        <f>BZ16/F18%</f>
        <v>0</v>
      </c>
    </row>
    <row r="17" spans="1:99" ht="15.75" customHeight="1" x14ac:dyDescent="0.25">
      <c r="A17" s="182" t="s">
        <v>60</v>
      </c>
      <c r="B17" s="202"/>
      <c r="C17" s="204">
        <v>0</v>
      </c>
      <c r="D17" s="204">
        <v>0</v>
      </c>
      <c r="E17" s="204">
        <v>0</v>
      </c>
      <c r="F17" s="205">
        <f t="shared" si="0"/>
        <v>0</v>
      </c>
      <c r="G17" s="206">
        <f t="shared" si="1"/>
        <v>0</v>
      </c>
      <c r="H17" s="205">
        <f>G17/BH2</f>
        <v>0</v>
      </c>
      <c r="I17" s="231">
        <f t="shared" si="2"/>
        <v>0</v>
      </c>
      <c r="J17" s="207">
        <f t="shared" si="3"/>
        <v>0</v>
      </c>
      <c r="K17" s="231">
        <f t="shared" si="4"/>
        <v>0</v>
      </c>
      <c r="L17" s="207">
        <f t="shared" si="5"/>
        <v>0</v>
      </c>
      <c r="M17" s="207">
        <f t="shared" si="6"/>
        <v>2880</v>
      </c>
      <c r="N17" s="207">
        <f t="shared" si="7"/>
        <v>2880</v>
      </c>
      <c r="O17" s="208">
        <f>(16*24*60-(I17+K17+M17+AR17+AS17+AT17+AP17))/16/24/60*100</f>
        <v>87.5</v>
      </c>
      <c r="P17" s="208">
        <f>(16*X17*24*60-(J17+L17+N17+AQ17+AU17))/16/X17/24/60*100</f>
        <v>87.5</v>
      </c>
      <c r="Q17" s="232"/>
      <c r="R17" s="233"/>
      <c r="S17" s="233"/>
      <c r="T17" s="234"/>
      <c r="U17" s="234"/>
      <c r="V17" s="272"/>
      <c r="W17" s="213"/>
      <c r="X17" s="214">
        <f>X22</f>
        <v>1</v>
      </c>
      <c r="Y17" s="182" t="s">
        <v>60</v>
      </c>
      <c r="Z17" s="215"/>
      <c r="AA17" s="216"/>
      <c r="AB17" s="216"/>
      <c r="AC17" s="210">
        <f t="shared" si="8"/>
        <v>0</v>
      </c>
      <c r="AD17" s="235"/>
      <c r="AE17" s="235"/>
      <c r="AF17" s="235"/>
      <c r="AG17" s="210">
        <f t="shared" si="9"/>
        <v>0</v>
      </c>
      <c r="AH17" s="235">
        <v>960</v>
      </c>
      <c r="AI17" s="235">
        <v>960</v>
      </c>
      <c r="AJ17" s="235">
        <v>960</v>
      </c>
      <c r="AK17" s="210">
        <f t="shared" si="10"/>
        <v>2880</v>
      </c>
      <c r="AL17" s="233"/>
      <c r="AM17" s="233"/>
      <c r="AN17" s="233"/>
      <c r="AO17" s="207">
        <f t="shared" ref="AO17:AO28" si="22">AL17+AM17+AN17</f>
        <v>0</v>
      </c>
      <c r="AP17" s="236"/>
      <c r="AQ17" s="210">
        <f t="shared" si="12"/>
        <v>0</v>
      </c>
      <c r="AR17" s="237"/>
      <c r="AS17" s="237"/>
      <c r="AT17" s="237"/>
      <c r="AU17" s="219">
        <f t="shared" si="13"/>
        <v>0</v>
      </c>
      <c r="AV17" s="263" t="s">
        <v>60</v>
      </c>
      <c r="AW17" s="221"/>
      <c r="AX17" s="210"/>
      <c r="AY17" s="210"/>
      <c r="AZ17" s="219">
        <f t="shared" si="16"/>
        <v>0</v>
      </c>
      <c r="BA17" s="222">
        <f t="shared" si="17"/>
        <v>0</v>
      </c>
      <c r="BB17" s="221">
        <f>AH17</f>
        <v>960</v>
      </c>
      <c r="BC17" s="221">
        <f>AI17</f>
        <v>960</v>
      </c>
      <c r="BD17" s="221">
        <f>AJ17</f>
        <v>960</v>
      </c>
      <c r="BE17" s="219">
        <f t="shared" si="18"/>
        <v>2880</v>
      </c>
      <c r="BF17" s="222">
        <f t="shared" si="19"/>
        <v>2880</v>
      </c>
      <c r="BG17" s="223"/>
      <c r="BH17" s="224" t="s">
        <v>61</v>
      </c>
      <c r="BI17" s="268">
        <v>0.67</v>
      </c>
      <c r="BJ17" s="249">
        <v>0.77</v>
      </c>
      <c r="BK17" s="226"/>
      <c r="BL17" s="269"/>
      <c r="BM17" s="268">
        <v>0.42</v>
      </c>
      <c r="BN17" s="226">
        <v>0.52</v>
      </c>
      <c r="BO17" s="226"/>
      <c r="BP17" s="270"/>
      <c r="BQ17" s="268">
        <v>0.5</v>
      </c>
      <c r="BR17" s="226">
        <v>0.6</v>
      </c>
      <c r="BS17" s="226"/>
      <c r="BT17" s="271"/>
      <c r="BU17" s="8"/>
      <c r="BV17" s="87"/>
      <c r="BW17" s="104" t="s">
        <v>62</v>
      </c>
      <c r="BX17" s="127">
        <f t="shared" si="20"/>
        <v>1.59</v>
      </c>
      <c r="BY17" s="128">
        <f t="shared" si="20"/>
        <v>1.8900000000000001</v>
      </c>
      <c r="BZ17" s="102">
        <f t="shared" si="20"/>
        <v>0</v>
      </c>
      <c r="CA17" s="124">
        <f t="shared" si="20"/>
        <v>0</v>
      </c>
      <c r="CB17" s="9"/>
      <c r="CC17" s="87"/>
      <c r="CD17" s="90" t="s">
        <v>62</v>
      </c>
      <c r="CE17" s="129">
        <f t="shared" si="21"/>
        <v>1.59</v>
      </c>
      <c r="CF17" s="102">
        <f t="shared" si="21"/>
        <v>1.8900000000000001</v>
      </c>
      <c r="CG17" s="102">
        <f t="shared" si="21"/>
        <v>0</v>
      </c>
      <c r="CH17" s="126">
        <f t="shared" si="21"/>
        <v>0</v>
      </c>
      <c r="CI17" s="8"/>
      <c r="CJ17" s="9"/>
      <c r="CK17" s="25" t="s">
        <v>61</v>
      </c>
      <c r="CL17" s="31">
        <f>BJ17/(BJ17+C19)%</f>
        <v>2.0199370409233994</v>
      </c>
      <c r="CM17" s="31">
        <f>BN17/(BN17+D19)%</f>
        <v>2.7139874739039667</v>
      </c>
      <c r="CN17" s="31">
        <f>BR17/(BR17+E21)%</f>
        <v>3.0456852791878166</v>
      </c>
      <c r="CO17" s="32">
        <f>BY17/(BY17+F19)%</f>
        <v>2.4551831644583011</v>
      </c>
      <c r="CP17" s="8"/>
      <c r="CQ17" s="25" t="s">
        <v>61</v>
      </c>
      <c r="CR17" s="31">
        <f>BK17/C19%</f>
        <v>0</v>
      </c>
      <c r="CS17" s="31">
        <f>BO17/D19%</f>
        <v>0</v>
      </c>
      <c r="CT17" s="31">
        <f>BS17/E21%</f>
        <v>0</v>
      </c>
      <c r="CU17" s="32">
        <f>BZ17/F19%</f>
        <v>0</v>
      </c>
    </row>
    <row r="18" spans="1:99" ht="15.75" customHeight="1" x14ac:dyDescent="0.25">
      <c r="A18" s="201" t="s">
        <v>59</v>
      </c>
      <c r="B18" s="202"/>
      <c r="C18" s="204">
        <v>21</v>
      </c>
      <c r="D18" s="204">
        <v>52.59</v>
      </c>
      <c r="E18" s="273">
        <v>42.73</v>
      </c>
      <c r="F18" s="206">
        <f>C18+D18+E20</f>
        <v>119.09</v>
      </c>
      <c r="G18" s="206">
        <f t="shared" si="1"/>
        <v>119.09</v>
      </c>
      <c r="H18" s="206">
        <f>G18/BH2</f>
        <v>119.09</v>
      </c>
      <c r="I18" s="207">
        <f t="shared" si="2"/>
        <v>0</v>
      </c>
      <c r="J18" s="207">
        <f t="shared" si="3"/>
        <v>0</v>
      </c>
      <c r="K18" s="207">
        <f t="shared" si="4"/>
        <v>100</v>
      </c>
      <c r="L18" s="207">
        <f t="shared" si="5"/>
        <v>100</v>
      </c>
      <c r="M18" s="207">
        <f t="shared" si="6"/>
        <v>320</v>
      </c>
      <c r="N18" s="207">
        <f t="shared" si="7"/>
        <v>320</v>
      </c>
      <c r="O18" s="208">
        <f t="shared" ref="O18:O28" si="23">(24*60-(I18+K18+M18+AR18+AS18+AT18+AP18))/24/60*100</f>
        <v>70.833333333333343</v>
      </c>
      <c r="P18" s="208">
        <f t="shared" ref="P18:P28" si="24">(X18*24*60-(J18+L18+N18+AQ18+AU18))/X18/24/60*100</f>
        <v>70.833333333333343</v>
      </c>
      <c r="Q18" s="209"/>
      <c r="R18" s="210"/>
      <c r="S18" s="210"/>
      <c r="T18" s="209"/>
      <c r="U18" s="209"/>
      <c r="V18" s="212"/>
      <c r="W18" s="213"/>
      <c r="X18" s="214">
        <f>X17</f>
        <v>1</v>
      </c>
      <c r="Y18" s="201" t="s">
        <v>59</v>
      </c>
      <c r="Z18" s="215"/>
      <c r="AA18" s="216"/>
      <c r="AB18" s="216"/>
      <c r="AC18" s="210">
        <f t="shared" si="8"/>
        <v>0</v>
      </c>
      <c r="AD18" s="235"/>
      <c r="AE18" s="235"/>
      <c r="AF18" s="235">
        <v>100</v>
      </c>
      <c r="AG18" s="210">
        <f t="shared" si="9"/>
        <v>100</v>
      </c>
      <c r="AH18" s="235">
        <v>160</v>
      </c>
      <c r="AI18" s="235">
        <v>70</v>
      </c>
      <c r="AJ18" s="235">
        <v>90</v>
      </c>
      <c r="AK18" s="210">
        <f t="shared" si="10"/>
        <v>320</v>
      </c>
      <c r="AL18" s="210"/>
      <c r="AM18" s="210"/>
      <c r="AN18" s="210"/>
      <c r="AO18" s="207">
        <f t="shared" si="22"/>
        <v>0</v>
      </c>
      <c r="AP18" s="209"/>
      <c r="AQ18" s="210">
        <f t="shared" si="12"/>
        <v>0</v>
      </c>
      <c r="AR18" s="210"/>
      <c r="AS18" s="210"/>
      <c r="AT18" s="210"/>
      <c r="AU18" s="219">
        <f t="shared" si="13"/>
        <v>0</v>
      </c>
      <c r="AV18" s="263" t="s">
        <v>63</v>
      </c>
      <c r="AW18" s="221"/>
      <c r="AX18" s="210"/>
      <c r="AY18" s="210"/>
      <c r="AZ18" s="219">
        <f t="shared" si="16"/>
        <v>0</v>
      </c>
      <c r="BA18" s="222">
        <f t="shared" si="17"/>
        <v>0</v>
      </c>
      <c r="BB18" s="221"/>
      <c r="BC18" s="210"/>
      <c r="BD18" s="210"/>
      <c r="BE18" s="219">
        <f t="shared" si="18"/>
        <v>0</v>
      </c>
      <c r="BF18" s="222">
        <f t="shared" si="19"/>
        <v>0</v>
      </c>
      <c r="BG18" s="238"/>
      <c r="BH18" s="195"/>
      <c r="BI18" s="274"/>
      <c r="BJ18" s="240"/>
      <c r="BK18" s="241"/>
      <c r="BL18" s="275"/>
      <c r="BM18" s="274"/>
      <c r="BN18" s="241"/>
      <c r="BO18" s="241"/>
      <c r="BP18" s="276"/>
      <c r="BQ18" s="274"/>
      <c r="BR18" s="241"/>
      <c r="BS18" s="241"/>
      <c r="BT18" s="265"/>
      <c r="BU18" s="8"/>
      <c r="BV18" s="87"/>
      <c r="BW18" s="107"/>
      <c r="BX18" s="130"/>
      <c r="BY18" s="93"/>
      <c r="BZ18" s="93"/>
      <c r="CA18" s="98"/>
      <c r="CB18" s="8"/>
      <c r="CC18" s="87"/>
      <c r="CD18" s="108"/>
      <c r="CE18" s="109"/>
      <c r="CF18" s="93"/>
      <c r="CG18" s="93"/>
      <c r="CH18" s="110"/>
      <c r="CI18" s="8"/>
      <c r="CJ18" s="9"/>
      <c r="CK18" s="25"/>
      <c r="CL18" s="2"/>
      <c r="CM18" s="2"/>
      <c r="CN18" s="2"/>
      <c r="CO18" s="3"/>
      <c r="CP18" s="8"/>
      <c r="CQ18" s="25"/>
      <c r="CR18" s="2"/>
      <c r="CS18" s="2"/>
      <c r="CT18" s="2"/>
      <c r="CU18" s="3"/>
    </row>
    <row r="19" spans="1:99" ht="15.75" customHeight="1" x14ac:dyDescent="0.25">
      <c r="A19" s="182" t="s">
        <v>62</v>
      </c>
      <c r="B19" s="202"/>
      <c r="C19" s="204">
        <v>37.35</v>
      </c>
      <c r="D19" s="204">
        <v>18.64</v>
      </c>
      <c r="E19" s="277">
        <v>11.37</v>
      </c>
      <c r="F19" s="205">
        <f>C19+D19+E21</f>
        <v>75.09</v>
      </c>
      <c r="G19" s="206">
        <f t="shared" si="1"/>
        <v>75.09</v>
      </c>
      <c r="H19" s="205">
        <f>G19/BH2</f>
        <v>75.09</v>
      </c>
      <c r="I19" s="231">
        <f t="shared" si="2"/>
        <v>0</v>
      </c>
      <c r="J19" s="207">
        <f t="shared" si="3"/>
        <v>0</v>
      </c>
      <c r="K19" s="231">
        <f t="shared" si="4"/>
        <v>0</v>
      </c>
      <c r="L19" s="207">
        <f t="shared" si="5"/>
        <v>0</v>
      </c>
      <c r="M19" s="207">
        <f t="shared" si="6"/>
        <v>330</v>
      </c>
      <c r="N19" s="207">
        <f t="shared" si="7"/>
        <v>330</v>
      </c>
      <c r="O19" s="208">
        <f t="shared" si="23"/>
        <v>77.083333333333343</v>
      </c>
      <c r="P19" s="208">
        <f t="shared" si="24"/>
        <v>77.083333333333343</v>
      </c>
      <c r="Q19" s="232"/>
      <c r="R19" s="233"/>
      <c r="S19" s="233"/>
      <c r="T19" s="234"/>
      <c r="U19" s="234"/>
      <c r="V19" s="272"/>
      <c r="W19" s="213"/>
      <c r="X19" s="214">
        <f>X18</f>
        <v>1</v>
      </c>
      <c r="Y19" s="182" t="s">
        <v>62</v>
      </c>
      <c r="Z19" s="215"/>
      <c r="AA19" s="216"/>
      <c r="AB19" s="216"/>
      <c r="AC19" s="210">
        <f t="shared" si="8"/>
        <v>0</v>
      </c>
      <c r="AD19" s="235"/>
      <c r="AE19" s="235"/>
      <c r="AF19" s="235"/>
      <c r="AG19" s="210">
        <f t="shared" si="9"/>
        <v>0</v>
      </c>
      <c r="AH19" s="235">
        <v>155</v>
      </c>
      <c r="AI19" s="235">
        <v>135</v>
      </c>
      <c r="AJ19" s="235">
        <v>40</v>
      </c>
      <c r="AK19" s="210">
        <f t="shared" si="10"/>
        <v>330</v>
      </c>
      <c r="AL19" s="233"/>
      <c r="AM19" s="233"/>
      <c r="AN19" s="233"/>
      <c r="AO19" s="207">
        <f t="shared" si="22"/>
        <v>0</v>
      </c>
      <c r="AP19" s="236"/>
      <c r="AQ19" s="210">
        <f t="shared" si="12"/>
        <v>0</v>
      </c>
      <c r="AR19" s="237"/>
      <c r="AS19" s="237"/>
      <c r="AT19" s="237"/>
      <c r="AU19" s="219">
        <f t="shared" si="13"/>
        <v>0</v>
      </c>
      <c r="AV19" s="263" t="s">
        <v>64</v>
      </c>
      <c r="AW19" s="221"/>
      <c r="AX19" s="210"/>
      <c r="AY19" s="210"/>
      <c r="AZ19" s="219">
        <f t="shared" si="16"/>
        <v>0</v>
      </c>
      <c r="BA19" s="222">
        <f t="shared" si="17"/>
        <v>0</v>
      </c>
      <c r="BB19" s="221"/>
      <c r="BC19" s="210"/>
      <c r="BD19" s="210"/>
      <c r="BE19" s="219">
        <f t="shared" si="18"/>
        <v>0</v>
      </c>
      <c r="BF19" s="222">
        <f t="shared" si="19"/>
        <v>0</v>
      </c>
      <c r="BG19" s="223"/>
      <c r="BH19" s="224" t="s">
        <v>65</v>
      </c>
      <c r="BI19" s="268">
        <v>0.73</v>
      </c>
      <c r="BJ19" s="249">
        <v>0.85</v>
      </c>
      <c r="BK19" s="226"/>
      <c r="BL19" s="269"/>
      <c r="BM19" s="268">
        <v>0.52</v>
      </c>
      <c r="BN19" s="226">
        <v>0.64</v>
      </c>
      <c r="BO19" s="226"/>
      <c r="BP19" s="270"/>
      <c r="BQ19" s="268">
        <v>0.57999999999999996</v>
      </c>
      <c r="BR19" s="226">
        <v>0.7</v>
      </c>
      <c r="BS19" s="226"/>
      <c r="BT19" s="271"/>
      <c r="BU19" s="8"/>
      <c r="BV19" s="87"/>
      <c r="BW19" s="104" t="s">
        <v>66</v>
      </c>
      <c r="BX19" s="127">
        <f>BI19+BM19+BQ19</f>
        <v>1.83</v>
      </c>
      <c r="BY19" s="128">
        <f>BJ19+BN19+BR19</f>
        <v>2.19</v>
      </c>
      <c r="BZ19" s="102">
        <f>BK19+BO19+BS19</f>
        <v>0</v>
      </c>
      <c r="CA19" s="124">
        <f>BL19+BP19+BT19</f>
        <v>0</v>
      </c>
      <c r="CB19" s="8"/>
      <c r="CC19" s="87"/>
      <c r="CD19" s="90" t="s">
        <v>66</v>
      </c>
      <c r="CE19" s="129">
        <f>BX19</f>
        <v>1.83</v>
      </c>
      <c r="CF19" s="102">
        <f>BY19</f>
        <v>2.19</v>
      </c>
      <c r="CG19" s="102">
        <f>BZ19</f>
        <v>0</v>
      </c>
      <c r="CH19" s="126">
        <f>CA19</f>
        <v>0</v>
      </c>
      <c r="CI19" s="8"/>
      <c r="CJ19" s="9"/>
      <c r="CK19" s="25" t="s">
        <v>65</v>
      </c>
      <c r="CL19" s="31">
        <f>BJ19/(BJ19+C20)%</f>
        <v>2.3383768913342502</v>
      </c>
      <c r="CM19" s="31">
        <f>BN19/(BN19+D20)%</f>
        <v>2.9809035863996276</v>
      </c>
      <c r="CN19" s="31">
        <f>BR19/(BR19+E22)%</f>
        <v>22.222222222222221</v>
      </c>
      <c r="CO19" s="32">
        <f>BY19/(BY19+F20)%</f>
        <v>3.5919304576020994</v>
      </c>
      <c r="CP19" s="8"/>
      <c r="CQ19" s="25" t="s">
        <v>65</v>
      </c>
      <c r="CR19" s="31">
        <f>BK19/C20%</f>
        <v>0</v>
      </c>
      <c r="CS19" s="31">
        <f>BO19/D20%</f>
        <v>0</v>
      </c>
      <c r="CT19" s="31">
        <f>BS19/E22%</f>
        <v>0</v>
      </c>
      <c r="CU19" s="32">
        <f>BZ19/F20%</f>
        <v>0</v>
      </c>
    </row>
    <row r="20" spans="1:99" ht="15.75" customHeight="1" x14ac:dyDescent="0.25">
      <c r="A20" s="182" t="s">
        <v>66</v>
      </c>
      <c r="B20" s="202"/>
      <c r="C20" s="204">
        <v>35.5</v>
      </c>
      <c r="D20" s="204">
        <v>20.83</v>
      </c>
      <c r="E20" s="204">
        <v>45.5</v>
      </c>
      <c r="F20" s="205">
        <f>C20+D20+E22</f>
        <v>58.78</v>
      </c>
      <c r="G20" s="206">
        <f t="shared" si="1"/>
        <v>58.78</v>
      </c>
      <c r="H20" s="205">
        <f>G20/BH2</f>
        <v>58.78</v>
      </c>
      <c r="I20" s="231">
        <f t="shared" si="2"/>
        <v>0</v>
      </c>
      <c r="J20" s="207">
        <f t="shared" si="3"/>
        <v>0</v>
      </c>
      <c r="K20" s="231">
        <f t="shared" si="4"/>
        <v>0</v>
      </c>
      <c r="L20" s="207">
        <f t="shared" si="5"/>
        <v>0</v>
      </c>
      <c r="M20" s="207">
        <f t="shared" si="6"/>
        <v>440</v>
      </c>
      <c r="N20" s="207">
        <f t="shared" si="7"/>
        <v>440</v>
      </c>
      <c r="O20" s="208">
        <f t="shared" si="23"/>
        <v>69.444444444444443</v>
      </c>
      <c r="P20" s="208">
        <f t="shared" si="24"/>
        <v>69.444444444444443</v>
      </c>
      <c r="Q20" s="232"/>
      <c r="R20" s="233"/>
      <c r="S20" s="233"/>
      <c r="T20" s="234"/>
      <c r="U20" s="234"/>
      <c r="V20" s="272"/>
      <c r="W20" s="213"/>
      <c r="X20" s="214">
        <f>X19</f>
        <v>1</v>
      </c>
      <c r="Y20" s="182" t="s">
        <v>66</v>
      </c>
      <c r="Z20" s="215"/>
      <c r="AA20" s="216"/>
      <c r="AB20" s="216"/>
      <c r="AC20" s="210">
        <f t="shared" si="8"/>
        <v>0</v>
      </c>
      <c r="AD20" s="246"/>
      <c r="AE20" s="246"/>
      <c r="AF20" s="235"/>
      <c r="AG20" s="210">
        <f t="shared" si="9"/>
        <v>0</v>
      </c>
      <c r="AH20" s="235">
        <v>160</v>
      </c>
      <c r="AI20" s="235">
        <v>120</v>
      </c>
      <c r="AJ20" s="235">
        <v>160</v>
      </c>
      <c r="AK20" s="210">
        <f t="shared" si="10"/>
        <v>440</v>
      </c>
      <c r="AL20" s="233"/>
      <c r="AM20" s="233"/>
      <c r="AN20" s="233"/>
      <c r="AO20" s="207">
        <f t="shared" si="22"/>
        <v>0</v>
      </c>
      <c r="AP20" s="236"/>
      <c r="AQ20" s="210">
        <f t="shared" si="12"/>
        <v>0</v>
      </c>
      <c r="AR20" s="237"/>
      <c r="AS20" s="237"/>
      <c r="AT20" s="237"/>
      <c r="AU20" s="219">
        <f t="shared" si="13"/>
        <v>0</v>
      </c>
      <c r="AV20" s="263" t="s">
        <v>67</v>
      </c>
      <c r="AW20" s="221"/>
      <c r="AX20" s="210"/>
      <c r="AY20" s="210"/>
      <c r="AZ20" s="219">
        <f t="shared" si="16"/>
        <v>0</v>
      </c>
      <c r="BA20" s="222">
        <f t="shared" si="17"/>
        <v>0</v>
      </c>
      <c r="BB20" s="221"/>
      <c r="BC20" s="210"/>
      <c r="BD20" s="210"/>
      <c r="BE20" s="219">
        <f t="shared" si="18"/>
        <v>0</v>
      </c>
      <c r="BF20" s="222">
        <f t="shared" si="19"/>
        <v>0</v>
      </c>
      <c r="BG20" s="238"/>
      <c r="BH20" s="195"/>
      <c r="BI20" s="278"/>
      <c r="BJ20" s="276"/>
      <c r="BK20" s="279"/>
      <c r="BL20" s="280"/>
      <c r="BM20" s="279"/>
      <c r="BN20" s="281"/>
      <c r="BO20" s="281"/>
      <c r="BP20" s="280"/>
      <c r="BQ20" s="279"/>
      <c r="BR20" s="197"/>
      <c r="BS20" s="197"/>
      <c r="BT20" s="282"/>
      <c r="BU20" s="8"/>
      <c r="BV20" s="87"/>
      <c r="BW20" s="107"/>
      <c r="BX20" s="130"/>
      <c r="BY20" s="93"/>
      <c r="BZ20" s="93"/>
      <c r="CA20" s="98"/>
      <c r="CB20" s="8"/>
      <c r="CC20" s="87"/>
      <c r="CD20" s="131"/>
      <c r="CE20" s="132"/>
      <c r="CF20" s="93"/>
      <c r="CG20" s="93"/>
      <c r="CH20" s="133"/>
      <c r="CI20" s="8"/>
      <c r="CJ20" s="9"/>
      <c r="CK20" s="25"/>
      <c r="CL20" s="2"/>
      <c r="CM20" s="2"/>
      <c r="CN20" s="2"/>
      <c r="CO20" s="3"/>
      <c r="CP20" s="8"/>
      <c r="CQ20" s="25"/>
      <c r="CR20" s="2"/>
      <c r="CS20" s="2"/>
      <c r="CT20" s="2"/>
      <c r="CU20" s="3"/>
    </row>
    <row r="21" spans="1:99" ht="15.75" customHeight="1" x14ac:dyDescent="0.25">
      <c r="A21" s="182" t="s">
        <v>68</v>
      </c>
      <c r="B21" s="202"/>
      <c r="C21" s="204">
        <v>14.54</v>
      </c>
      <c r="D21" s="204">
        <v>15.829000000000001</v>
      </c>
      <c r="E21" s="204">
        <v>19.100000000000001</v>
      </c>
      <c r="F21" s="205">
        <f>C21+D21+AD34</f>
        <v>30.369</v>
      </c>
      <c r="G21" s="206">
        <f t="shared" si="1"/>
        <v>30.369</v>
      </c>
      <c r="H21" s="205">
        <f>G21/BH2</f>
        <v>30.369</v>
      </c>
      <c r="I21" s="231">
        <f t="shared" si="2"/>
        <v>0</v>
      </c>
      <c r="J21" s="207">
        <f t="shared" si="3"/>
        <v>0</v>
      </c>
      <c r="K21" s="231">
        <f t="shared" si="4"/>
        <v>0</v>
      </c>
      <c r="L21" s="207">
        <f t="shared" si="5"/>
        <v>0</v>
      </c>
      <c r="M21" s="207">
        <f t="shared" si="6"/>
        <v>330</v>
      </c>
      <c r="N21" s="207">
        <f t="shared" si="7"/>
        <v>330</v>
      </c>
      <c r="O21" s="208">
        <f t="shared" si="23"/>
        <v>77.083333333333343</v>
      </c>
      <c r="P21" s="208">
        <f t="shared" si="24"/>
        <v>77.083333333333343</v>
      </c>
      <c r="Q21" s="232"/>
      <c r="R21" s="233"/>
      <c r="S21" s="233"/>
      <c r="T21" s="234"/>
      <c r="U21" s="234"/>
      <c r="V21" s="272"/>
      <c r="W21" s="213"/>
      <c r="X21" s="214">
        <v>1</v>
      </c>
      <c r="Y21" s="182" t="s">
        <v>68</v>
      </c>
      <c r="Z21" s="215"/>
      <c r="AA21" s="216"/>
      <c r="AB21" s="216"/>
      <c r="AC21" s="210">
        <f t="shared" si="8"/>
        <v>0</v>
      </c>
      <c r="AD21" s="235"/>
      <c r="AE21" s="235"/>
      <c r="AF21" s="235"/>
      <c r="AG21" s="210">
        <f t="shared" si="9"/>
        <v>0</v>
      </c>
      <c r="AH21" s="216">
        <v>50</v>
      </c>
      <c r="AI21" s="216">
        <v>160</v>
      </c>
      <c r="AJ21" s="216">
        <v>120</v>
      </c>
      <c r="AK21" s="210">
        <f t="shared" si="10"/>
        <v>330</v>
      </c>
      <c r="AL21" s="233"/>
      <c r="AM21" s="233"/>
      <c r="AN21" s="233"/>
      <c r="AO21" s="207">
        <f t="shared" si="22"/>
        <v>0</v>
      </c>
      <c r="AP21" s="236"/>
      <c r="AQ21" s="210">
        <f t="shared" si="12"/>
        <v>0</v>
      </c>
      <c r="AR21" s="237"/>
      <c r="AS21" s="237"/>
      <c r="AT21" s="237"/>
      <c r="AU21" s="219">
        <f t="shared" si="13"/>
        <v>0</v>
      </c>
      <c r="AV21" s="263" t="s">
        <v>69</v>
      </c>
      <c r="AW21" s="221"/>
      <c r="AX21" s="210"/>
      <c r="AY21" s="210"/>
      <c r="AZ21" s="219">
        <f t="shared" si="16"/>
        <v>0</v>
      </c>
      <c r="BA21" s="222">
        <f t="shared" si="17"/>
        <v>0</v>
      </c>
      <c r="BB21" s="221"/>
      <c r="BC21" s="210"/>
      <c r="BD21" s="210"/>
      <c r="BE21" s="219">
        <f t="shared" si="18"/>
        <v>0</v>
      </c>
      <c r="BF21" s="222">
        <f t="shared" si="19"/>
        <v>0</v>
      </c>
      <c r="BG21" s="223"/>
      <c r="BH21" s="224" t="s">
        <v>70</v>
      </c>
      <c r="BI21" s="268">
        <v>0.55000000000000004</v>
      </c>
      <c r="BJ21" s="249">
        <v>0.55000000000000004</v>
      </c>
      <c r="BK21" s="226"/>
      <c r="BL21" s="269"/>
      <c r="BM21" s="268">
        <v>0.25</v>
      </c>
      <c r="BN21" s="226">
        <v>0.25</v>
      </c>
      <c r="BO21" s="226"/>
      <c r="BP21" s="270"/>
      <c r="BQ21" s="268">
        <v>0.33</v>
      </c>
      <c r="BR21" s="226">
        <v>0.33</v>
      </c>
      <c r="BS21" s="226"/>
      <c r="BT21" s="250"/>
      <c r="BU21" s="8"/>
      <c r="BV21" s="87"/>
      <c r="BW21" s="104" t="s">
        <v>68</v>
      </c>
      <c r="BX21" s="127">
        <f>BI21+BM21+BQ21</f>
        <v>1.1300000000000001</v>
      </c>
      <c r="BY21" s="128">
        <f>BJ21+BN21+BR21</f>
        <v>1.1300000000000001</v>
      </c>
      <c r="BZ21" s="102">
        <f>BK21+BO21+BS21</f>
        <v>0</v>
      </c>
      <c r="CA21" s="124">
        <f>BL21+BP21+BT21</f>
        <v>0</v>
      </c>
      <c r="CB21" s="8"/>
      <c r="CC21" s="87"/>
      <c r="CD21" s="131" t="s">
        <v>68</v>
      </c>
      <c r="CE21" s="129">
        <f>BX21</f>
        <v>1.1300000000000001</v>
      </c>
      <c r="CF21" s="102">
        <f>BY21</f>
        <v>1.1300000000000001</v>
      </c>
      <c r="CG21" s="102">
        <f>BZ21</f>
        <v>0</v>
      </c>
      <c r="CH21" s="126">
        <f>CA21</f>
        <v>0</v>
      </c>
      <c r="CI21" s="8"/>
      <c r="CJ21" s="9"/>
      <c r="CK21" s="25" t="s">
        <v>70</v>
      </c>
      <c r="CL21" s="31">
        <f>BJ21/(BJ21+C21)%</f>
        <v>3.6447978793903251</v>
      </c>
      <c r="CM21" s="31">
        <f>BN21/(BN21+D21)%</f>
        <v>1.5548230611356426</v>
      </c>
      <c r="CN21" s="31" t="e">
        <f>BR21/(BR21+#REF!)%</f>
        <v>#REF!</v>
      </c>
      <c r="CO21" s="32">
        <f>BY21/(BY21+F21)%</f>
        <v>3.5874154735070958</v>
      </c>
      <c r="CP21" s="8"/>
      <c r="CQ21" s="25" t="s">
        <v>70</v>
      </c>
      <c r="CR21" s="31">
        <f>BK21/C21%</f>
        <v>0</v>
      </c>
      <c r="CS21" s="31">
        <f>BO21/D21%</f>
        <v>0</v>
      </c>
      <c r="CT21" s="31" t="e">
        <f>BS21/#REF!%</f>
        <v>#REF!</v>
      </c>
      <c r="CU21" s="32">
        <f>BZ21/F21%</f>
        <v>0</v>
      </c>
    </row>
    <row r="22" spans="1:99" ht="15.75" customHeight="1" x14ac:dyDescent="0.25">
      <c r="A22" s="182" t="s">
        <v>71</v>
      </c>
      <c r="B22" s="202"/>
      <c r="C22" s="204">
        <v>4.6399999999999997</v>
      </c>
      <c r="D22" s="204">
        <v>1.56</v>
      </c>
      <c r="E22" s="204">
        <v>2.4500000000000002</v>
      </c>
      <c r="F22" s="206">
        <f>C22+D22+AA31</f>
        <v>6.1999999999999993</v>
      </c>
      <c r="G22" s="206">
        <f t="shared" si="1"/>
        <v>6.1999999999999993</v>
      </c>
      <c r="H22" s="206">
        <f>G22/BH2</f>
        <v>6.1999999999999993</v>
      </c>
      <c r="I22" s="207">
        <f t="shared" si="2"/>
        <v>0</v>
      </c>
      <c r="J22" s="207">
        <f t="shared" si="3"/>
        <v>0</v>
      </c>
      <c r="K22" s="207">
        <f t="shared" si="4"/>
        <v>0</v>
      </c>
      <c r="L22" s="207">
        <f t="shared" si="5"/>
        <v>0</v>
      </c>
      <c r="M22" s="207">
        <f t="shared" si="6"/>
        <v>460</v>
      </c>
      <c r="N22" s="207">
        <f t="shared" si="7"/>
        <v>460</v>
      </c>
      <c r="O22" s="208">
        <f>(7*24*60-(I22+K22+M22+AR22+AS22+AT22+AP22))/7/24/60*100</f>
        <v>95.436507936507937</v>
      </c>
      <c r="P22" s="208">
        <f>(7*X22*24*60-(J22+L22+N22+AQ22+AU22))/7/X22/24/60*100</f>
        <v>95.436507936507937</v>
      </c>
      <c r="Q22" s="209"/>
      <c r="R22" s="210"/>
      <c r="S22" s="210"/>
      <c r="T22" s="209"/>
      <c r="U22" s="209"/>
      <c r="V22" s="212"/>
      <c r="W22" s="213"/>
      <c r="X22" s="214">
        <f>X15</f>
        <v>1</v>
      </c>
      <c r="Y22" s="182" t="s">
        <v>71</v>
      </c>
      <c r="Z22" s="215"/>
      <c r="AA22" s="216"/>
      <c r="AB22" s="216"/>
      <c r="AC22" s="210">
        <f t="shared" si="8"/>
        <v>0</v>
      </c>
      <c r="AD22" s="235"/>
      <c r="AE22" s="235"/>
      <c r="AF22" s="235"/>
      <c r="AG22" s="210">
        <f t="shared" si="9"/>
        <v>0</v>
      </c>
      <c r="AH22" s="216">
        <v>0</v>
      </c>
      <c r="AI22" s="216">
        <v>340</v>
      </c>
      <c r="AJ22" s="216">
        <v>120</v>
      </c>
      <c r="AK22" s="210">
        <f t="shared" si="10"/>
        <v>460</v>
      </c>
      <c r="AL22" s="233"/>
      <c r="AM22" s="233"/>
      <c r="AN22" s="233"/>
      <c r="AO22" s="207">
        <f t="shared" si="22"/>
        <v>0</v>
      </c>
      <c r="AP22" s="209"/>
      <c r="AQ22" s="210">
        <f t="shared" si="12"/>
        <v>0</v>
      </c>
      <c r="AR22" s="210"/>
      <c r="AS22" s="210"/>
      <c r="AT22" s="210"/>
      <c r="AU22" s="219">
        <f t="shared" si="13"/>
        <v>0</v>
      </c>
      <c r="AV22" s="263" t="s">
        <v>72</v>
      </c>
      <c r="AW22" s="221">
        <f>AH22</f>
        <v>0</v>
      </c>
      <c r="AX22" s="221">
        <f>AI22</f>
        <v>340</v>
      </c>
      <c r="AY22" s="221">
        <f>AJ22</f>
        <v>120</v>
      </c>
      <c r="AZ22" s="219">
        <f t="shared" si="16"/>
        <v>460</v>
      </c>
      <c r="BA22" s="222">
        <f t="shared" si="17"/>
        <v>460</v>
      </c>
      <c r="BB22" s="221"/>
      <c r="BC22" s="210"/>
      <c r="BD22" s="210"/>
      <c r="BE22" s="219">
        <f t="shared" si="18"/>
        <v>0</v>
      </c>
      <c r="BF22" s="222">
        <f t="shared" si="19"/>
        <v>0</v>
      </c>
      <c r="BG22" s="238"/>
      <c r="BH22" s="195"/>
      <c r="BI22" s="274"/>
      <c r="BJ22" s="240"/>
      <c r="BK22" s="241"/>
      <c r="BL22" s="275"/>
      <c r="BM22" s="274"/>
      <c r="BN22" s="241"/>
      <c r="BO22" s="241"/>
      <c r="BP22" s="276"/>
      <c r="BQ22" s="274"/>
      <c r="BR22" s="241"/>
      <c r="BS22" s="241"/>
      <c r="BT22" s="265"/>
      <c r="BU22" s="8"/>
      <c r="BV22" s="87"/>
      <c r="BW22" s="134"/>
      <c r="BX22" s="130"/>
      <c r="BY22" s="93"/>
      <c r="BZ22" s="93"/>
      <c r="CA22" s="98"/>
      <c r="CB22" s="8"/>
      <c r="CC22" s="87"/>
      <c r="CD22" s="90"/>
      <c r="CE22" s="109"/>
      <c r="CF22" s="93"/>
      <c r="CG22" s="93"/>
      <c r="CH22" s="110"/>
      <c r="CI22" s="8"/>
      <c r="CJ22" s="9"/>
      <c r="CK22" s="25"/>
      <c r="CL22" s="2"/>
      <c r="CM22" s="2"/>
      <c r="CN22" s="2"/>
      <c r="CO22" s="3"/>
      <c r="CP22" s="8"/>
      <c r="CQ22" s="25"/>
      <c r="CR22" s="2"/>
      <c r="CS22" s="2"/>
      <c r="CT22" s="2"/>
      <c r="CU22" s="3"/>
    </row>
    <row r="23" spans="1:99" ht="15.75" customHeight="1" x14ac:dyDescent="0.25">
      <c r="A23" s="182" t="s">
        <v>73</v>
      </c>
      <c r="B23" s="202"/>
      <c r="C23" s="204">
        <v>9.1</v>
      </c>
      <c r="D23" s="204">
        <v>5</v>
      </c>
      <c r="E23" s="204">
        <v>13.86</v>
      </c>
      <c r="F23" s="205">
        <f>C23+D23+E23</f>
        <v>27.96</v>
      </c>
      <c r="G23" s="206">
        <f t="shared" si="1"/>
        <v>27.96</v>
      </c>
      <c r="H23" s="205">
        <f>G23/BH2</f>
        <v>27.96</v>
      </c>
      <c r="I23" s="231">
        <f t="shared" si="2"/>
        <v>0</v>
      </c>
      <c r="J23" s="207">
        <f t="shared" si="3"/>
        <v>0</v>
      </c>
      <c r="K23" s="231">
        <f t="shared" si="4"/>
        <v>0</v>
      </c>
      <c r="L23" s="207">
        <f t="shared" si="5"/>
        <v>0</v>
      </c>
      <c r="M23" s="207">
        <f t="shared" si="6"/>
        <v>355</v>
      </c>
      <c r="N23" s="207">
        <f t="shared" si="7"/>
        <v>355</v>
      </c>
      <c r="O23" s="208">
        <f>(24*60-(I23+K23+M23+AR23+AS23+AT23+AP23))/24/60*100</f>
        <v>75.347222222222214</v>
      </c>
      <c r="P23" s="208">
        <f>(X23*24*60-(J23+L23+N23+AQ23+AU23))/X23/24/60*100</f>
        <v>75.347222222222214</v>
      </c>
      <c r="Q23" s="232"/>
      <c r="R23" s="233"/>
      <c r="S23" s="233"/>
      <c r="T23" s="234"/>
      <c r="U23" s="234"/>
      <c r="V23" s="272"/>
      <c r="W23" s="213"/>
      <c r="X23" s="214">
        <v>1</v>
      </c>
      <c r="Y23" s="182" t="s">
        <v>73</v>
      </c>
      <c r="Z23" s="215"/>
      <c r="AA23" s="216"/>
      <c r="AB23" s="216"/>
      <c r="AC23" s="210">
        <f t="shared" si="8"/>
        <v>0</v>
      </c>
      <c r="AD23" s="235"/>
      <c r="AE23" s="235"/>
      <c r="AF23" s="235"/>
      <c r="AG23" s="210">
        <f t="shared" si="9"/>
        <v>0</v>
      </c>
      <c r="AH23" s="216">
        <v>130</v>
      </c>
      <c r="AI23" s="216">
        <v>105</v>
      </c>
      <c r="AJ23" s="216">
        <v>120</v>
      </c>
      <c r="AK23" s="210">
        <f t="shared" si="10"/>
        <v>355</v>
      </c>
      <c r="AL23" s="233"/>
      <c r="AM23" s="233"/>
      <c r="AN23" s="233"/>
      <c r="AO23" s="207">
        <f t="shared" si="22"/>
        <v>0</v>
      </c>
      <c r="AP23" s="236"/>
      <c r="AQ23" s="210">
        <f t="shared" si="12"/>
        <v>0</v>
      </c>
      <c r="AR23" s="237"/>
      <c r="AS23" s="237"/>
      <c r="AT23" s="237"/>
      <c r="AU23" s="219">
        <f t="shared" si="13"/>
        <v>0</v>
      </c>
      <c r="AV23" s="263" t="s">
        <v>74</v>
      </c>
      <c r="AW23" s="221"/>
      <c r="AX23" s="210"/>
      <c r="AY23" s="210"/>
      <c r="AZ23" s="219">
        <f t="shared" si="16"/>
        <v>0</v>
      </c>
      <c r="BA23" s="222">
        <f t="shared" si="17"/>
        <v>0</v>
      </c>
      <c r="BB23" s="221"/>
      <c r="BC23" s="210"/>
      <c r="BD23" s="210"/>
      <c r="BE23" s="219">
        <f t="shared" si="18"/>
        <v>0</v>
      </c>
      <c r="BF23" s="222">
        <f t="shared" si="19"/>
        <v>0</v>
      </c>
      <c r="BG23" s="223"/>
      <c r="BH23" s="224" t="s">
        <v>71</v>
      </c>
      <c r="BI23" s="268">
        <v>0.14000000000000001</v>
      </c>
      <c r="BJ23" s="249">
        <v>0.14000000000000001</v>
      </c>
      <c r="BK23" s="226"/>
      <c r="BL23" s="269"/>
      <c r="BM23" s="268">
        <v>0</v>
      </c>
      <c r="BN23" s="226">
        <v>0</v>
      </c>
      <c r="BO23" s="226"/>
      <c r="BP23" s="270"/>
      <c r="BQ23" s="268">
        <v>0.21</v>
      </c>
      <c r="BR23" s="226">
        <v>0.21</v>
      </c>
      <c r="BS23" s="226"/>
      <c r="BT23" s="250"/>
      <c r="BU23" s="8"/>
      <c r="BV23" s="87"/>
      <c r="BW23" s="104" t="s">
        <v>71</v>
      </c>
      <c r="BX23" s="127">
        <f t="shared" ref="BX23:CA24" si="25">BI23+BM23+BQ23</f>
        <v>0.35</v>
      </c>
      <c r="BY23" s="128">
        <f t="shared" si="25"/>
        <v>0.35</v>
      </c>
      <c r="BZ23" s="102">
        <f t="shared" si="25"/>
        <v>0</v>
      </c>
      <c r="CA23" s="124">
        <f t="shared" si="25"/>
        <v>0</v>
      </c>
      <c r="CB23" s="8"/>
      <c r="CC23" s="87"/>
      <c r="CD23" s="131" t="s">
        <v>71</v>
      </c>
      <c r="CE23" s="129">
        <f t="shared" ref="CE23:CH24" si="26">BX23</f>
        <v>0.35</v>
      </c>
      <c r="CF23" s="102">
        <f t="shared" si="26"/>
        <v>0.35</v>
      </c>
      <c r="CG23" s="102">
        <f t="shared" si="26"/>
        <v>0</v>
      </c>
      <c r="CH23" s="126">
        <f t="shared" si="26"/>
        <v>0</v>
      </c>
      <c r="CI23" s="8"/>
      <c r="CJ23" s="9"/>
      <c r="CK23" s="25" t="s">
        <v>75</v>
      </c>
      <c r="CL23" s="31">
        <f>BJ23/(BJ23+C22)%</f>
        <v>2.92887029288703</v>
      </c>
      <c r="CM23" s="31">
        <f>BN23/(BN23+D22)%</f>
        <v>0</v>
      </c>
      <c r="CN23" s="31">
        <f>BR23/(BR23+E23)%</f>
        <v>1.4925373134328359</v>
      </c>
      <c r="CO23" s="32">
        <f>BY23/(BY23+F22)%</f>
        <v>5.3435114503816799</v>
      </c>
      <c r="CP23" s="8"/>
      <c r="CQ23" s="25" t="s">
        <v>75</v>
      </c>
      <c r="CR23" s="31">
        <f>BK23/C22%</f>
        <v>0</v>
      </c>
      <c r="CS23" s="31">
        <f>BO23/D22%</f>
        <v>0</v>
      </c>
      <c r="CT23" s="31" t="e">
        <f>BS23/#REF!%</f>
        <v>#REF!</v>
      </c>
      <c r="CU23" s="32">
        <f>BZ23/F22%</f>
        <v>0</v>
      </c>
    </row>
    <row r="24" spans="1:99" ht="15.75" customHeight="1" x14ac:dyDescent="0.25">
      <c r="A24" s="201" t="s">
        <v>76</v>
      </c>
      <c r="B24" s="202"/>
      <c r="C24" s="204">
        <v>7.3449999999999998</v>
      </c>
      <c r="D24" s="204">
        <v>11.1</v>
      </c>
      <c r="E24" s="204">
        <v>11.744</v>
      </c>
      <c r="F24" s="206">
        <f t="shared" si="0"/>
        <v>30.189</v>
      </c>
      <c r="G24" s="206">
        <f t="shared" si="1"/>
        <v>30.189</v>
      </c>
      <c r="H24" s="206">
        <f>G24/BH2</f>
        <v>30.189</v>
      </c>
      <c r="I24" s="207">
        <f t="shared" si="2"/>
        <v>0</v>
      </c>
      <c r="J24" s="207">
        <f t="shared" si="3"/>
        <v>0</v>
      </c>
      <c r="K24" s="207">
        <f t="shared" si="4"/>
        <v>0</v>
      </c>
      <c r="L24" s="207">
        <f t="shared" si="5"/>
        <v>0</v>
      </c>
      <c r="M24" s="207">
        <f t="shared" si="6"/>
        <v>300</v>
      </c>
      <c r="N24" s="207">
        <f t="shared" si="7"/>
        <v>300</v>
      </c>
      <c r="O24" s="208">
        <f t="shared" si="23"/>
        <v>79.166666666666657</v>
      </c>
      <c r="P24" s="208">
        <f t="shared" si="24"/>
        <v>79.166666666666657</v>
      </c>
      <c r="Q24" s="209" t="e">
        <f t="shared" ref="Q24:S29" si="27">C24/AL24*60</f>
        <v>#DIV/0!</v>
      </c>
      <c r="R24" s="210" t="e">
        <f t="shared" si="27"/>
        <v>#DIV/0!</v>
      </c>
      <c r="S24" s="210" t="e">
        <f t="shared" si="27"/>
        <v>#DIV/0!</v>
      </c>
      <c r="T24" s="209" t="e">
        <f>(F24)/(AL24+AM24+AN24)*60</f>
        <v>#DIV/0!</v>
      </c>
      <c r="U24" s="209" t="e">
        <f>(G24)*60/AO24</f>
        <v>#DIV/0!</v>
      </c>
      <c r="V24" s="212"/>
      <c r="W24" s="213"/>
      <c r="X24" s="214">
        <f>X20</f>
        <v>1</v>
      </c>
      <c r="Y24" s="201" t="s">
        <v>76</v>
      </c>
      <c r="Z24" s="215"/>
      <c r="AA24" s="216"/>
      <c r="AB24" s="216"/>
      <c r="AC24" s="210">
        <f t="shared" si="8"/>
        <v>0</v>
      </c>
      <c r="AD24" s="235"/>
      <c r="AE24" s="235"/>
      <c r="AF24" s="246"/>
      <c r="AG24" s="210">
        <f t="shared" si="9"/>
        <v>0</v>
      </c>
      <c r="AH24" s="235">
        <v>240</v>
      </c>
      <c r="AI24" s="235">
        <v>0</v>
      </c>
      <c r="AJ24" s="235">
        <v>60</v>
      </c>
      <c r="AK24" s="210">
        <f t="shared" si="10"/>
        <v>300</v>
      </c>
      <c r="AL24" s="210"/>
      <c r="AM24" s="210"/>
      <c r="AN24" s="210"/>
      <c r="AO24" s="207">
        <f t="shared" si="22"/>
        <v>0</v>
      </c>
      <c r="AP24" s="209"/>
      <c r="AQ24" s="210">
        <f t="shared" si="12"/>
        <v>0</v>
      </c>
      <c r="AR24" s="210"/>
      <c r="AS24" s="210"/>
      <c r="AT24" s="210"/>
      <c r="AU24" s="219">
        <f t="shared" si="13"/>
        <v>0</v>
      </c>
      <c r="AV24" s="263" t="s">
        <v>77</v>
      </c>
      <c r="AW24" s="221"/>
      <c r="AX24" s="210"/>
      <c r="AY24" s="210"/>
      <c r="AZ24" s="219">
        <f t="shared" si="16"/>
        <v>0</v>
      </c>
      <c r="BA24" s="222">
        <f t="shared" si="17"/>
        <v>0</v>
      </c>
      <c r="BB24" s="221"/>
      <c r="BC24" s="210"/>
      <c r="BD24" s="210"/>
      <c r="BE24" s="219">
        <f t="shared" si="18"/>
        <v>0</v>
      </c>
      <c r="BF24" s="222">
        <f t="shared" si="19"/>
        <v>0</v>
      </c>
      <c r="BG24" s="238"/>
      <c r="BH24" s="283" t="s">
        <v>73</v>
      </c>
      <c r="BI24" s="264">
        <v>0.17</v>
      </c>
      <c r="BJ24" s="264">
        <v>0.17</v>
      </c>
      <c r="BK24" s="264"/>
      <c r="BL24" s="264"/>
      <c r="BM24" s="264">
        <v>0.3</v>
      </c>
      <c r="BN24" s="264">
        <v>0.3</v>
      </c>
      <c r="BO24" s="264"/>
      <c r="BP24" s="264"/>
      <c r="BQ24" s="264">
        <v>0.2</v>
      </c>
      <c r="BR24" s="264">
        <v>0.2</v>
      </c>
      <c r="BS24" s="264"/>
      <c r="BT24" s="250"/>
      <c r="BU24" s="8"/>
      <c r="BV24" s="87"/>
      <c r="BW24" s="104" t="s">
        <v>73</v>
      </c>
      <c r="BX24" s="135">
        <f t="shared" si="25"/>
        <v>0.66999999999999993</v>
      </c>
      <c r="BY24" s="136">
        <f t="shared" si="25"/>
        <v>0.66999999999999993</v>
      </c>
      <c r="BZ24" s="137">
        <f t="shared" si="25"/>
        <v>0</v>
      </c>
      <c r="CA24" s="138">
        <f t="shared" si="25"/>
        <v>0</v>
      </c>
      <c r="CB24" s="8"/>
      <c r="CC24" s="118"/>
      <c r="CD24" s="139" t="s">
        <v>73</v>
      </c>
      <c r="CE24" s="140">
        <f t="shared" si="26"/>
        <v>0.66999999999999993</v>
      </c>
      <c r="CF24" s="137">
        <f t="shared" si="26"/>
        <v>0.66999999999999993</v>
      </c>
      <c r="CG24" s="137">
        <f t="shared" si="26"/>
        <v>0</v>
      </c>
      <c r="CH24" s="141">
        <f t="shared" si="26"/>
        <v>0</v>
      </c>
      <c r="CI24" s="8"/>
      <c r="CJ24" s="9"/>
      <c r="CK24" s="33"/>
      <c r="CL24" s="4"/>
      <c r="CM24" s="4"/>
      <c r="CN24" s="4"/>
      <c r="CO24" s="5"/>
      <c r="CP24" s="8"/>
      <c r="CQ24" s="34" t="s">
        <v>78</v>
      </c>
      <c r="CR24" s="35">
        <f>BK24/C23%</f>
        <v>0</v>
      </c>
      <c r="CS24" s="35">
        <f>BO24/D23%</f>
        <v>0</v>
      </c>
      <c r="CT24" s="35">
        <f>BS24/E23%</f>
        <v>0</v>
      </c>
      <c r="CU24" s="47">
        <f>BZ24/F23%</f>
        <v>0</v>
      </c>
    </row>
    <row r="25" spans="1:99" ht="15.75" customHeight="1" x14ac:dyDescent="0.25">
      <c r="A25" s="182" t="s">
        <v>79</v>
      </c>
      <c r="B25" s="202"/>
      <c r="C25" s="204">
        <v>10.167999999999999</v>
      </c>
      <c r="D25" s="204">
        <v>9.8119999999999994</v>
      </c>
      <c r="E25" s="204">
        <v>13.683999999999999</v>
      </c>
      <c r="F25" s="205">
        <f t="shared" si="0"/>
        <v>33.663999999999994</v>
      </c>
      <c r="G25" s="206">
        <f t="shared" si="1"/>
        <v>33.663999999999994</v>
      </c>
      <c r="H25" s="205">
        <f>G25/BH2</f>
        <v>33.663999999999994</v>
      </c>
      <c r="I25" s="231">
        <f t="shared" si="2"/>
        <v>0</v>
      </c>
      <c r="J25" s="207">
        <f t="shared" si="3"/>
        <v>0</v>
      </c>
      <c r="K25" s="231">
        <f t="shared" si="4"/>
        <v>0</v>
      </c>
      <c r="L25" s="207">
        <f t="shared" si="5"/>
        <v>0</v>
      </c>
      <c r="M25" s="207">
        <f t="shared" si="6"/>
        <v>80</v>
      </c>
      <c r="N25" s="207">
        <f t="shared" si="7"/>
        <v>80</v>
      </c>
      <c r="O25" s="208">
        <f t="shared" si="23"/>
        <v>94.444444444444443</v>
      </c>
      <c r="P25" s="208">
        <f t="shared" si="24"/>
        <v>94.444444444444443</v>
      </c>
      <c r="Q25" s="232" t="e">
        <f t="shared" si="27"/>
        <v>#DIV/0!</v>
      </c>
      <c r="R25" s="233" t="e">
        <f t="shared" si="27"/>
        <v>#DIV/0!</v>
      </c>
      <c r="S25" s="233" t="e">
        <f t="shared" si="27"/>
        <v>#DIV/0!</v>
      </c>
      <c r="T25" s="234" t="e">
        <f>(F25)/(AL25+AM25+AN25)*60</f>
        <v>#DIV/0!</v>
      </c>
      <c r="U25" s="234" t="e">
        <f>(G25)*60/AO25</f>
        <v>#DIV/0!</v>
      </c>
      <c r="V25" s="272"/>
      <c r="W25" s="213"/>
      <c r="X25" s="214">
        <f>X24</f>
        <v>1</v>
      </c>
      <c r="Y25" s="182" t="s">
        <v>79</v>
      </c>
      <c r="Z25" s="215"/>
      <c r="AA25" s="216"/>
      <c r="AB25" s="216"/>
      <c r="AC25" s="210">
        <f t="shared" si="8"/>
        <v>0</v>
      </c>
      <c r="AD25" s="235"/>
      <c r="AE25" s="235"/>
      <c r="AF25" s="246"/>
      <c r="AG25" s="210">
        <f t="shared" si="9"/>
        <v>0</v>
      </c>
      <c r="AH25" s="235">
        <v>0</v>
      </c>
      <c r="AI25" s="235">
        <v>40</v>
      </c>
      <c r="AJ25" s="235">
        <v>40</v>
      </c>
      <c r="AK25" s="210">
        <f t="shared" si="10"/>
        <v>80</v>
      </c>
      <c r="AL25" s="233"/>
      <c r="AM25" s="233"/>
      <c r="AN25" s="233"/>
      <c r="AO25" s="207">
        <f t="shared" si="22"/>
        <v>0</v>
      </c>
      <c r="AP25" s="236"/>
      <c r="AQ25" s="210">
        <f t="shared" si="12"/>
        <v>0</v>
      </c>
      <c r="AR25" s="237"/>
      <c r="AS25" s="237"/>
      <c r="AT25" s="237"/>
      <c r="AU25" s="219">
        <f t="shared" si="13"/>
        <v>0</v>
      </c>
      <c r="AV25" s="263" t="s">
        <v>80</v>
      </c>
      <c r="AW25" s="221"/>
      <c r="AX25" s="210"/>
      <c r="AY25" s="210"/>
      <c r="AZ25" s="219">
        <f t="shared" si="16"/>
        <v>0</v>
      </c>
      <c r="BA25" s="222">
        <f t="shared" si="17"/>
        <v>0</v>
      </c>
      <c r="BB25" s="221"/>
      <c r="BC25" s="210"/>
      <c r="BD25" s="210"/>
      <c r="BE25" s="219">
        <f t="shared" si="18"/>
        <v>0</v>
      </c>
      <c r="BF25" s="222">
        <f t="shared" si="19"/>
        <v>0</v>
      </c>
      <c r="BG25" s="284"/>
      <c r="BH25" s="224" t="s">
        <v>77</v>
      </c>
      <c r="BI25" s="225"/>
      <c r="BJ25" s="249"/>
      <c r="BK25" s="226">
        <v>0.156</v>
      </c>
      <c r="BL25" s="250"/>
      <c r="BM25" s="225"/>
      <c r="BN25" s="226"/>
      <c r="BO25" s="226">
        <v>0.13900000000000001</v>
      </c>
      <c r="BP25" s="251"/>
      <c r="BQ25" s="225"/>
      <c r="BR25" s="226"/>
      <c r="BS25" s="226">
        <v>0.22900000000000001</v>
      </c>
      <c r="BT25" s="250"/>
      <c r="BU25" s="8"/>
      <c r="BV25" s="87"/>
      <c r="BW25" s="104" t="s">
        <v>77</v>
      </c>
      <c r="BX25" s="130"/>
      <c r="BY25" s="93"/>
      <c r="BZ25" s="102">
        <f>BK25+BO25+BS25</f>
        <v>0.52400000000000002</v>
      </c>
      <c r="CA25" s="98"/>
      <c r="CB25" s="8"/>
      <c r="CC25" s="87"/>
      <c r="CD25" s="131" t="s">
        <v>77</v>
      </c>
      <c r="CE25" s="132"/>
      <c r="CF25" s="93"/>
      <c r="CG25" s="102">
        <f>BZ25</f>
        <v>0.52400000000000002</v>
      </c>
      <c r="CH25" s="133"/>
      <c r="CI25" s="8"/>
      <c r="CJ25" s="9"/>
      <c r="CK25" s="34" t="s">
        <v>78</v>
      </c>
      <c r="CL25" s="35">
        <f>BJ24/(BJ24+C23)%</f>
        <v>1.8338727076591157</v>
      </c>
      <c r="CM25" s="31">
        <f>BN24/(BN24+D23)%</f>
        <v>5.6603773584905657</v>
      </c>
      <c r="CN25" s="31">
        <f>BR24/(BR24+E23)%</f>
        <v>1.4224751066856334</v>
      </c>
      <c r="CO25" s="32">
        <f>BY24/(BY24+F23)%</f>
        <v>2.3402025847013621</v>
      </c>
      <c r="CP25" s="8"/>
      <c r="CQ25" s="25" t="s">
        <v>77</v>
      </c>
      <c r="CR25" s="31">
        <f>BK25/C24%</f>
        <v>2.1238938053097343</v>
      </c>
      <c r="CS25" s="31">
        <f>BO25/D24%</f>
        <v>1.2522522522522523</v>
      </c>
      <c r="CT25" s="31">
        <f>BS25/E24%</f>
        <v>1.9499318801089918</v>
      </c>
      <c r="CU25" s="32">
        <f>BZ25/F24%</f>
        <v>1.7357315578521979</v>
      </c>
    </row>
    <row r="26" spans="1:99" ht="15.75" customHeight="1" x14ac:dyDescent="0.25">
      <c r="A26" s="182" t="s">
        <v>81</v>
      </c>
      <c r="B26" s="202"/>
      <c r="C26" s="204">
        <v>0</v>
      </c>
      <c r="D26" s="204">
        <v>0</v>
      </c>
      <c r="E26" s="204">
        <v>0</v>
      </c>
      <c r="F26" s="205">
        <f t="shared" si="0"/>
        <v>0</v>
      </c>
      <c r="G26" s="206">
        <f t="shared" si="1"/>
        <v>0</v>
      </c>
      <c r="H26" s="205">
        <f>G26/BH2</f>
        <v>0</v>
      </c>
      <c r="I26" s="231">
        <f t="shared" si="2"/>
        <v>0</v>
      </c>
      <c r="J26" s="207">
        <f t="shared" si="3"/>
        <v>0</v>
      </c>
      <c r="K26" s="231">
        <f t="shared" si="4"/>
        <v>0</v>
      </c>
      <c r="L26" s="207">
        <f t="shared" si="5"/>
        <v>0</v>
      </c>
      <c r="M26" s="207">
        <f t="shared" si="6"/>
        <v>960</v>
      </c>
      <c r="N26" s="207">
        <f t="shared" si="7"/>
        <v>960</v>
      </c>
      <c r="O26" s="208">
        <f t="shared" si="23"/>
        <v>33.333333333333329</v>
      </c>
      <c r="P26" s="208">
        <f t="shared" si="24"/>
        <v>33.333333333333329</v>
      </c>
      <c r="Q26" s="232" t="e">
        <f t="shared" si="27"/>
        <v>#DIV/0!</v>
      </c>
      <c r="R26" s="233" t="e">
        <f t="shared" si="27"/>
        <v>#DIV/0!</v>
      </c>
      <c r="S26" s="233" t="e">
        <f t="shared" si="27"/>
        <v>#DIV/0!</v>
      </c>
      <c r="T26" s="234" t="e">
        <f>(F26)/(AL26+AM26+AN26)*60</f>
        <v>#DIV/0!</v>
      </c>
      <c r="U26" s="234" t="e">
        <f>(G26)*60/AO26</f>
        <v>#DIV/0!</v>
      </c>
      <c r="V26" s="272"/>
      <c r="W26" s="213"/>
      <c r="X26" s="285">
        <f>X25</f>
        <v>1</v>
      </c>
      <c r="Y26" s="182" t="s">
        <v>81</v>
      </c>
      <c r="Z26" s="215"/>
      <c r="AA26" s="216"/>
      <c r="AB26" s="216"/>
      <c r="AC26" s="210">
        <f t="shared" si="8"/>
        <v>0</v>
      </c>
      <c r="AD26" s="216"/>
      <c r="AE26" s="216"/>
      <c r="AF26" s="216"/>
      <c r="AG26" s="210">
        <f t="shared" si="9"/>
        <v>0</v>
      </c>
      <c r="AH26" s="235">
        <v>480</v>
      </c>
      <c r="AI26" s="235">
        <v>0</v>
      </c>
      <c r="AJ26" s="235">
        <v>480</v>
      </c>
      <c r="AK26" s="210">
        <f t="shared" si="10"/>
        <v>960</v>
      </c>
      <c r="AL26" s="233"/>
      <c r="AM26" s="233"/>
      <c r="AN26" s="233"/>
      <c r="AO26" s="207">
        <f t="shared" si="22"/>
        <v>0</v>
      </c>
      <c r="AP26" s="236"/>
      <c r="AQ26" s="210">
        <f t="shared" si="12"/>
        <v>0</v>
      </c>
      <c r="AR26" s="237"/>
      <c r="AS26" s="237"/>
      <c r="AT26" s="237"/>
      <c r="AU26" s="219">
        <f t="shared" si="13"/>
        <v>0</v>
      </c>
      <c r="AV26" s="263" t="s">
        <v>82</v>
      </c>
      <c r="AW26" s="221"/>
      <c r="AX26" s="210"/>
      <c r="AY26" s="210"/>
      <c r="AZ26" s="219">
        <f t="shared" si="16"/>
        <v>0</v>
      </c>
      <c r="BA26" s="222">
        <f t="shared" si="17"/>
        <v>0</v>
      </c>
      <c r="BB26" s="221"/>
      <c r="BC26" s="210"/>
      <c r="BD26" s="210"/>
      <c r="BE26" s="219">
        <f t="shared" si="18"/>
        <v>0</v>
      </c>
      <c r="BF26" s="222">
        <f t="shared" si="19"/>
        <v>0</v>
      </c>
      <c r="BG26" s="223"/>
      <c r="BH26" s="195"/>
      <c r="BI26" s="239"/>
      <c r="BJ26" s="240"/>
      <c r="BK26" s="241"/>
      <c r="BL26" s="242"/>
      <c r="BM26" s="239"/>
      <c r="BN26" s="241"/>
      <c r="BO26" s="241"/>
      <c r="BP26" s="198"/>
      <c r="BQ26" s="239"/>
      <c r="BR26" s="241"/>
      <c r="BS26" s="241"/>
      <c r="BT26" s="242"/>
      <c r="BU26" s="8"/>
      <c r="BV26" s="87"/>
      <c r="BW26" s="107"/>
      <c r="BX26" s="130"/>
      <c r="BY26" s="93"/>
      <c r="BZ26" s="93"/>
      <c r="CA26" s="98"/>
      <c r="CB26" s="8"/>
      <c r="CC26" s="87"/>
      <c r="CD26" s="108"/>
      <c r="CE26" s="109"/>
      <c r="CF26" s="93"/>
      <c r="CG26" s="93"/>
      <c r="CH26" s="110"/>
      <c r="CI26" s="8"/>
      <c r="CJ26" s="9"/>
      <c r="CK26" s="36"/>
      <c r="CL26" s="37"/>
      <c r="CM26" s="37"/>
      <c r="CN26" s="37"/>
      <c r="CO26" s="38"/>
      <c r="CP26" s="8"/>
      <c r="CQ26" s="25"/>
      <c r="CR26" s="2"/>
      <c r="CS26" s="2"/>
      <c r="CT26" s="2"/>
      <c r="CU26" s="3"/>
    </row>
    <row r="27" spans="1:99" ht="15.75" customHeight="1" x14ac:dyDescent="0.25">
      <c r="A27" s="182" t="s">
        <v>83</v>
      </c>
      <c r="B27" s="202"/>
      <c r="C27" s="204">
        <v>0</v>
      </c>
      <c r="D27" s="204">
        <v>0</v>
      </c>
      <c r="E27" s="204">
        <v>0</v>
      </c>
      <c r="F27" s="205">
        <f t="shared" si="0"/>
        <v>0</v>
      </c>
      <c r="G27" s="206">
        <f t="shared" si="1"/>
        <v>0</v>
      </c>
      <c r="H27" s="205">
        <f>G27/BH2</f>
        <v>0</v>
      </c>
      <c r="I27" s="231">
        <f t="shared" si="2"/>
        <v>0</v>
      </c>
      <c r="J27" s="207">
        <f t="shared" si="3"/>
        <v>0</v>
      </c>
      <c r="K27" s="231">
        <f t="shared" si="4"/>
        <v>0</v>
      </c>
      <c r="L27" s="207">
        <f t="shared" si="5"/>
        <v>0</v>
      </c>
      <c r="M27" s="207">
        <f t="shared" si="6"/>
        <v>960</v>
      </c>
      <c r="N27" s="207">
        <f t="shared" si="7"/>
        <v>960</v>
      </c>
      <c r="O27" s="208">
        <f t="shared" si="23"/>
        <v>33.333333333333329</v>
      </c>
      <c r="P27" s="208">
        <f t="shared" si="24"/>
        <v>33.333333333333329</v>
      </c>
      <c r="Q27" s="232" t="e">
        <f t="shared" si="27"/>
        <v>#DIV/0!</v>
      </c>
      <c r="R27" s="233" t="e">
        <f t="shared" si="27"/>
        <v>#DIV/0!</v>
      </c>
      <c r="S27" s="233" t="e">
        <f t="shared" si="27"/>
        <v>#DIV/0!</v>
      </c>
      <c r="T27" s="234" t="e">
        <f>(F27)/(AL27+AM27+AN27)*60</f>
        <v>#DIV/0!</v>
      </c>
      <c r="U27" s="234" t="e">
        <f>(G27)*60/AO27</f>
        <v>#DIV/0!</v>
      </c>
      <c r="V27" s="272"/>
      <c r="W27" s="286"/>
      <c r="X27" s="214">
        <f>X26</f>
        <v>1</v>
      </c>
      <c r="Y27" s="182" t="s">
        <v>83</v>
      </c>
      <c r="Z27" s="215"/>
      <c r="AA27" s="215"/>
      <c r="AB27" s="215"/>
      <c r="AC27" s="210">
        <f t="shared" si="8"/>
        <v>0</v>
      </c>
      <c r="AD27" s="215"/>
      <c r="AE27" s="215"/>
      <c r="AF27" s="215"/>
      <c r="AG27" s="210">
        <f t="shared" si="9"/>
        <v>0</v>
      </c>
      <c r="AH27" s="235">
        <v>480</v>
      </c>
      <c r="AI27" s="235">
        <v>0</v>
      </c>
      <c r="AJ27" s="235">
        <v>480</v>
      </c>
      <c r="AK27" s="210">
        <f t="shared" si="10"/>
        <v>960</v>
      </c>
      <c r="AL27" s="233"/>
      <c r="AM27" s="233"/>
      <c r="AN27" s="233"/>
      <c r="AO27" s="207">
        <f t="shared" si="22"/>
        <v>0</v>
      </c>
      <c r="AP27" s="236"/>
      <c r="AQ27" s="210">
        <f t="shared" si="12"/>
        <v>0</v>
      </c>
      <c r="AR27" s="237"/>
      <c r="AS27" s="237"/>
      <c r="AT27" s="237"/>
      <c r="AU27" s="219">
        <f t="shared" si="13"/>
        <v>0</v>
      </c>
      <c r="AV27" s="263" t="s">
        <v>84</v>
      </c>
      <c r="AW27" s="221"/>
      <c r="AX27" s="210"/>
      <c r="AY27" s="210"/>
      <c r="AZ27" s="219">
        <f t="shared" si="16"/>
        <v>0</v>
      </c>
      <c r="BA27" s="222">
        <f t="shared" si="17"/>
        <v>0</v>
      </c>
      <c r="BB27" s="221"/>
      <c r="BC27" s="210"/>
      <c r="BD27" s="210"/>
      <c r="BE27" s="219">
        <f t="shared" si="18"/>
        <v>0</v>
      </c>
      <c r="BF27" s="222">
        <f t="shared" si="19"/>
        <v>0</v>
      </c>
      <c r="BG27" s="223"/>
      <c r="BH27" s="224" t="s">
        <v>80</v>
      </c>
      <c r="BI27" s="225"/>
      <c r="BJ27" s="249"/>
      <c r="BK27" s="226">
        <v>0.155</v>
      </c>
      <c r="BL27" s="250"/>
      <c r="BM27" s="287"/>
      <c r="BN27" s="226"/>
      <c r="BO27" s="226">
        <v>0.34699999999999998</v>
      </c>
      <c r="BP27" s="288"/>
      <c r="BQ27" s="287"/>
      <c r="BR27" s="226"/>
      <c r="BS27" s="226">
        <v>0.25800000000000001</v>
      </c>
      <c r="BT27" s="289"/>
      <c r="BU27" s="8"/>
      <c r="BV27" s="87"/>
      <c r="BW27" s="104" t="s">
        <v>80</v>
      </c>
      <c r="BX27" s="130"/>
      <c r="BY27" s="93"/>
      <c r="BZ27" s="102">
        <f>BK27+BO27+BS27</f>
        <v>0.76</v>
      </c>
      <c r="CA27" s="98"/>
      <c r="CB27" s="8"/>
      <c r="CC27" s="87"/>
      <c r="CD27" s="131" t="s">
        <v>80</v>
      </c>
      <c r="CE27" s="132"/>
      <c r="CF27" s="93"/>
      <c r="CG27" s="102">
        <f>BZ27</f>
        <v>0.76</v>
      </c>
      <c r="CH27" s="133"/>
      <c r="CI27" s="8"/>
      <c r="CJ27" s="9"/>
      <c r="CK27" s="39"/>
      <c r="CL27" s="40"/>
      <c r="CM27" s="40"/>
      <c r="CN27" s="40"/>
      <c r="CO27" s="41"/>
      <c r="CP27" s="8"/>
      <c r="CQ27" s="25" t="s">
        <v>80</v>
      </c>
      <c r="CR27" s="31">
        <f>BK27/C25%</f>
        <v>1.524390243902439</v>
      </c>
      <c r="CS27" s="31">
        <f>BO27/D25%</f>
        <v>3.5364859355890745</v>
      </c>
      <c r="CT27" s="31">
        <f>BS27/E25%</f>
        <v>1.8854136217480271</v>
      </c>
      <c r="CU27" s="32">
        <f>BZ27/F25%</f>
        <v>2.2576045627376429</v>
      </c>
    </row>
    <row r="28" spans="1:99" ht="15.75" customHeight="1" x14ac:dyDescent="0.25">
      <c r="A28" s="182" t="s">
        <v>85</v>
      </c>
      <c r="B28" s="202"/>
      <c r="C28" s="204">
        <v>3.492</v>
      </c>
      <c r="D28" s="204">
        <v>3.38</v>
      </c>
      <c r="E28" s="204">
        <v>0</v>
      </c>
      <c r="F28" s="205">
        <f t="shared" si="0"/>
        <v>6.8719999999999999</v>
      </c>
      <c r="G28" s="206">
        <f t="shared" si="1"/>
        <v>6.8719999999999999</v>
      </c>
      <c r="H28" s="205">
        <f>G28/BH2</f>
        <v>6.8719999999999999</v>
      </c>
      <c r="I28" s="231">
        <f t="shared" si="2"/>
        <v>0</v>
      </c>
      <c r="J28" s="207">
        <f t="shared" si="3"/>
        <v>0</v>
      </c>
      <c r="K28" s="231">
        <f t="shared" si="4"/>
        <v>0</v>
      </c>
      <c r="L28" s="207">
        <f t="shared" si="5"/>
        <v>0</v>
      </c>
      <c r="M28" s="207">
        <f t="shared" si="6"/>
        <v>960</v>
      </c>
      <c r="N28" s="207">
        <f t="shared" si="7"/>
        <v>960</v>
      </c>
      <c r="O28" s="208">
        <f t="shared" si="23"/>
        <v>33.333333333333329</v>
      </c>
      <c r="P28" s="208">
        <f t="shared" si="24"/>
        <v>33.333333333333329</v>
      </c>
      <c r="Q28" s="232" t="e">
        <f t="shared" si="27"/>
        <v>#DIV/0!</v>
      </c>
      <c r="R28" s="233" t="e">
        <f t="shared" si="27"/>
        <v>#DIV/0!</v>
      </c>
      <c r="S28" s="233" t="e">
        <f t="shared" si="27"/>
        <v>#DIV/0!</v>
      </c>
      <c r="T28" s="234" t="e">
        <f>(F28)/(AL28+AM28+AN28)*60</f>
        <v>#DIV/0!</v>
      </c>
      <c r="U28" s="234" t="e">
        <f>(G28)*60/AO28</f>
        <v>#DIV/0!</v>
      </c>
      <c r="V28" s="272"/>
      <c r="W28" s="213"/>
      <c r="X28" s="285">
        <f>X27</f>
        <v>1</v>
      </c>
      <c r="Y28" s="182" t="s">
        <v>85</v>
      </c>
      <c r="Z28" s="215"/>
      <c r="AA28" s="215"/>
      <c r="AB28" s="215"/>
      <c r="AC28" s="210">
        <f t="shared" si="8"/>
        <v>0</v>
      </c>
      <c r="AD28" s="215"/>
      <c r="AE28" s="215"/>
      <c r="AF28" s="215"/>
      <c r="AG28" s="210">
        <f t="shared" si="9"/>
        <v>0</v>
      </c>
      <c r="AH28" s="216">
        <v>240</v>
      </c>
      <c r="AI28" s="216">
        <v>240</v>
      </c>
      <c r="AJ28" s="216">
        <v>480</v>
      </c>
      <c r="AK28" s="210">
        <f t="shared" si="10"/>
        <v>960</v>
      </c>
      <c r="AL28" s="233"/>
      <c r="AM28" s="233"/>
      <c r="AN28" s="233"/>
      <c r="AO28" s="207">
        <f t="shared" si="22"/>
        <v>0</v>
      </c>
      <c r="AP28" s="236"/>
      <c r="AQ28" s="210">
        <f t="shared" si="12"/>
        <v>0</v>
      </c>
      <c r="AR28" s="237"/>
      <c r="AS28" s="237"/>
      <c r="AT28" s="237"/>
      <c r="AU28" s="219">
        <f t="shared" si="13"/>
        <v>0</v>
      </c>
      <c r="AV28" s="263" t="s">
        <v>86</v>
      </c>
      <c r="AW28" s="221"/>
      <c r="AX28" s="210"/>
      <c r="AY28" s="210"/>
      <c r="AZ28" s="219">
        <f t="shared" si="16"/>
        <v>0</v>
      </c>
      <c r="BA28" s="222">
        <f t="shared" si="17"/>
        <v>0</v>
      </c>
      <c r="BB28" s="221"/>
      <c r="BC28" s="210"/>
      <c r="BD28" s="210"/>
      <c r="BE28" s="219">
        <f t="shared" si="18"/>
        <v>0</v>
      </c>
      <c r="BF28" s="222">
        <f t="shared" si="19"/>
        <v>0</v>
      </c>
      <c r="BG28" s="223"/>
      <c r="BH28" s="195"/>
      <c r="BI28" s="239"/>
      <c r="BJ28" s="240"/>
      <c r="BK28" s="241"/>
      <c r="BL28" s="242"/>
      <c r="BM28" s="225"/>
      <c r="BN28" s="241"/>
      <c r="BO28" s="241"/>
      <c r="BP28" s="251"/>
      <c r="BQ28" s="225"/>
      <c r="BR28" s="241"/>
      <c r="BS28" s="241"/>
      <c r="BT28" s="250"/>
      <c r="BU28" s="8"/>
      <c r="BV28" s="87"/>
      <c r="BW28" s="97"/>
      <c r="BX28" s="130"/>
      <c r="BY28" s="93"/>
      <c r="BZ28" s="93"/>
      <c r="CA28" s="98"/>
      <c r="CB28" s="8"/>
      <c r="CC28" s="87"/>
      <c r="CD28" s="131"/>
      <c r="CE28" s="132"/>
      <c r="CF28" s="93"/>
      <c r="CG28" s="93"/>
      <c r="CH28" s="133"/>
      <c r="CI28" s="8"/>
      <c r="CJ28" s="9"/>
      <c r="CP28" s="8"/>
      <c r="CQ28" s="42"/>
      <c r="CR28" s="43"/>
      <c r="CS28" s="43"/>
      <c r="CT28" s="43"/>
      <c r="CU28" s="48"/>
    </row>
    <row r="29" spans="1:99" ht="15.75" customHeight="1" x14ac:dyDescent="0.25">
      <c r="A29" s="201" t="s">
        <v>87</v>
      </c>
      <c r="B29" s="202"/>
      <c r="C29" s="204">
        <v>60</v>
      </c>
      <c r="D29" s="204">
        <v>123</v>
      </c>
      <c r="E29" s="204">
        <v>101.70099999999999</v>
      </c>
      <c r="F29" s="290">
        <f t="shared" si="0"/>
        <v>284.70100000000002</v>
      </c>
      <c r="G29" s="290">
        <f t="shared" si="1"/>
        <v>284.70100000000002</v>
      </c>
      <c r="H29" s="291">
        <f>G29/BH2</f>
        <v>284.70100000000002</v>
      </c>
      <c r="I29" s="207"/>
      <c r="J29" s="207"/>
      <c r="K29" s="207"/>
      <c r="L29" s="207"/>
      <c r="M29" s="207"/>
      <c r="N29" s="207"/>
      <c r="O29" s="208"/>
      <c r="P29" s="210"/>
      <c r="Q29" s="209" t="e">
        <f t="shared" si="27"/>
        <v>#DIV/0!</v>
      </c>
      <c r="R29" s="210" t="e">
        <f t="shared" si="27"/>
        <v>#DIV/0!</v>
      </c>
      <c r="S29" s="210"/>
      <c r="T29" s="209"/>
      <c r="U29" s="209"/>
      <c r="V29" s="212"/>
      <c r="W29" s="213"/>
      <c r="X29" s="292">
        <f>X26</f>
        <v>1</v>
      </c>
      <c r="Y29" s="293"/>
      <c r="Z29" s="294"/>
      <c r="AA29" s="295"/>
      <c r="AB29" s="295"/>
      <c r="AC29" s="294"/>
      <c r="AD29" s="295"/>
      <c r="AE29" s="295"/>
      <c r="AF29" s="295"/>
      <c r="AG29" s="295"/>
      <c r="AH29" s="296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7"/>
      <c r="AV29" s="297"/>
      <c r="AW29" s="297"/>
      <c r="AX29" s="297"/>
      <c r="AY29" s="297"/>
      <c r="AZ29" s="297"/>
      <c r="BA29" s="298"/>
      <c r="BB29" s="297"/>
      <c r="BC29" s="297"/>
      <c r="BD29" s="297"/>
      <c r="BE29" s="297"/>
      <c r="BF29" s="298"/>
      <c r="BG29" s="299"/>
      <c r="BH29" s="224" t="s">
        <v>82</v>
      </c>
      <c r="BI29" s="300"/>
      <c r="BJ29" s="249"/>
      <c r="BK29" s="226">
        <v>0</v>
      </c>
      <c r="BL29" s="301"/>
      <c r="BM29" s="300"/>
      <c r="BN29" s="226"/>
      <c r="BO29" s="226">
        <v>0</v>
      </c>
      <c r="BP29" s="302"/>
      <c r="BQ29" s="300"/>
      <c r="BR29" s="226"/>
      <c r="BS29" s="226">
        <v>0</v>
      </c>
      <c r="BT29" s="289"/>
      <c r="BU29" s="8"/>
      <c r="BV29" s="87"/>
      <c r="BW29" s="104" t="s">
        <v>82</v>
      </c>
      <c r="BX29" s="130"/>
      <c r="BY29" s="93"/>
      <c r="BZ29" s="102">
        <f>BK29+BO29+BS29</f>
        <v>0</v>
      </c>
      <c r="CA29" s="142"/>
      <c r="CB29" s="15"/>
      <c r="CC29" s="87"/>
      <c r="CD29" s="131" t="s">
        <v>82</v>
      </c>
      <c r="CE29" s="132"/>
      <c r="CF29" s="93"/>
      <c r="CG29" s="102">
        <f>BZ29</f>
        <v>0</v>
      </c>
      <c r="CH29" s="133"/>
      <c r="CI29" s="8"/>
      <c r="CJ29" s="9"/>
      <c r="CK29" s="8"/>
      <c r="CL29" s="8"/>
      <c r="CM29" s="8"/>
      <c r="CN29" s="8"/>
      <c r="CO29" s="8"/>
      <c r="CP29" s="8"/>
      <c r="CQ29" s="25" t="s">
        <v>82</v>
      </c>
      <c r="CR29" s="31" t="e">
        <f>BK29/C26%</f>
        <v>#DIV/0!</v>
      </c>
      <c r="CS29" s="31" t="e">
        <f>BO29/D26%</f>
        <v>#DIV/0!</v>
      </c>
      <c r="CT29" s="31" t="e">
        <f>BS29/E26%</f>
        <v>#DIV/0!</v>
      </c>
      <c r="CU29" s="32" t="e">
        <f>BZ29/F26%</f>
        <v>#DIV/0!</v>
      </c>
    </row>
    <row r="30" spans="1:99" ht="15.75" customHeight="1" x14ac:dyDescent="0.25">
      <c r="A30" s="293" t="s">
        <v>88</v>
      </c>
      <c r="B30" s="465"/>
      <c r="C30" s="465"/>
      <c r="D30" s="303"/>
      <c r="E30" s="304" t="s">
        <v>89</v>
      </c>
      <c r="F30" s="305">
        <v>171.51</v>
      </c>
      <c r="G30" s="290">
        <f>F30</f>
        <v>171.51</v>
      </c>
      <c r="H30" s="306">
        <f>G30/BH2</f>
        <v>171.51</v>
      </c>
      <c r="I30" s="307"/>
      <c r="J30" s="307"/>
      <c r="K30" s="308" t="s">
        <v>17</v>
      </c>
      <c r="L30" s="308"/>
      <c r="M30" s="308" t="s">
        <v>18</v>
      </c>
      <c r="N30" s="308"/>
      <c r="O30" s="466" t="s">
        <v>19</v>
      </c>
      <c r="P30" s="466"/>
      <c r="Q30" s="466" t="s">
        <v>90</v>
      </c>
      <c r="R30" s="466"/>
      <c r="S30" s="467" t="s">
        <v>91</v>
      </c>
      <c r="T30" s="467"/>
      <c r="U30" s="467" t="s">
        <v>92</v>
      </c>
      <c r="V30" s="468"/>
      <c r="W30" s="213"/>
      <c r="X30" s="185"/>
      <c r="Y30" s="309"/>
      <c r="Z30" s="309"/>
      <c r="AA30" s="310"/>
      <c r="AB30" s="311"/>
      <c r="AC30" s="311"/>
      <c r="AD30" s="311"/>
      <c r="AE30" s="312"/>
      <c r="AF30" s="313"/>
      <c r="AG30" s="313"/>
      <c r="AH30" s="313"/>
      <c r="AI30" s="313"/>
      <c r="AJ30" s="313"/>
      <c r="AK30" s="313"/>
      <c r="AL30" s="313"/>
      <c r="AM30" s="313"/>
      <c r="AN30" s="313"/>
      <c r="AO30" s="313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3"/>
      <c r="BA30" s="313"/>
      <c r="BB30" s="313"/>
      <c r="BC30" s="313"/>
      <c r="BD30" s="313"/>
      <c r="BE30" s="313"/>
      <c r="BF30" s="313"/>
      <c r="BG30" s="313"/>
      <c r="BH30" s="224"/>
      <c r="BI30" s="225"/>
      <c r="BJ30" s="240"/>
      <c r="BK30" s="241"/>
      <c r="BL30" s="250"/>
      <c r="BM30" s="225"/>
      <c r="BN30" s="241"/>
      <c r="BO30" s="241"/>
      <c r="BP30" s="251"/>
      <c r="BQ30" s="225"/>
      <c r="BR30" s="241"/>
      <c r="BS30" s="241"/>
      <c r="BT30" s="250"/>
      <c r="BU30" s="8"/>
      <c r="BV30" s="87"/>
      <c r="BW30" s="107"/>
      <c r="BX30" s="130"/>
      <c r="BY30" s="93"/>
      <c r="BZ30" s="93"/>
      <c r="CA30" s="142"/>
      <c r="CB30" s="8"/>
      <c r="CC30" s="87"/>
      <c r="CD30" s="131"/>
      <c r="CE30" s="132"/>
      <c r="CF30" s="93"/>
      <c r="CG30" s="93"/>
      <c r="CH30" s="133"/>
      <c r="CI30" s="8"/>
      <c r="CJ30" s="9"/>
      <c r="CK30" s="8"/>
      <c r="CL30" s="8"/>
      <c r="CM30" s="8"/>
      <c r="CN30" s="8"/>
      <c r="CO30" s="8"/>
      <c r="CP30" s="8"/>
      <c r="CQ30" s="25"/>
      <c r="CR30" s="2"/>
      <c r="CS30" s="2"/>
      <c r="CT30" s="2"/>
      <c r="CU30" s="3"/>
    </row>
    <row r="31" spans="1:99" ht="15.75" customHeight="1" x14ac:dyDescent="0.25">
      <c r="A31" s="314" t="s">
        <v>129</v>
      </c>
      <c r="B31" s="315"/>
      <c r="C31" s="315"/>
      <c r="D31" s="316"/>
      <c r="E31" s="316"/>
      <c r="F31" s="317">
        <f>C31+D31+E31</f>
        <v>0</v>
      </c>
      <c r="G31" s="318">
        <f>F31</f>
        <v>0</v>
      </c>
      <c r="H31" s="319"/>
      <c r="I31" s="320"/>
      <c r="J31" s="321"/>
      <c r="K31" s="322" t="s">
        <v>93</v>
      </c>
      <c r="L31" s="323" t="s">
        <v>94</v>
      </c>
      <c r="M31" s="324" t="s">
        <v>93</v>
      </c>
      <c r="N31" s="323" t="s">
        <v>94</v>
      </c>
      <c r="O31" s="324" t="s">
        <v>93</v>
      </c>
      <c r="P31" s="323" t="s">
        <v>94</v>
      </c>
      <c r="Q31" s="324" t="s">
        <v>93</v>
      </c>
      <c r="R31" s="323" t="s">
        <v>94</v>
      </c>
      <c r="S31" s="324" t="s">
        <v>93</v>
      </c>
      <c r="T31" s="323" t="s">
        <v>94</v>
      </c>
      <c r="U31" s="324" t="s">
        <v>93</v>
      </c>
      <c r="V31" s="325" t="s">
        <v>94</v>
      </c>
      <c r="W31" s="213"/>
      <c r="X31" s="213"/>
      <c r="Y31" s="309"/>
      <c r="Z31" s="309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6"/>
      <c r="AY31" s="326"/>
      <c r="AZ31" s="326"/>
      <c r="BA31" s="326"/>
      <c r="BB31" s="326"/>
      <c r="BC31" s="326"/>
      <c r="BD31" s="326"/>
      <c r="BE31" s="326"/>
      <c r="BF31" s="326"/>
      <c r="BG31" s="326"/>
      <c r="BH31" s="224" t="s">
        <v>84</v>
      </c>
      <c r="BI31" s="225"/>
      <c r="BJ31" s="249"/>
      <c r="BK31" s="226">
        <v>0</v>
      </c>
      <c r="BL31" s="250"/>
      <c r="BM31" s="225"/>
      <c r="BN31" s="226"/>
      <c r="BO31" s="226">
        <v>0</v>
      </c>
      <c r="BP31" s="251"/>
      <c r="BQ31" s="225"/>
      <c r="BR31" s="226"/>
      <c r="BS31" s="226">
        <v>0</v>
      </c>
      <c r="BT31" s="250"/>
      <c r="BU31" s="8"/>
      <c r="BV31" s="87"/>
      <c r="BW31" s="104" t="s">
        <v>84</v>
      </c>
      <c r="BX31" s="130"/>
      <c r="BY31" s="93"/>
      <c r="BZ31" s="102">
        <f>BK31+BO31+BS31</f>
        <v>0</v>
      </c>
      <c r="CA31" s="142"/>
      <c r="CB31" s="8"/>
      <c r="CC31" s="87"/>
      <c r="CD31" s="90" t="s">
        <v>84</v>
      </c>
      <c r="CE31" s="132"/>
      <c r="CF31" s="93"/>
      <c r="CG31" s="102">
        <f>BZ31</f>
        <v>0</v>
      </c>
      <c r="CH31" s="133"/>
      <c r="CI31" s="8"/>
      <c r="CJ31" s="9"/>
      <c r="CK31" s="8"/>
      <c r="CL31" s="8"/>
      <c r="CM31" s="8"/>
      <c r="CN31" s="8"/>
      <c r="CO31" s="8"/>
      <c r="CP31" s="8"/>
      <c r="CQ31" s="25" t="s">
        <v>84</v>
      </c>
      <c r="CR31" s="31" t="e">
        <f>BK31/C27%</f>
        <v>#DIV/0!</v>
      </c>
      <c r="CS31" s="31" t="e">
        <f>BO31/D27%</f>
        <v>#DIV/0!</v>
      </c>
      <c r="CT31" s="31" t="e">
        <f>BS31/E27%</f>
        <v>#DIV/0!</v>
      </c>
      <c r="CU31" s="32" t="e">
        <f>BZ31/F27%</f>
        <v>#DIV/0!</v>
      </c>
    </row>
    <row r="32" spans="1:99" ht="15.75" customHeight="1" x14ac:dyDescent="0.25">
      <c r="A32" s="474" t="s">
        <v>95</v>
      </c>
      <c r="B32" s="475"/>
      <c r="C32" s="327" t="s">
        <v>40</v>
      </c>
      <c r="D32" s="327" t="s">
        <v>45</v>
      </c>
      <c r="E32" s="327" t="s">
        <v>48</v>
      </c>
      <c r="F32" s="328" t="s">
        <v>52</v>
      </c>
      <c r="G32" s="329" t="s">
        <v>56</v>
      </c>
      <c r="H32" s="329" t="s">
        <v>96</v>
      </c>
      <c r="I32" s="330" t="s">
        <v>97</v>
      </c>
      <c r="J32" s="330"/>
      <c r="K32" s="331">
        <v>2</v>
      </c>
      <c r="L32" s="262">
        <v>30</v>
      </c>
      <c r="M32" s="215">
        <v>0</v>
      </c>
      <c r="N32" s="262">
        <v>0</v>
      </c>
      <c r="O32" s="262">
        <v>1</v>
      </c>
      <c r="P32" s="262">
        <v>15</v>
      </c>
      <c r="Q32" s="210">
        <f t="shared" ref="Q32:R34" si="28">K32+M32+O32</f>
        <v>3</v>
      </c>
      <c r="R32" s="211">
        <f t="shared" si="28"/>
        <v>45</v>
      </c>
      <c r="S32" s="210">
        <f t="shared" ref="S32:T34" si="29">Q32</f>
        <v>3</v>
      </c>
      <c r="T32" s="211">
        <f t="shared" si="29"/>
        <v>45</v>
      </c>
      <c r="U32" s="208">
        <f>S32/X6</f>
        <v>3</v>
      </c>
      <c r="V32" s="332">
        <f>T32/S32</f>
        <v>15</v>
      </c>
      <c r="W32" s="185"/>
      <c r="X32" s="213"/>
      <c r="Y32" s="309"/>
      <c r="Z32" s="309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195"/>
      <c r="BI32" s="225"/>
      <c r="BJ32" s="240"/>
      <c r="BK32" s="241"/>
      <c r="BL32" s="250"/>
      <c r="BM32" s="225"/>
      <c r="BN32" s="241"/>
      <c r="BO32" s="241"/>
      <c r="BP32" s="251"/>
      <c r="BQ32" s="225"/>
      <c r="BR32" s="241"/>
      <c r="BS32" s="241"/>
      <c r="BT32" s="250"/>
      <c r="BU32" s="8"/>
      <c r="BV32" s="87"/>
      <c r="BW32" s="97"/>
      <c r="BX32" s="130"/>
      <c r="BY32" s="93"/>
      <c r="BZ32" s="93"/>
      <c r="CA32" s="142"/>
      <c r="CB32" s="8"/>
      <c r="CC32" s="143"/>
      <c r="CD32" s="108"/>
      <c r="CE32" s="132"/>
      <c r="CF32" s="93"/>
      <c r="CG32" s="93"/>
      <c r="CH32" s="133"/>
      <c r="CI32" s="8"/>
      <c r="CJ32" s="9"/>
      <c r="CK32" s="8"/>
      <c r="CL32" s="8"/>
      <c r="CM32" s="8"/>
      <c r="CN32" s="8"/>
      <c r="CO32" s="8"/>
      <c r="CP32" s="8"/>
      <c r="CQ32" s="42"/>
      <c r="CR32" s="43"/>
      <c r="CS32" s="43"/>
      <c r="CT32" s="43"/>
      <c r="CU32" s="48"/>
    </row>
    <row r="33" spans="1:99" ht="15.75" customHeight="1" x14ac:dyDescent="0.25">
      <c r="A33" s="191" t="s">
        <v>98</v>
      </c>
      <c r="B33" s="234"/>
      <c r="C33" s="333">
        <v>1.2</v>
      </c>
      <c r="D33" s="333">
        <v>0.85</v>
      </c>
      <c r="E33" s="333">
        <v>1.1499999999999999</v>
      </c>
      <c r="F33" s="334">
        <v>0.85</v>
      </c>
      <c r="G33" s="334">
        <v>0.85</v>
      </c>
      <c r="H33" s="335">
        <f>F6</f>
        <v>0</v>
      </c>
      <c r="I33" s="336" t="s">
        <v>99</v>
      </c>
      <c r="J33" s="336"/>
      <c r="K33" s="331">
        <v>1</v>
      </c>
      <c r="L33" s="262">
        <v>10</v>
      </c>
      <c r="M33" s="215">
        <v>0</v>
      </c>
      <c r="N33" s="262">
        <v>0</v>
      </c>
      <c r="O33" s="262">
        <v>1</v>
      </c>
      <c r="P33" s="215">
        <v>10</v>
      </c>
      <c r="Q33" s="210">
        <f t="shared" si="28"/>
        <v>2</v>
      </c>
      <c r="R33" s="211">
        <f t="shared" si="28"/>
        <v>20</v>
      </c>
      <c r="S33" s="210">
        <f t="shared" si="29"/>
        <v>2</v>
      </c>
      <c r="T33" s="211">
        <f t="shared" si="29"/>
        <v>20</v>
      </c>
      <c r="U33" s="208">
        <f>S33/X7</f>
        <v>2</v>
      </c>
      <c r="V33" s="222">
        <f>T33/S33</f>
        <v>10</v>
      </c>
      <c r="W33" s="213"/>
      <c r="X33" s="223"/>
      <c r="Y33" s="309"/>
      <c r="Z33" s="309"/>
      <c r="AA33" s="313"/>
      <c r="AE33" s="313"/>
      <c r="AF33" s="313"/>
      <c r="AG33" s="313"/>
      <c r="AH33" s="313"/>
      <c r="AI33" s="313"/>
      <c r="AJ33" s="313"/>
      <c r="AK33" s="313"/>
      <c r="AL33" s="313"/>
      <c r="AM33" s="313"/>
      <c r="AN33" s="313"/>
      <c r="AO33" s="313"/>
      <c r="AP33" s="313"/>
      <c r="AQ33" s="313"/>
      <c r="AR33" s="313"/>
      <c r="AS33" s="313"/>
      <c r="AT33" s="313"/>
      <c r="AU33" s="313"/>
      <c r="AV33" s="313"/>
      <c r="AW33" s="313"/>
      <c r="AX33" s="313"/>
      <c r="AY33" s="313"/>
      <c r="AZ33" s="313"/>
      <c r="BA33" s="313"/>
      <c r="BB33" s="313"/>
      <c r="BC33" s="313"/>
      <c r="BD33" s="313"/>
      <c r="BE33" s="313"/>
      <c r="BF33" s="313"/>
      <c r="BG33" s="313"/>
      <c r="BH33" s="224" t="s">
        <v>86</v>
      </c>
      <c r="BI33" s="239"/>
      <c r="BJ33" s="249"/>
      <c r="BK33" s="226">
        <v>0.04</v>
      </c>
      <c r="BL33" s="242"/>
      <c r="BM33" s="225"/>
      <c r="BN33" s="226"/>
      <c r="BO33" s="226">
        <v>0.14199999999999999</v>
      </c>
      <c r="BP33" s="251"/>
      <c r="BQ33" s="225"/>
      <c r="BR33" s="226"/>
      <c r="BS33" s="226">
        <v>0</v>
      </c>
      <c r="BT33" s="250"/>
      <c r="BU33" s="87"/>
      <c r="BV33" s="87"/>
      <c r="BW33" s="104" t="s">
        <v>86</v>
      </c>
      <c r="BX33" s="14"/>
      <c r="BY33" s="16"/>
      <c r="BZ33" s="102">
        <f>BK33+BO33+BS33</f>
        <v>0.182</v>
      </c>
      <c r="CA33" s="17"/>
      <c r="CB33" s="469" t="s">
        <v>100</v>
      </c>
      <c r="CC33" s="470"/>
      <c r="CD33" s="131" t="s">
        <v>86</v>
      </c>
      <c r="CE33" s="19"/>
      <c r="CF33" s="16"/>
      <c r="CG33" s="102">
        <f>BZ33</f>
        <v>0.182</v>
      </c>
      <c r="CH33" s="20"/>
      <c r="CI33" s="9"/>
      <c r="CP33" s="8"/>
      <c r="CQ33" s="33" t="s">
        <v>86</v>
      </c>
      <c r="CR33" s="44">
        <f>BK33/C28%</f>
        <v>1.1454753722794959</v>
      </c>
      <c r="CS33" s="44">
        <f>BO33/D28%</f>
        <v>4.2011834319526624</v>
      </c>
      <c r="CT33" s="44" t="e">
        <f>BS33/E28%</f>
        <v>#DIV/0!</v>
      </c>
      <c r="CU33" s="49">
        <f>BZ33/F28%</f>
        <v>2.6484284051222349</v>
      </c>
    </row>
    <row r="34" spans="1:99" ht="15.75" customHeight="1" x14ac:dyDescent="0.25">
      <c r="A34" s="501" t="s">
        <v>95</v>
      </c>
      <c r="B34" s="241" t="s">
        <v>38</v>
      </c>
      <c r="C34" s="337" t="e">
        <f>BY6/F6%</f>
        <v>#DIV/0!</v>
      </c>
      <c r="D34" s="337">
        <f>BY8/(F8+F9+F10)%</f>
        <v>1.0807472595337348</v>
      </c>
      <c r="E34" s="337">
        <f>BY10/(F11+F12+F13)%</f>
        <v>0.8020839643787484</v>
      </c>
      <c r="F34" s="338">
        <f>BY12/(F14+F15)%</f>
        <v>0.9034524791166243</v>
      </c>
      <c r="G34" s="339">
        <f>BY14/(F16)%</f>
        <v>0.33424491036159226</v>
      </c>
      <c r="H34" s="340" t="s">
        <v>101</v>
      </c>
      <c r="I34" s="341" t="s">
        <v>102</v>
      </c>
      <c r="J34" s="341"/>
      <c r="K34" s="342">
        <v>0</v>
      </c>
      <c r="L34" s="343">
        <v>0</v>
      </c>
      <c r="M34" s="344">
        <v>0</v>
      </c>
      <c r="N34" s="343">
        <v>0</v>
      </c>
      <c r="O34" s="344">
        <v>0</v>
      </c>
      <c r="P34" s="344">
        <v>0</v>
      </c>
      <c r="Q34" s="294">
        <f t="shared" si="28"/>
        <v>0</v>
      </c>
      <c r="R34" s="345">
        <f t="shared" si="28"/>
        <v>0</v>
      </c>
      <c r="S34" s="294">
        <f t="shared" si="29"/>
        <v>0</v>
      </c>
      <c r="T34" s="345">
        <f t="shared" si="29"/>
        <v>0</v>
      </c>
      <c r="U34" s="346">
        <f>S34/X8</f>
        <v>0</v>
      </c>
      <c r="V34" s="347" t="e">
        <f>T34/S34</f>
        <v>#DIV/0!</v>
      </c>
      <c r="W34" s="213"/>
      <c r="X34" s="348"/>
      <c r="Y34" s="309"/>
      <c r="Z34" s="309"/>
      <c r="AA34" s="348"/>
      <c r="AE34" s="348"/>
      <c r="AF34" s="348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224"/>
      <c r="BI34" s="349"/>
      <c r="BJ34" s="276"/>
      <c r="BK34" s="197"/>
      <c r="BL34" s="250"/>
      <c r="BM34" s="287"/>
      <c r="BN34" s="241"/>
      <c r="BO34" s="241"/>
      <c r="BP34" s="288"/>
      <c r="BQ34" s="350"/>
      <c r="BR34" s="197"/>
      <c r="BS34" s="197"/>
      <c r="BT34" s="289"/>
      <c r="BU34" s="87"/>
      <c r="BV34" s="87"/>
      <c r="BW34" s="107"/>
      <c r="BX34" s="14"/>
      <c r="BY34" s="16"/>
      <c r="BZ34" s="93"/>
      <c r="CA34" s="17"/>
      <c r="CB34" s="144" t="s">
        <v>90</v>
      </c>
      <c r="CC34" s="145"/>
      <c r="CD34" s="131"/>
      <c r="CE34" s="21"/>
      <c r="CF34" s="22"/>
      <c r="CG34" s="146"/>
      <c r="CH34" s="23"/>
      <c r="CI34" s="9"/>
      <c r="CP34" s="8"/>
      <c r="CQ34" s="8"/>
      <c r="CR34" s="8"/>
      <c r="CS34" s="8"/>
      <c r="CT34" s="8"/>
      <c r="CU34" s="8"/>
    </row>
    <row r="35" spans="1:99" ht="15.75" customHeight="1" x14ac:dyDescent="0.25">
      <c r="A35" s="502"/>
      <c r="B35" s="351" t="s">
        <v>39</v>
      </c>
      <c r="C35" s="352" t="e">
        <f>CF6/G6%</f>
        <v>#DIV/0!</v>
      </c>
      <c r="D35" s="352">
        <f>CF8/(G8+G9+G10)%</f>
        <v>1.0807472595337348</v>
      </c>
      <c r="E35" s="352">
        <f>CF10/(G11+G12+G13)%</f>
        <v>0.8020839643787484</v>
      </c>
      <c r="F35" s="353">
        <f>CF12/(G14+G15)%</f>
        <v>0.9034524791166243</v>
      </c>
      <c r="G35" s="354">
        <f>CF14/(G16)%</f>
        <v>0.33424491036159226</v>
      </c>
      <c r="H35" s="355"/>
      <c r="K35" s="309"/>
      <c r="L35" s="309"/>
      <c r="M35" s="471" t="s">
        <v>103</v>
      </c>
      <c r="N35" s="472"/>
      <c r="O35" s="473"/>
      <c r="P35" s="357" t="s">
        <v>104</v>
      </c>
      <c r="Q35" s="358" t="s">
        <v>105</v>
      </c>
      <c r="R35" s="359" t="s">
        <v>106</v>
      </c>
      <c r="S35" s="359" t="s">
        <v>107</v>
      </c>
      <c r="T35" s="359" t="s">
        <v>108</v>
      </c>
      <c r="U35" s="359" t="s">
        <v>101</v>
      </c>
      <c r="V35" s="360" t="s">
        <v>109</v>
      </c>
      <c r="W35" s="213"/>
      <c r="X35" s="348"/>
      <c r="Y35" s="348"/>
      <c r="Z35" s="348"/>
      <c r="AA35" s="348"/>
      <c r="AE35" s="348"/>
      <c r="AF35" s="348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361" t="s">
        <v>110</v>
      </c>
      <c r="BI35" s="480"/>
      <c r="BJ35" s="362">
        <f>BJ6+BJ8+BJ10+BJ12+BJ14+BJ16+BJ17+BJ19+BJ21+BJ23+BJ24+BJ25+BJ27+BJ29+BJ31+BJ33</f>
        <v>7.879999999999999</v>
      </c>
      <c r="BK35" s="362">
        <f>BK6+BK8+BK10+BK12+BK14+BK16+BK17+BK19+BK21+BK23+BK24+BK25+BK27+BK29+BK31+BK33</f>
        <v>0.35099999999999998</v>
      </c>
      <c r="BL35" s="488"/>
      <c r="BM35" s="489"/>
      <c r="BN35" s="362">
        <f>BN6+BN8+BN10+BN12+BN14+BN16+BN17+BN19+BN21+BN23+BN24+BN25+BN27+BN29+BN31+BN33</f>
        <v>4.0200000000000005</v>
      </c>
      <c r="BO35" s="362">
        <f>BO6+BO8+BO10+BO12+BO14+BO16+BO17+BO19+BO21+BO23+BO24+BO25+BO27+BO29+BO31+BO33</f>
        <v>0.628</v>
      </c>
      <c r="BP35" s="488"/>
      <c r="BQ35" s="489"/>
      <c r="BR35" s="362">
        <f>BR6+BR8+BR10+BR12+BR14+BR16+BR17+BR19+BR21+BR23+BR24+BR25+BR27+BR29+BR31+BR33</f>
        <v>4.79</v>
      </c>
      <c r="BS35" s="362">
        <f>BS6+BS8+BS10+BS12+BS14+BS16+BS17+BS19+BS21+BS23+BS24+BS25+BS27+BS29+BS31+BS33</f>
        <v>0.48699999999999999</v>
      </c>
      <c r="BT35" s="482"/>
      <c r="BU35" s="87"/>
      <c r="BV35" s="87"/>
      <c r="BW35" s="147" t="s">
        <v>110</v>
      </c>
      <c r="BX35" s="18"/>
      <c r="BY35" s="148">
        <f>BY6+BY8+BY10+BY12+BY14+BY16+BY17+BY19+BY21+BY23+BY24+BY25+BY27+BY29+BY31+BY33</f>
        <v>16.690000000000005</v>
      </c>
      <c r="BZ35" s="149">
        <f>BZ8+BZ10+BZ12+BZ14+BZ16+BZ17+BZ19+BZ21+BZ23+BZ24+BZ25+BZ27+BZ29+BZ31+BZ33+CC34</f>
        <v>1.466</v>
      </c>
      <c r="CA35" s="150">
        <f>CA16+CA17+CA19+CA23+CA23+CA24</f>
        <v>0</v>
      </c>
      <c r="CB35" s="144" t="s">
        <v>39</v>
      </c>
      <c r="CC35" s="145">
        <f>CC34</f>
        <v>0</v>
      </c>
      <c r="CD35" s="147" t="s">
        <v>110</v>
      </c>
      <c r="CE35" s="151"/>
      <c r="CF35" s="152">
        <f>SUM(CF6:CF34)</f>
        <v>16.690000000000005</v>
      </c>
      <c r="CG35" s="153">
        <f>BZ35</f>
        <v>1.466</v>
      </c>
      <c r="CH35" s="154">
        <f>CA35</f>
        <v>0</v>
      </c>
      <c r="CI35" s="9"/>
      <c r="CP35" s="8"/>
      <c r="CQ35" s="45"/>
      <c r="CR35" s="8"/>
      <c r="CS35" s="8"/>
      <c r="CT35" s="8"/>
      <c r="CU35" s="8"/>
    </row>
    <row r="36" spans="1:99" ht="15.75" customHeight="1" x14ac:dyDescent="0.25">
      <c r="A36" s="363"/>
      <c r="H36" s="364" t="s">
        <v>109</v>
      </c>
      <c r="K36" s="309"/>
      <c r="L36" s="309"/>
      <c r="M36" s="365"/>
      <c r="N36" s="333"/>
      <c r="O36" s="366"/>
      <c r="P36" s="367" t="s">
        <v>111</v>
      </c>
      <c r="Q36" s="205"/>
      <c r="R36" s="205"/>
      <c r="S36" s="368"/>
      <c r="T36" s="368"/>
      <c r="U36" s="368"/>
      <c r="V36" s="369">
        <f>Q36+R36+S36+T36+U36</f>
        <v>0</v>
      </c>
      <c r="W36" s="213"/>
      <c r="X36" s="348"/>
      <c r="Y36" s="348"/>
      <c r="Z36" s="348"/>
      <c r="AA36" s="348"/>
      <c r="AE36" s="348"/>
      <c r="AF36" s="348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370" t="s">
        <v>112</v>
      </c>
      <c r="BI36" s="481"/>
      <c r="BJ36" s="371">
        <f>BJ35/(BJ35+C29)%</f>
        <v>11.608721272834412</v>
      </c>
      <c r="BK36" s="371">
        <f>BK35/C29%</f>
        <v>0.58499999999999996</v>
      </c>
      <c r="BL36" s="490"/>
      <c r="BM36" s="491"/>
      <c r="BN36" s="371">
        <f>BN35/(BN35+D29)%</f>
        <v>3.1648559282002839</v>
      </c>
      <c r="BO36" s="371">
        <f>BO35/D29%</f>
        <v>0.51056910569105696</v>
      </c>
      <c r="BP36" s="490"/>
      <c r="BQ36" s="491"/>
      <c r="BR36" s="371">
        <f>BR35/(BR35+E29)%</f>
        <v>4.498032697598858</v>
      </c>
      <c r="BS36" s="371">
        <f>BS35/E29%</f>
        <v>0.47885468186153529</v>
      </c>
      <c r="BT36" s="483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9"/>
      <c r="CP36" s="8"/>
    </row>
    <row r="37" spans="1:99" ht="15" customHeight="1" x14ac:dyDescent="0.25">
      <c r="A37" s="474" t="s">
        <v>95</v>
      </c>
      <c r="B37" s="475"/>
      <c r="C37" s="327" t="s">
        <v>58</v>
      </c>
      <c r="D37" s="372" t="s">
        <v>61</v>
      </c>
      <c r="E37" s="323" t="s">
        <v>65</v>
      </c>
      <c r="F37" s="325" t="s">
        <v>70</v>
      </c>
      <c r="G37" s="373" t="s">
        <v>71</v>
      </c>
      <c r="H37" s="374" t="s">
        <v>71</v>
      </c>
      <c r="I37" s="375" t="s">
        <v>71</v>
      </c>
      <c r="K37" s="309"/>
      <c r="L37" s="309"/>
      <c r="M37" s="476" t="s">
        <v>113</v>
      </c>
      <c r="N37" s="477"/>
      <c r="O37" s="376"/>
      <c r="P37" s="377" t="s">
        <v>114</v>
      </c>
      <c r="Q37" s="378">
        <f t="shared" ref="Q37:V37" si="30">Q36</f>
        <v>0</v>
      </c>
      <c r="R37" s="378">
        <f t="shared" si="30"/>
        <v>0</v>
      </c>
      <c r="S37" s="378">
        <f t="shared" si="30"/>
        <v>0</v>
      </c>
      <c r="T37" s="378">
        <f t="shared" si="30"/>
        <v>0</v>
      </c>
      <c r="U37" s="378">
        <f t="shared" si="30"/>
        <v>0</v>
      </c>
      <c r="V37" s="379">
        <f t="shared" si="30"/>
        <v>0</v>
      </c>
      <c r="W37" s="169"/>
      <c r="X37" s="348"/>
      <c r="Y37" s="348"/>
      <c r="Z37" s="348"/>
      <c r="AA37" s="348"/>
      <c r="AE37" s="348"/>
      <c r="AF37" s="348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380"/>
      <c r="BI37" s="381"/>
      <c r="BJ37" s="381"/>
      <c r="BK37" s="381"/>
      <c r="BL37" s="381"/>
      <c r="BM37" s="381"/>
      <c r="BN37" s="381"/>
      <c r="BO37" s="381"/>
      <c r="BP37" s="381"/>
      <c r="BQ37" s="381"/>
      <c r="BR37" s="381"/>
      <c r="BS37" s="381"/>
      <c r="BT37" s="381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9"/>
    </row>
    <row r="38" spans="1:99" ht="15" customHeight="1" x14ac:dyDescent="0.25">
      <c r="A38" s="382"/>
      <c r="B38" s="189"/>
      <c r="C38" s="333">
        <v>1.5</v>
      </c>
      <c r="D38" s="333">
        <v>1.45</v>
      </c>
      <c r="E38" s="383">
        <v>1.25</v>
      </c>
      <c r="F38" s="272">
        <v>1.5</v>
      </c>
      <c r="G38" s="384">
        <v>1.5</v>
      </c>
      <c r="H38" s="385">
        <v>1.5</v>
      </c>
      <c r="I38" s="386">
        <f>BZ15/F22%</f>
        <v>0</v>
      </c>
      <c r="K38" s="387" t="s">
        <v>56</v>
      </c>
      <c r="L38" s="388"/>
      <c r="M38" s="476" t="s">
        <v>115</v>
      </c>
      <c r="N38" s="477"/>
      <c r="O38" s="376"/>
      <c r="S38" s="309"/>
      <c r="T38" s="389"/>
      <c r="U38" s="478" t="s">
        <v>109</v>
      </c>
      <c r="V38" s="479"/>
      <c r="W38" s="169"/>
      <c r="X38" s="348"/>
      <c r="Y38" s="390" t="s">
        <v>116</v>
      </c>
      <c r="Z38" s="390">
        <f>100-(Z41+V41+0.15)</f>
        <v>94.312342936584031</v>
      </c>
      <c r="AA38" s="348"/>
      <c r="AE38" s="348"/>
      <c r="AF38" s="348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380"/>
      <c r="BI38" s="381"/>
      <c r="BJ38" s="381"/>
      <c r="BK38" s="381"/>
      <c r="BL38" s="381"/>
      <c r="BM38" s="381"/>
      <c r="BN38" s="381"/>
      <c r="BO38" s="381"/>
      <c r="BP38" s="381"/>
      <c r="BQ38" s="381"/>
      <c r="BR38" s="381"/>
      <c r="BS38" s="381"/>
      <c r="BT38" s="381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9"/>
    </row>
    <row r="39" spans="1:99" ht="15.75" customHeight="1" x14ac:dyDescent="0.25">
      <c r="A39" s="365" t="s">
        <v>117</v>
      </c>
      <c r="B39" s="241" t="s">
        <v>38</v>
      </c>
      <c r="C39" s="337">
        <f>BX16/(BX16+F18)%</f>
        <v>1.6760237780713343</v>
      </c>
      <c r="D39" s="337">
        <f>BX17/(BX17+F19)%</f>
        <v>2.0735524256651017</v>
      </c>
      <c r="E39" s="337">
        <f>BX19/(BX19+F20)%</f>
        <v>3.0193037452565585</v>
      </c>
      <c r="F39" s="339">
        <f>BX21/(BX21+F21)%</f>
        <v>3.5874154735070958</v>
      </c>
      <c r="G39" s="391">
        <f>BX15/(BX15+F22)%</f>
        <v>0</v>
      </c>
      <c r="H39" s="392">
        <f>BY15/(BY15+F22)%</f>
        <v>0</v>
      </c>
      <c r="I39" s="393">
        <f>CG15/G22%</f>
        <v>0</v>
      </c>
      <c r="K39" s="337">
        <f>BZ14/(F16)%</f>
        <v>0</v>
      </c>
      <c r="L39" s="309"/>
      <c r="M39" s="476" t="s">
        <v>118</v>
      </c>
      <c r="N39" s="477"/>
      <c r="O39" s="376"/>
      <c r="S39" s="309"/>
      <c r="T39" s="492" t="s">
        <v>119</v>
      </c>
      <c r="U39" s="183" t="s">
        <v>36</v>
      </c>
      <c r="V39" s="366">
        <v>5.25</v>
      </c>
      <c r="W39" s="169"/>
      <c r="X39" s="348"/>
      <c r="Y39" s="484" t="s">
        <v>120</v>
      </c>
      <c r="Z39" s="484"/>
      <c r="AA39" s="348"/>
      <c r="AB39" s="348"/>
      <c r="AC39" s="348"/>
      <c r="AD39" s="348"/>
      <c r="AE39" s="348"/>
      <c r="AF39" s="348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380"/>
      <c r="BI39" s="381"/>
      <c r="BJ39" s="381"/>
      <c r="BK39" s="381"/>
      <c r="BL39" s="381"/>
      <c r="BM39" s="381"/>
      <c r="BN39" s="381"/>
      <c r="BO39" s="381"/>
      <c r="BP39" s="381"/>
      <c r="BQ39" s="381"/>
      <c r="BR39" s="381"/>
      <c r="BS39" s="381"/>
      <c r="BT39" s="381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9"/>
    </row>
    <row r="40" spans="1:99" ht="15.75" customHeight="1" x14ac:dyDescent="0.25">
      <c r="A40" s="365"/>
      <c r="B40" s="241" t="s">
        <v>39</v>
      </c>
      <c r="C40" s="337">
        <f>CE16/(CE16+G18)%</f>
        <v>1.6760237780713343</v>
      </c>
      <c r="D40" s="337">
        <f>CE17/(CE17+G19)%</f>
        <v>2.0735524256651017</v>
      </c>
      <c r="E40" s="337">
        <f>CE19/(CE19+G20)%</f>
        <v>3.0193037452565585</v>
      </c>
      <c r="F40" s="339">
        <f>CE21/(CE21+G21)%</f>
        <v>3.5874154735070958</v>
      </c>
      <c r="G40" s="391">
        <f>CE15/(CE15+G22)%</f>
        <v>0</v>
      </c>
      <c r="H40" s="394">
        <f>CF15/(CF15+G22)%</f>
        <v>0</v>
      </c>
      <c r="K40" s="352">
        <f>CG14/(G16)%</f>
        <v>0</v>
      </c>
      <c r="M40" s="485" t="s">
        <v>121</v>
      </c>
      <c r="N40" s="467"/>
      <c r="O40" s="395"/>
      <c r="T40" s="492"/>
      <c r="U40" s="183" t="s">
        <v>38</v>
      </c>
      <c r="V40" s="193">
        <f>BY35/(BY35+F29)%</f>
        <v>5.5376570634159625</v>
      </c>
      <c r="W40" s="169"/>
      <c r="X40" s="260"/>
      <c r="Y40" s="183" t="s">
        <v>122</v>
      </c>
      <c r="Z40" s="396">
        <v>0</v>
      </c>
      <c r="AA40" s="260"/>
      <c r="AB40" s="260"/>
      <c r="AC40" s="260"/>
      <c r="AD40" s="260"/>
      <c r="AE40" s="260"/>
      <c r="AF40" s="260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380"/>
      <c r="BI40" s="381"/>
      <c r="BJ40" s="381"/>
      <c r="BK40" s="381"/>
      <c r="BL40" s="381"/>
      <c r="BM40" s="381"/>
      <c r="BN40" s="381"/>
      <c r="BO40" s="381"/>
      <c r="BP40" s="381"/>
      <c r="BQ40" s="381"/>
      <c r="BR40" s="381"/>
      <c r="BS40" s="381"/>
      <c r="BT40" s="381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9"/>
    </row>
    <row r="41" spans="1:99" ht="15.75" customHeight="1" x14ac:dyDescent="0.25">
      <c r="A41" s="382"/>
      <c r="B41" s="234"/>
      <c r="C41" s="333">
        <v>1.95</v>
      </c>
      <c r="D41" s="333">
        <v>1.75</v>
      </c>
      <c r="E41" s="333">
        <v>1.65</v>
      </c>
      <c r="F41" s="384"/>
      <c r="G41" s="322" t="s">
        <v>123</v>
      </c>
      <c r="H41" s="397" t="s">
        <v>45</v>
      </c>
      <c r="I41" s="327" t="s">
        <v>48</v>
      </c>
      <c r="J41" s="327" t="s">
        <v>52</v>
      </c>
      <c r="K41" s="327" t="s">
        <v>58</v>
      </c>
      <c r="L41" s="372" t="s">
        <v>61</v>
      </c>
      <c r="M41" s="323" t="s">
        <v>65</v>
      </c>
      <c r="N41" s="323" t="s">
        <v>70</v>
      </c>
      <c r="O41" s="327" t="s">
        <v>77</v>
      </c>
      <c r="P41" s="327" t="s">
        <v>80</v>
      </c>
      <c r="Q41" s="398" t="s">
        <v>82</v>
      </c>
      <c r="R41" s="398" t="s">
        <v>84</v>
      </c>
      <c r="S41" s="399" t="s">
        <v>86</v>
      </c>
      <c r="T41" s="493"/>
      <c r="U41" s="183" t="s">
        <v>39</v>
      </c>
      <c r="V41" s="193">
        <f>CF35/(CF35+G29)%</f>
        <v>5.5376570634159625</v>
      </c>
      <c r="W41" s="169"/>
      <c r="X41" s="260"/>
      <c r="Y41" s="183" t="s">
        <v>124</v>
      </c>
      <c r="Z41" s="400">
        <f>Z40/((CF35+G28)+(CF35+G28)*0.0015)%</f>
        <v>0</v>
      </c>
      <c r="AF41" s="260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380"/>
      <c r="BI41" s="381"/>
      <c r="BJ41" s="381"/>
      <c r="BK41" s="381"/>
      <c r="BL41" s="381"/>
      <c r="BM41" s="381"/>
      <c r="BN41" s="381"/>
      <c r="BO41" s="381"/>
      <c r="BP41" s="381"/>
      <c r="BQ41" s="381"/>
      <c r="BR41" s="381"/>
      <c r="BS41" s="381"/>
      <c r="BT41" s="381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9"/>
    </row>
    <row r="42" spans="1:99" ht="15" customHeight="1" x14ac:dyDescent="0.25">
      <c r="A42" s="365" t="s">
        <v>109</v>
      </c>
      <c r="B42" s="241" t="s">
        <v>38</v>
      </c>
      <c r="C42" s="337">
        <f>BY16/(BY16+F18)%</f>
        <v>1.9189589853401419</v>
      </c>
      <c r="D42" s="337">
        <f>BY17/(BY17+F19)%</f>
        <v>2.4551831644583011</v>
      </c>
      <c r="E42" s="337">
        <f>BY19/(BY19+F20)%</f>
        <v>3.5919304576020994</v>
      </c>
      <c r="F42" s="338">
        <f>BY21/(BY21+F21)%</f>
        <v>3.5874154735070958</v>
      </c>
      <c r="G42" s="274" t="s">
        <v>38</v>
      </c>
      <c r="H42" s="337">
        <f>BZ8/(F8+F9+F10)%</f>
        <v>0</v>
      </c>
      <c r="I42" s="337">
        <f>BZ10/(F11+F12+F13)%</f>
        <v>0</v>
      </c>
      <c r="J42" s="337">
        <f>BZ12/(F14+F15)%</f>
        <v>0</v>
      </c>
      <c r="K42" s="337">
        <f>BZ16/F18%</f>
        <v>0</v>
      </c>
      <c r="L42" s="337">
        <f>BZ17/F19%</f>
        <v>0</v>
      </c>
      <c r="M42" s="337">
        <f>BZ19/F20%</f>
        <v>0</v>
      </c>
      <c r="N42" s="386">
        <f>BZ21/F21%</f>
        <v>0</v>
      </c>
      <c r="O42" s="337">
        <f>BZ25/F24%</f>
        <v>1.7357315578521979</v>
      </c>
      <c r="P42" s="337">
        <f>BZ27/F25%</f>
        <v>2.2576045627376429</v>
      </c>
      <c r="Q42" s="337" t="e">
        <f>BZ29/F26%</f>
        <v>#DIV/0!</v>
      </c>
      <c r="R42" s="386" t="e">
        <f>BZ31/F27%</f>
        <v>#DIV/0!</v>
      </c>
      <c r="S42" s="272">
        <f>BZ33/F28%</f>
        <v>2.6484284051222349</v>
      </c>
      <c r="T42" s="493" t="s">
        <v>14</v>
      </c>
      <c r="U42" s="183" t="s">
        <v>38</v>
      </c>
      <c r="V42" s="193">
        <f>BZ35/F29%/0.381</f>
        <v>1.351512298471516</v>
      </c>
      <c r="W42" s="223"/>
      <c r="X42" s="260"/>
      <c r="AF42" s="260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380"/>
      <c r="BI42" s="381"/>
      <c r="BJ42" s="381"/>
      <c r="BK42" s="381"/>
      <c r="BL42" s="381"/>
      <c r="BM42" s="381"/>
      <c r="BN42" s="381"/>
      <c r="BO42" s="381"/>
      <c r="BP42" s="381"/>
      <c r="BQ42" s="381"/>
      <c r="BR42" s="381"/>
      <c r="BS42" s="381"/>
      <c r="BT42" s="381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9"/>
    </row>
    <row r="43" spans="1:99" ht="15" customHeight="1" x14ac:dyDescent="0.25">
      <c r="A43" s="401"/>
      <c r="B43" s="351" t="s">
        <v>39</v>
      </c>
      <c r="C43" s="352">
        <f>CF16/(CF16+G18)%</f>
        <v>1.9189589853401419</v>
      </c>
      <c r="D43" s="352">
        <f>CF17/(CF17+G19)%</f>
        <v>2.4551831644583011</v>
      </c>
      <c r="E43" s="352">
        <f>CF19/(CF19+G20)%</f>
        <v>3.5919304576020994</v>
      </c>
      <c r="F43" s="353">
        <f>CF21/(CF21+G21)%</f>
        <v>3.5874154735070958</v>
      </c>
      <c r="G43" s="402" t="s">
        <v>39</v>
      </c>
      <c r="H43" s="352">
        <f>CG8/(G8+G9+G10)%</f>
        <v>0</v>
      </c>
      <c r="I43" s="352">
        <f>CG10/(G11+G12+G13)%</f>
        <v>0</v>
      </c>
      <c r="J43" s="352">
        <f>CG12/(G14+G15)%</f>
        <v>0</v>
      </c>
      <c r="K43" s="352">
        <f>CG16/G18%</f>
        <v>0</v>
      </c>
      <c r="L43" s="352">
        <f>CG17/G19%</f>
        <v>0</v>
      </c>
      <c r="M43" s="352">
        <f>CG19/G20%</f>
        <v>0</v>
      </c>
      <c r="N43" s="393">
        <f>CG21/G21%</f>
        <v>0</v>
      </c>
      <c r="O43" s="352">
        <f>CG25/G24%</f>
        <v>1.7357315578521979</v>
      </c>
      <c r="P43" s="352">
        <f>CG27/G25%</f>
        <v>2.2576045627376429</v>
      </c>
      <c r="Q43" s="352" t="e">
        <f>CG29/G26%</f>
        <v>#DIV/0!</v>
      </c>
      <c r="R43" s="393" t="e">
        <f>CG31/G27%</f>
        <v>#DIV/0!</v>
      </c>
      <c r="S43" s="403">
        <f>CG33/G28%</f>
        <v>2.6484284051222349</v>
      </c>
      <c r="T43" s="494"/>
      <c r="U43" s="404" t="s">
        <v>39</v>
      </c>
      <c r="V43" s="405">
        <f>CG35/G29%/0.381</f>
        <v>1.351512298471516</v>
      </c>
      <c r="W43" s="223"/>
      <c r="X43" s="260"/>
      <c r="AF43" s="260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380"/>
      <c r="BI43" s="381"/>
      <c r="BJ43" s="381"/>
      <c r="BK43" s="381"/>
      <c r="BL43" s="381"/>
      <c r="BM43" s="381"/>
      <c r="BN43" s="381"/>
      <c r="BO43" s="381"/>
      <c r="BP43" s="381"/>
      <c r="BQ43" s="381"/>
      <c r="BR43" s="381"/>
      <c r="BS43" s="381"/>
      <c r="BT43" s="381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9"/>
    </row>
    <row r="44" spans="1:99" ht="15" customHeight="1" x14ac:dyDescent="0.25">
      <c r="A44" s="363"/>
      <c r="F44" s="406"/>
      <c r="G44" s="363"/>
      <c r="H44" s="363"/>
      <c r="I44" s="363"/>
      <c r="J44" s="363"/>
      <c r="K44" s="363"/>
      <c r="L44" s="363"/>
      <c r="M44" s="363"/>
      <c r="N44" s="185"/>
      <c r="O44" s="185"/>
      <c r="P44" s="185"/>
      <c r="Q44" s="363"/>
      <c r="R44" s="363"/>
      <c r="W44" s="223"/>
      <c r="X44" s="260"/>
      <c r="Y44" s="260"/>
      <c r="Z44" s="260"/>
      <c r="AA44" s="407"/>
      <c r="AB44" s="407"/>
      <c r="AC44" s="407"/>
      <c r="AD44" s="407"/>
      <c r="AE44" s="407"/>
      <c r="AF44" s="407"/>
      <c r="AG44" s="313"/>
      <c r="AH44" s="313"/>
      <c r="AI44" s="313"/>
      <c r="AJ44" s="313"/>
      <c r="AK44" s="313"/>
      <c r="AL44" s="313"/>
      <c r="AM44" s="313"/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80"/>
      <c r="BI44" s="381"/>
      <c r="BJ44" s="381"/>
      <c r="BK44" s="381"/>
      <c r="BL44" s="381"/>
      <c r="BM44" s="381"/>
      <c r="BN44" s="381"/>
      <c r="BO44" s="381"/>
      <c r="BP44" s="381"/>
      <c r="BQ44" s="381"/>
      <c r="BR44" s="381"/>
      <c r="BS44" s="381"/>
      <c r="BT44" s="381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9"/>
    </row>
    <row r="45" spans="1:99" ht="15" customHeight="1" x14ac:dyDescent="0.25">
      <c r="A45" s="408" t="s">
        <v>125</v>
      </c>
      <c r="B45" s="348"/>
      <c r="C45" s="348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213"/>
      <c r="O45" s="213"/>
      <c r="P45" s="213"/>
      <c r="Q45" s="309"/>
      <c r="R45" s="309"/>
      <c r="W45" s="223"/>
      <c r="X45" s="309"/>
      <c r="Y45" s="309"/>
      <c r="Z45" s="309"/>
      <c r="AA45" s="310"/>
      <c r="AB45" s="310"/>
      <c r="AC45" s="310"/>
      <c r="AD45" s="310"/>
      <c r="AE45" s="310"/>
      <c r="AF45" s="310"/>
      <c r="AG45" s="409"/>
      <c r="AH45" s="409"/>
      <c r="AI45" s="409"/>
      <c r="AJ45" s="409"/>
      <c r="AK45" s="409"/>
      <c r="AL45" s="409"/>
      <c r="AM45" s="409"/>
      <c r="AN45" s="409"/>
      <c r="AO45" s="409"/>
      <c r="AP45" s="409"/>
      <c r="AQ45" s="409"/>
      <c r="AR45" s="409"/>
      <c r="AS45" s="409"/>
      <c r="AT45" s="409"/>
      <c r="AU45" s="409"/>
      <c r="AV45" s="409"/>
      <c r="AW45" s="409"/>
      <c r="AX45" s="409"/>
      <c r="AY45" s="409"/>
      <c r="AZ45" s="409"/>
      <c r="BA45" s="409"/>
      <c r="BB45" s="409"/>
      <c r="BC45" s="409"/>
      <c r="BD45" s="409"/>
      <c r="BE45" s="409"/>
      <c r="BF45" s="409"/>
      <c r="BG45" s="409"/>
      <c r="BH45" s="380"/>
      <c r="BI45" s="381"/>
      <c r="BJ45" s="381"/>
      <c r="BK45" s="381"/>
      <c r="BL45" s="381"/>
      <c r="BM45" s="381"/>
      <c r="BN45" s="381"/>
      <c r="BO45" s="381"/>
      <c r="BP45" s="381"/>
      <c r="BQ45" s="381"/>
      <c r="BR45" s="381"/>
      <c r="BS45" s="381"/>
      <c r="BT45" s="381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9"/>
    </row>
    <row r="46" spans="1:99" ht="15" customHeight="1" x14ac:dyDescent="0.3">
      <c r="A46" s="363"/>
      <c r="S46" s="161"/>
      <c r="T46" s="161"/>
      <c r="U46" s="161"/>
      <c r="V46" s="161"/>
      <c r="W46" s="223"/>
      <c r="BH46" s="380"/>
      <c r="BI46" s="381"/>
      <c r="BJ46" s="381"/>
      <c r="BK46" s="381"/>
      <c r="BL46" s="381"/>
      <c r="BM46" s="381"/>
      <c r="BN46" s="381"/>
      <c r="BO46" s="381"/>
      <c r="BP46" s="381"/>
      <c r="BQ46" s="381"/>
      <c r="BR46" s="381"/>
      <c r="BS46" s="381"/>
      <c r="BT46" s="381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9"/>
    </row>
    <row r="47" spans="1:99" ht="15" customHeight="1" x14ac:dyDescent="0.25">
      <c r="A47" s="363"/>
      <c r="W47" s="213"/>
      <c r="BH47" s="380"/>
      <c r="BI47" s="381"/>
      <c r="BJ47" s="381"/>
      <c r="BK47" s="381"/>
      <c r="BL47" s="381"/>
      <c r="BM47" s="381"/>
      <c r="BN47" s="381"/>
      <c r="BO47" s="381"/>
      <c r="BP47" s="381"/>
      <c r="BQ47" s="381"/>
      <c r="BR47" s="381"/>
      <c r="BS47" s="381"/>
      <c r="BT47" s="381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</row>
    <row r="48" spans="1:99" ht="15" customHeight="1" x14ac:dyDescent="0.3">
      <c r="A48" s="363"/>
      <c r="W48" s="213"/>
      <c r="BG48" s="161"/>
      <c r="BH48" s="409"/>
      <c r="BI48" s="409"/>
      <c r="BJ48" s="409"/>
      <c r="BK48" s="409"/>
      <c r="BL48" s="409"/>
      <c r="BM48" s="409"/>
      <c r="BN48" s="409"/>
      <c r="BO48" s="409"/>
      <c r="BP48" s="409"/>
      <c r="BQ48" s="409"/>
      <c r="BR48" s="409"/>
      <c r="BS48" s="409"/>
      <c r="BT48" s="40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</row>
    <row r="49" spans="1:99" ht="23.25" customHeight="1" x14ac:dyDescent="0.3">
      <c r="A49" s="156" t="s">
        <v>0</v>
      </c>
      <c r="B49" s="157"/>
      <c r="C49" s="157"/>
      <c r="D49" s="157"/>
      <c r="E49" s="157"/>
      <c r="F49" s="157"/>
      <c r="G49" s="157"/>
      <c r="H49" s="158"/>
      <c r="I49" s="159"/>
      <c r="J49" s="159"/>
      <c r="K49" s="426" t="s">
        <v>1</v>
      </c>
      <c r="L49" s="427"/>
      <c r="M49" s="486" t="s">
        <v>208</v>
      </c>
      <c r="N49" s="486"/>
      <c r="O49" s="159"/>
      <c r="P49" s="159"/>
      <c r="Q49" s="159"/>
      <c r="R49" s="159"/>
      <c r="S49" s="159"/>
      <c r="T49" s="159"/>
      <c r="U49" s="159"/>
      <c r="V49" s="160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2">
        <v>2</v>
      </c>
      <c r="BI49" s="430" t="s">
        <v>2</v>
      </c>
      <c r="BJ49" s="431"/>
      <c r="BK49" s="431"/>
      <c r="BL49" s="432"/>
      <c r="BM49" s="430" t="s">
        <v>3</v>
      </c>
      <c r="BN49" s="431"/>
      <c r="BO49" s="431"/>
      <c r="BP49" s="432"/>
      <c r="BQ49" s="430" t="s">
        <v>4</v>
      </c>
      <c r="BR49" s="431"/>
      <c r="BS49" s="431"/>
      <c r="BT49" s="433"/>
      <c r="BU49" s="87"/>
      <c r="BV49" s="87"/>
      <c r="BW49" s="87"/>
      <c r="BX49" s="87"/>
      <c r="BY49" s="88" t="s">
        <v>5</v>
      </c>
      <c r="BZ49" s="89"/>
      <c r="CA49" s="89"/>
      <c r="CB49" s="87"/>
      <c r="CC49" s="87"/>
      <c r="CD49" s="87"/>
      <c r="CE49" s="87"/>
      <c r="CF49" s="88" t="s">
        <v>6</v>
      </c>
      <c r="CG49" s="89"/>
      <c r="CH49" s="89"/>
      <c r="CI49" s="9"/>
      <c r="CK49" s="12"/>
      <c r="CL49" s="434" t="s">
        <v>7</v>
      </c>
      <c r="CM49" s="434"/>
      <c r="CN49" s="434"/>
      <c r="CO49" s="24"/>
      <c r="CQ49" s="12"/>
      <c r="CR49" s="434" t="s">
        <v>8</v>
      </c>
      <c r="CS49" s="434"/>
      <c r="CT49" s="434"/>
      <c r="CU49" s="24"/>
    </row>
    <row r="50" spans="1:99" ht="15.75" customHeight="1" x14ac:dyDescent="0.25">
      <c r="A50" s="163" t="s">
        <v>9</v>
      </c>
      <c r="B50" s="435" t="s">
        <v>10</v>
      </c>
      <c r="C50" s="435"/>
      <c r="D50" s="435"/>
      <c r="E50" s="435"/>
      <c r="F50" s="435"/>
      <c r="G50" s="435"/>
      <c r="H50" s="435"/>
      <c r="I50" s="436" t="s">
        <v>11</v>
      </c>
      <c r="J50" s="436"/>
      <c r="K50" s="436"/>
      <c r="L50" s="436"/>
      <c r="M50" s="436"/>
      <c r="N50" s="436"/>
      <c r="O50" s="461" t="s">
        <v>12</v>
      </c>
      <c r="P50" s="461"/>
      <c r="Q50" s="497" t="s">
        <v>13</v>
      </c>
      <c r="R50" s="497"/>
      <c r="S50" s="497"/>
      <c r="T50" s="497"/>
      <c r="U50" s="497"/>
      <c r="V50" s="498"/>
      <c r="W50" s="164"/>
      <c r="X50" s="165"/>
      <c r="Y50" s="437" t="s">
        <v>11</v>
      </c>
      <c r="Z50" s="438"/>
      <c r="AA50" s="438"/>
      <c r="AB50" s="438"/>
      <c r="AC50" s="438"/>
      <c r="AD50" s="438"/>
      <c r="AE50" s="438"/>
      <c r="AF50" s="438"/>
      <c r="AG50" s="438"/>
      <c r="AH50" s="438"/>
      <c r="AI50" s="438"/>
      <c r="AJ50" s="438"/>
      <c r="AK50" s="438"/>
      <c r="AL50" s="438"/>
      <c r="AM50" s="438"/>
      <c r="AN50" s="438"/>
      <c r="AO50" s="438"/>
      <c r="AP50" s="438"/>
      <c r="AQ50" s="438"/>
      <c r="AR50" s="438"/>
      <c r="AS50" s="438"/>
      <c r="AT50" s="438"/>
      <c r="AU50" s="439"/>
      <c r="AV50" s="166"/>
      <c r="AW50" s="167"/>
      <c r="AX50" s="167"/>
      <c r="AY50" s="167"/>
      <c r="AZ50" s="167"/>
      <c r="BA50" s="168"/>
      <c r="BB50" s="167"/>
      <c r="BC50" s="167"/>
      <c r="BD50" s="167"/>
      <c r="BE50" s="167"/>
      <c r="BF50" s="168"/>
      <c r="BG50" s="169"/>
      <c r="BH50" s="170" t="s">
        <v>9</v>
      </c>
      <c r="BI50" s="171" t="s">
        <v>7</v>
      </c>
      <c r="BJ50" s="172"/>
      <c r="BK50" s="173" t="s">
        <v>14</v>
      </c>
      <c r="BL50" s="174" t="s">
        <v>15</v>
      </c>
      <c r="BM50" s="171" t="s">
        <v>7</v>
      </c>
      <c r="BN50" s="172"/>
      <c r="BO50" s="173" t="s">
        <v>14</v>
      </c>
      <c r="BP50" s="173" t="s">
        <v>15</v>
      </c>
      <c r="BQ50" s="171" t="s">
        <v>7</v>
      </c>
      <c r="BR50" s="172"/>
      <c r="BS50" s="173" t="s">
        <v>14</v>
      </c>
      <c r="BT50" s="174" t="s">
        <v>15</v>
      </c>
      <c r="BU50" s="87"/>
      <c r="BV50" s="87"/>
      <c r="BW50" s="463" t="s">
        <v>9</v>
      </c>
      <c r="BX50" s="91" t="s">
        <v>7</v>
      </c>
      <c r="BY50" s="450" t="s">
        <v>16</v>
      </c>
      <c r="BZ50" s="450" t="s">
        <v>14</v>
      </c>
      <c r="CA50" s="452" t="s">
        <v>15</v>
      </c>
      <c r="CB50" s="87"/>
      <c r="CC50" s="87"/>
      <c r="CD50" s="454" t="s">
        <v>9</v>
      </c>
      <c r="CE50" s="92" t="s">
        <v>7</v>
      </c>
      <c r="CF50" s="450" t="s">
        <v>16</v>
      </c>
      <c r="CG50" s="457" t="s">
        <v>14</v>
      </c>
      <c r="CH50" s="459" t="s">
        <v>15</v>
      </c>
      <c r="CI50" s="9"/>
      <c r="CK50" s="25" t="s">
        <v>9</v>
      </c>
      <c r="CL50" s="26" t="s">
        <v>17</v>
      </c>
      <c r="CM50" s="26" t="s">
        <v>18</v>
      </c>
      <c r="CN50" s="1" t="s">
        <v>19</v>
      </c>
      <c r="CO50" s="27" t="s">
        <v>20</v>
      </c>
      <c r="CP50" s="28"/>
      <c r="CQ50" s="25" t="s">
        <v>9</v>
      </c>
      <c r="CR50" s="26" t="s">
        <v>17</v>
      </c>
      <c r="CS50" s="26" t="s">
        <v>18</v>
      </c>
      <c r="CT50" s="1" t="s">
        <v>19</v>
      </c>
      <c r="CU50" s="27" t="s">
        <v>20</v>
      </c>
    </row>
    <row r="51" spans="1:99" ht="31.5" customHeight="1" x14ac:dyDescent="0.25">
      <c r="A51" s="175"/>
      <c r="B51" s="176"/>
      <c r="C51" s="177" t="s">
        <v>17</v>
      </c>
      <c r="D51" s="177" t="s">
        <v>18</v>
      </c>
      <c r="E51" s="177" t="s">
        <v>19</v>
      </c>
      <c r="F51" s="178" t="s">
        <v>16</v>
      </c>
      <c r="G51" s="178" t="s">
        <v>21</v>
      </c>
      <c r="H51" s="178" t="s">
        <v>22</v>
      </c>
      <c r="I51" s="440" t="s">
        <v>23</v>
      </c>
      <c r="J51" s="440"/>
      <c r="K51" s="441" t="s">
        <v>24</v>
      </c>
      <c r="L51" s="441"/>
      <c r="M51" s="441" t="s">
        <v>25</v>
      </c>
      <c r="N51" s="441"/>
      <c r="O51" s="462"/>
      <c r="P51" s="462"/>
      <c r="Q51" s="499"/>
      <c r="R51" s="499"/>
      <c r="S51" s="499"/>
      <c r="T51" s="499"/>
      <c r="U51" s="499"/>
      <c r="V51" s="500"/>
      <c r="W51" s="164"/>
      <c r="X51" s="165"/>
      <c r="Y51" s="179"/>
      <c r="Z51" s="442" t="s">
        <v>26</v>
      </c>
      <c r="AA51" s="442"/>
      <c r="AB51" s="442"/>
      <c r="AC51" s="442"/>
      <c r="AD51" s="443" t="s">
        <v>27</v>
      </c>
      <c r="AE51" s="443"/>
      <c r="AF51" s="443"/>
      <c r="AG51" s="443"/>
      <c r="AH51" s="443" t="s">
        <v>28</v>
      </c>
      <c r="AI51" s="443"/>
      <c r="AJ51" s="443"/>
      <c r="AK51" s="443"/>
      <c r="AL51" s="444" t="s">
        <v>29</v>
      </c>
      <c r="AM51" s="444"/>
      <c r="AN51" s="444"/>
      <c r="AO51" s="444"/>
      <c r="AP51" s="445" t="s">
        <v>30</v>
      </c>
      <c r="AQ51" s="445"/>
      <c r="AR51" s="445" t="s">
        <v>31</v>
      </c>
      <c r="AS51" s="445"/>
      <c r="AT51" s="445"/>
      <c r="AU51" s="446"/>
      <c r="AW51" s="447" t="s">
        <v>32</v>
      </c>
      <c r="AX51" s="448"/>
      <c r="AY51" s="448"/>
      <c r="AZ51" s="448"/>
      <c r="BA51" s="449"/>
      <c r="BB51" s="447" t="s">
        <v>33</v>
      </c>
      <c r="BC51" s="448"/>
      <c r="BD51" s="448"/>
      <c r="BE51" s="448"/>
      <c r="BF51" s="449"/>
      <c r="BG51" s="181"/>
      <c r="BH51" s="170"/>
      <c r="BI51" s="171" t="s">
        <v>34</v>
      </c>
      <c r="BJ51" s="173" t="s">
        <v>16</v>
      </c>
      <c r="BK51" s="173"/>
      <c r="BL51" s="174"/>
      <c r="BM51" s="171" t="s">
        <v>34</v>
      </c>
      <c r="BN51" s="173" t="s">
        <v>16</v>
      </c>
      <c r="BO51" s="173"/>
      <c r="BP51" s="173"/>
      <c r="BQ51" s="171" t="s">
        <v>34</v>
      </c>
      <c r="BR51" s="173" t="s">
        <v>16</v>
      </c>
      <c r="BS51" s="173"/>
      <c r="BT51" s="174"/>
      <c r="BU51" s="87"/>
      <c r="BV51" s="87"/>
      <c r="BW51" s="464"/>
      <c r="BX51" s="95" t="s">
        <v>34</v>
      </c>
      <c r="BY51" s="451"/>
      <c r="BZ51" s="451"/>
      <c r="CA51" s="453"/>
      <c r="CB51" s="87"/>
      <c r="CC51" s="87"/>
      <c r="CD51" s="455"/>
      <c r="CE51" s="88" t="s">
        <v>34</v>
      </c>
      <c r="CF51" s="456"/>
      <c r="CG51" s="458"/>
      <c r="CH51" s="460"/>
      <c r="CI51" s="9"/>
      <c r="CK51" s="25"/>
      <c r="CL51" s="29" t="s">
        <v>35</v>
      </c>
      <c r="CM51" s="26" t="s">
        <v>35</v>
      </c>
      <c r="CN51" s="26" t="s">
        <v>35</v>
      </c>
      <c r="CO51" s="27" t="s">
        <v>35</v>
      </c>
      <c r="CP51" s="15"/>
      <c r="CQ51" s="25"/>
      <c r="CR51" s="29" t="s">
        <v>35</v>
      </c>
      <c r="CS51" s="26" t="s">
        <v>35</v>
      </c>
      <c r="CT51" s="26" t="s">
        <v>35</v>
      </c>
      <c r="CU51" s="27" t="s">
        <v>35</v>
      </c>
    </row>
    <row r="52" spans="1:99" ht="15.75" customHeight="1" x14ac:dyDescent="0.25">
      <c r="A52" s="182"/>
      <c r="B52" s="178" t="s">
        <v>36</v>
      </c>
      <c r="C52" s="177" t="s">
        <v>37</v>
      </c>
      <c r="D52" s="177" t="s">
        <v>37</v>
      </c>
      <c r="E52" s="177" t="s">
        <v>37</v>
      </c>
      <c r="F52" s="177" t="s">
        <v>37</v>
      </c>
      <c r="G52" s="177" t="s">
        <v>37</v>
      </c>
      <c r="H52" s="177" t="s">
        <v>37</v>
      </c>
      <c r="I52" s="178" t="s">
        <v>38</v>
      </c>
      <c r="J52" s="178" t="s">
        <v>39</v>
      </c>
      <c r="K52" s="178" t="s">
        <v>38</v>
      </c>
      <c r="L52" s="178" t="s">
        <v>39</v>
      </c>
      <c r="M52" s="178" t="s">
        <v>38</v>
      </c>
      <c r="N52" s="178" t="s">
        <v>39</v>
      </c>
      <c r="O52" s="178" t="s">
        <v>38</v>
      </c>
      <c r="P52" s="178" t="s">
        <v>39</v>
      </c>
      <c r="Q52" s="183" t="s">
        <v>17</v>
      </c>
      <c r="R52" s="183" t="s">
        <v>18</v>
      </c>
      <c r="S52" s="183" t="s">
        <v>19</v>
      </c>
      <c r="T52" s="183" t="s">
        <v>38</v>
      </c>
      <c r="U52" s="183" t="s">
        <v>39</v>
      </c>
      <c r="V52" s="184" t="s">
        <v>36</v>
      </c>
      <c r="W52" s="185"/>
      <c r="X52" s="186"/>
      <c r="Y52" s="175"/>
      <c r="Z52" s="187" t="s">
        <v>17</v>
      </c>
      <c r="AA52" s="187" t="s">
        <v>18</v>
      </c>
      <c r="AB52" s="188" t="s">
        <v>19</v>
      </c>
      <c r="AC52" s="189" t="s">
        <v>16</v>
      </c>
      <c r="AD52" s="187" t="s">
        <v>17</v>
      </c>
      <c r="AE52" s="187" t="s">
        <v>18</v>
      </c>
      <c r="AF52" s="187" t="s">
        <v>19</v>
      </c>
      <c r="AG52" s="189" t="s">
        <v>16</v>
      </c>
      <c r="AH52" s="187" t="s">
        <v>17</v>
      </c>
      <c r="AI52" s="187" t="s">
        <v>18</v>
      </c>
      <c r="AJ52" s="187" t="s">
        <v>19</v>
      </c>
      <c r="AK52" s="189" t="s">
        <v>16</v>
      </c>
      <c r="AL52" s="187" t="s">
        <v>17</v>
      </c>
      <c r="AM52" s="187" t="s">
        <v>18</v>
      </c>
      <c r="AN52" s="187" t="s">
        <v>19</v>
      </c>
      <c r="AO52" s="189" t="s">
        <v>39</v>
      </c>
      <c r="AP52" s="189" t="s">
        <v>38</v>
      </c>
      <c r="AQ52" s="189" t="s">
        <v>39</v>
      </c>
      <c r="AR52" s="187" t="s">
        <v>17</v>
      </c>
      <c r="AS52" s="187" t="s">
        <v>18</v>
      </c>
      <c r="AT52" s="187" t="s">
        <v>19</v>
      </c>
      <c r="AU52" s="190" t="s">
        <v>39</v>
      </c>
      <c r="AV52" s="191" t="s">
        <v>17</v>
      </c>
      <c r="AW52" s="192" t="s">
        <v>17</v>
      </c>
      <c r="AX52" s="189" t="s">
        <v>18</v>
      </c>
      <c r="AY52" s="189" t="s">
        <v>19</v>
      </c>
      <c r="AZ52" s="189" t="s">
        <v>38</v>
      </c>
      <c r="BA52" s="193" t="s">
        <v>39</v>
      </c>
      <c r="BB52" s="192" t="s">
        <v>17</v>
      </c>
      <c r="BC52" s="189" t="s">
        <v>18</v>
      </c>
      <c r="BD52" s="189" t="s">
        <v>19</v>
      </c>
      <c r="BE52" s="189" t="s">
        <v>38</v>
      </c>
      <c r="BF52" s="193" t="s">
        <v>39</v>
      </c>
      <c r="BG52" s="194"/>
      <c r="BH52" s="195"/>
      <c r="BI52" s="196"/>
      <c r="BJ52" s="197"/>
      <c r="BK52" s="198"/>
      <c r="BL52" s="199"/>
      <c r="BM52" s="196"/>
      <c r="BN52" s="197"/>
      <c r="BO52" s="198"/>
      <c r="BP52" s="200"/>
      <c r="BQ52" s="196"/>
      <c r="BR52" s="197"/>
      <c r="BS52" s="198"/>
      <c r="BT52" s="199"/>
      <c r="BU52" s="8"/>
      <c r="BV52" s="87"/>
      <c r="BW52" s="97"/>
      <c r="BX52" s="95"/>
      <c r="BY52" s="93"/>
      <c r="BZ52" s="93"/>
      <c r="CA52" s="98"/>
      <c r="CB52" s="8"/>
      <c r="CC52" s="87"/>
      <c r="CD52" s="90"/>
      <c r="CE52" s="99"/>
      <c r="CF52" s="100"/>
      <c r="CG52" s="100"/>
      <c r="CH52" s="101"/>
      <c r="CI52" s="8"/>
      <c r="CJ52" s="9"/>
      <c r="CK52" s="25"/>
      <c r="CL52" s="10"/>
      <c r="CM52" s="10"/>
      <c r="CN52" s="10"/>
      <c r="CO52" s="11"/>
      <c r="CP52" s="8"/>
      <c r="CQ52" s="25"/>
      <c r="CR52" s="30"/>
      <c r="CS52" s="30"/>
      <c r="CT52" s="30"/>
      <c r="CU52" s="46"/>
    </row>
    <row r="53" spans="1:99" ht="15.75" customHeight="1" x14ac:dyDescent="0.25">
      <c r="A53" s="201" t="s">
        <v>40</v>
      </c>
      <c r="B53" s="202"/>
      <c r="C53" s="203">
        <v>0</v>
      </c>
      <c r="D53" s="204">
        <v>0</v>
      </c>
      <c r="E53" s="204">
        <v>0</v>
      </c>
      <c r="F53" s="205">
        <f t="shared" ref="F53:F60" si="31">C53+D53+E53</f>
        <v>0</v>
      </c>
      <c r="G53" s="206">
        <f>F53+G6</f>
        <v>0</v>
      </c>
      <c r="H53" s="206">
        <f>G53/BH49</f>
        <v>0</v>
      </c>
      <c r="I53" s="207">
        <f t="shared" ref="I53:I69" si="32">AC53</f>
        <v>0</v>
      </c>
      <c r="J53" s="207">
        <f>I53+J6</f>
        <v>0</v>
      </c>
      <c r="K53" s="207">
        <f t="shared" ref="K53:K69" si="33">AG53</f>
        <v>0</v>
      </c>
      <c r="L53" s="207">
        <f>K53+L6</f>
        <v>0</v>
      </c>
      <c r="M53" s="207">
        <f t="shared" ref="M53:M69" si="34">AK53</f>
        <v>1440</v>
      </c>
      <c r="N53" s="207">
        <f>M53+N6</f>
        <v>2400</v>
      </c>
      <c r="O53" s="208">
        <f>(24*60-(I53+K53+M53+AR53+AS53+AT53+AP53))/24/60*100</f>
        <v>0</v>
      </c>
      <c r="P53" s="410">
        <f>(X53*24*60-(J53+L53+N53+AQ53+AU53))/X53/24/60*100</f>
        <v>16.666666666666664</v>
      </c>
      <c r="Q53" s="209"/>
      <c r="R53" s="210"/>
      <c r="S53" s="211"/>
      <c r="T53" s="209"/>
      <c r="U53" s="209"/>
      <c r="V53" s="212"/>
      <c r="W53" s="213"/>
      <c r="X53" s="214">
        <f>BH49</f>
        <v>2</v>
      </c>
      <c r="Y53" s="201" t="s">
        <v>40</v>
      </c>
      <c r="Z53" s="215"/>
      <c r="AA53" s="216"/>
      <c r="AB53" s="217"/>
      <c r="AC53" s="210">
        <f t="shared" ref="AC53:AC69" si="35">Z53+AA53+AB53</f>
        <v>0</v>
      </c>
      <c r="AD53" s="215"/>
      <c r="AE53" s="215"/>
      <c r="AF53" s="215"/>
      <c r="AG53" s="210">
        <f t="shared" ref="AG53:AG69" si="36">AD53+AE53+AF53</f>
        <v>0</v>
      </c>
      <c r="AH53" s="216">
        <v>480</v>
      </c>
      <c r="AI53" s="216">
        <v>480</v>
      </c>
      <c r="AJ53" s="216">
        <v>480</v>
      </c>
      <c r="AK53" s="210">
        <f t="shared" ref="AK53:AK69" si="37">AH53+AI53+AJ53</f>
        <v>1440</v>
      </c>
      <c r="AL53" s="218"/>
      <c r="AM53" s="218"/>
      <c r="AN53" s="218"/>
      <c r="AO53" s="207">
        <f>AL53+AM53+AN53+AO6</f>
        <v>0</v>
      </c>
      <c r="AP53" s="209"/>
      <c r="AQ53" s="411">
        <f>AP53+AQ6</f>
        <v>0</v>
      </c>
      <c r="AR53" s="210"/>
      <c r="AS53" s="210"/>
      <c r="AT53" s="210"/>
      <c r="AU53" s="219">
        <f>AR53+AS53+AT53+AU6</f>
        <v>0</v>
      </c>
      <c r="AV53" s="220" t="s">
        <v>40</v>
      </c>
      <c r="AW53" s="221"/>
      <c r="AX53" s="210"/>
      <c r="AY53" s="210"/>
      <c r="AZ53" s="219">
        <f>AW53+AX53+AY53</f>
        <v>0</v>
      </c>
      <c r="BA53" s="222">
        <f>AZ53+BA6</f>
        <v>0</v>
      </c>
      <c r="BB53" s="221"/>
      <c r="BC53" s="210"/>
      <c r="BD53" s="210"/>
      <c r="BE53" s="219">
        <f>BB53+BC53+BD53</f>
        <v>0</v>
      </c>
      <c r="BF53" s="222">
        <f t="shared" ref="BF53:BF75" si="38">BE53+BF7</f>
        <v>0</v>
      </c>
      <c r="BG53" s="223"/>
      <c r="BH53" s="224" t="s">
        <v>40</v>
      </c>
      <c r="BI53" s="225"/>
      <c r="BJ53" s="226">
        <v>2.2799999999999998</v>
      </c>
      <c r="BK53" s="227"/>
      <c r="BL53" s="228"/>
      <c r="BM53" s="225"/>
      <c r="BN53" s="226">
        <v>0</v>
      </c>
      <c r="BO53" s="227"/>
      <c r="BP53" s="229"/>
      <c r="BQ53" s="225"/>
      <c r="BR53" s="226">
        <v>0</v>
      </c>
      <c r="BS53" s="227"/>
      <c r="BT53" s="230"/>
      <c r="BU53" s="8"/>
      <c r="BV53" s="87"/>
      <c r="BW53" s="104" t="s">
        <v>40</v>
      </c>
      <c r="BX53" s="13"/>
      <c r="BY53" s="102">
        <f>BJ53+BN53+BR53</f>
        <v>2.2799999999999998</v>
      </c>
      <c r="BZ53" s="102"/>
      <c r="CA53" s="98"/>
      <c r="CB53" s="8"/>
      <c r="CC53" s="87"/>
      <c r="CD53" s="90" t="s">
        <v>40</v>
      </c>
      <c r="CE53" s="105"/>
      <c r="CF53" s="102">
        <f>BY53</f>
        <v>2.2799999999999998</v>
      </c>
      <c r="CG53" s="102"/>
      <c r="CH53" s="106"/>
      <c r="CI53" s="8"/>
      <c r="CJ53" s="9"/>
      <c r="CK53" s="25" t="s">
        <v>40</v>
      </c>
      <c r="CL53" s="31" t="e">
        <f>BJ53/C53*100</f>
        <v>#DIV/0!</v>
      </c>
      <c r="CM53" s="31" t="e">
        <f>BN53/D53*100</f>
        <v>#DIV/0!</v>
      </c>
      <c r="CN53" s="31" t="e">
        <f>BR53/E53*100</f>
        <v>#DIV/0!</v>
      </c>
      <c r="CO53" s="32" t="e">
        <f>BY53/F53%</f>
        <v>#DIV/0!</v>
      </c>
      <c r="CP53" s="8"/>
      <c r="CQ53" s="25" t="s">
        <v>40</v>
      </c>
      <c r="CR53" s="31"/>
      <c r="CS53" s="31"/>
      <c r="CT53" s="31"/>
      <c r="CU53" s="32"/>
    </row>
    <row r="54" spans="1:99" ht="15.75" customHeight="1" x14ac:dyDescent="0.25">
      <c r="A54" s="182" t="s">
        <v>41</v>
      </c>
      <c r="B54" s="202"/>
      <c r="C54" s="204">
        <v>0</v>
      </c>
      <c r="D54" s="204">
        <v>0</v>
      </c>
      <c r="E54" s="204">
        <v>0</v>
      </c>
      <c r="F54" s="205">
        <f t="shared" si="31"/>
        <v>0</v>
      </c>
      <c r="G54" s="206">
        <f>F54+G7</f>
        <v>0</v>
      </c>
      <c r="H54" s="205">
        <f>G54/BH49</f>
        <v>0</v>
      </c>
      <c r="I54" s="231">
        <f t="shared" si="32"/>
        <v>0</v>
      </c>
      <c r="J54" s="207">
        <f t="shared" ref="J54:J75" si="39">I54+J7</f>
        <v>0</v>
      </c>
      <c r="K54" s="231">
        <f t="shared" si="33"/>
        <v>0</v>
      </c>
      <c r="L54" s="207">
        <f t="shared" ref="L54:L75" si="40">K54+L7</f>
        <v>0</v>
      </c>
      <c r="M54" s="207">
        <f t="shared" si="34"/>
        <v>1440</v>
      </c>
      <c r="N54" s="207">
        <f t="shared" ref="N54:N75" si="41">M54+N7</f>
        <v>2400</v>
      </c>
      <c r="O54" s="208">
        <f>(24*60-(I54+K54+M54+AR54+AS54+AT54+AP54))/24/60*100</f>
        <v>0</v>
      </c>
      <c r="P54" s="208">
        <f>(X54*24*60-(J54+L54+N54+AQ54+AU54))/X54/24/60*100</f>
        <v>16.666666666666664</v>
      </c>
      <c r="Q54" s="232"/>
      <c r="R54" s="233"/>
      <c r="S54" s="233"/>
      <c r="T54" s="234"/>
      <c r="U54" s="234"/>
      <c r="V54" s="184"/>
      <c r="W54" s="213"/>
      <c r="X54" s="214">
        <f t="shared" ref="X54:X63" si="42">X53</f>
        <v>2</v>
      </c>
      <c r="Y54" s="182" t="s">
        <v>41</v>
      </c>
      <c r="Z54" s="215"/>
      <c r="AA54" s="216"/>
      <c r="AB54" s="216"/>
      <c r="AC54" s="210">
        <f t="shared" si="35"/>
        <v>0</v>
      </c>
      <c r="AD54" s="235"/>
      <c r="AE54" s="235"/>
      <c r="AF54" s="235"/>
      <c r="AG54" s="210">
        <f t="shared" si="36"/>
        <v>0</v>
      </c>
      <c r="AH54" s="235">
        <v>480</v>
      </c>
      <c r="AI54" s="235">
        <v>480</v>
      </c>
      <c r="AJ54" s="235">
        <v>480</v>
      </c>
      <c r="AK54" s="210">
        <f t="shared" si="37"/>
        <v>1440</v>
      </c>
      <c r="AL54" s="233"/>
      <c r="AM54" s="233"/>
      <c r="AN54" s="233"/>
      <c r="AO54" s="207">
        <f t="shared" ref="AO54:AO75" si="43">AL54+AM54+AN54+AO7</f>
        <v>0</v>
      </c>
      <c r="AP54" s="236"/>
      <c r="AQ54" s="411">
        <f t="shared" ref="AQ54:AQ75" si="44">AP54+AQ7</f>
        <v>0</v>
      </c>
      <c r="AR54" s="237"/>
      <c r="AS54" s="237"/>
      <c r="AT54" s="237"/>
      <c r="AU54" s="219">
        <f t="shared" ref="AU54:AU75" si="45">AR54+AS54+AT54+AU7</f>
        <v>0</v>
      </c>
      <c r="AV54" s="220" t="s">
        <v>42</v>
      </c>
      <c r="AW54" s="221"/>
      <c r="AX54" s="210"/>
      <c r="AY54" s="210"/>
      <c r="AZ54" s="219">
        <f>AW54+AX54+AY54</f>
        <v>0</v>
      </c>
      <c r="BA54" s="222">
        <f t="shared" ref="BA54:BA76" si="46">AZ54+BA7</f>
        <v>0</v>
      </c>
      <c r="BB54" s="221"/>
      <c r="BC54" s="210"/>
      <c r="BD54" s="210"/>
      <c r="BE54" s="219">
        <f>BB54+BC54+BD54</f>
        <v>0</v>
      </c>
      <c r="BF54" s="222">
        <f t="shared" si="38"/>
        <v>0</v>
      </c>
      <c r="BG54" s="238"/>
      <c r="BH54" s="195"/>
      <c r="BI54" s="239"/>
      <c r="BJ54" s="240"/>
      <c r="BK54" s="241"/>
      <c r="BL54" s="242"/>
      <c r="BM54" s="239"/>
      <c r="BN54" s="241"/>
      <c r="BO54" s="241"/>
      <c r="BP54" s="198"/>
      <c r="BQ54" s="239"/>
      <c r="BR54" s="241"/>
      <c r="BS54" s="241"/>
      <c r="BT54" s="243"/>
      <c r="BU54" s="8"/>
      <c r="BV54" s="87"/>
      <c r="BW54" s="107"/>
      <c r="BX54" s="14"/>
      <c r="BY54" s="93"/>
      <c r="BZ54" s="93"/>
      <c r="CA54" s="98"/>
      <c r="CB54" s="8"/>
      <c r="CC54" s="87"/>
      <c r="CD54" s="108"/>
      <c r="CE54" s="109"/>
      <c r="CF54" s="93"/>
      <c r="CG54" s="93"/>
      <c r="CH54" s="110"/>
      <c r="CI54" s="8"/>
      <c r="CJ54" s="9"/>
      <c r="CK54" s="25"/>
      <c r="CL54" s="2"/>
      <c r="CM54" s="2"/>
      <c r="CN54" s="2"/>
      <c r="CO54" s="3"/>
      <c r="CP54" s="8"/>
      <c r="CQ54" s="25"/>
      <c r="CR54" s="2"/>
      <c r="CS54" s="2"/>
      <c r="CT54" s="2"/>
      <c r="CU54" s="3"/>
    </row>
    <row r="55" spans="1:99" ht="15.75" customHeight="1" x14ac:dyDescent="0.25">
      <c r="A55" s="201" t="s">
        <v>43</v>
      </c>
      <c r="B55" s="503">
        <v>260</v>
      </c>
      <c r="C55" s="204">
        <v>60.48</v>
      </c>
      <c r="D55" s="204">
        <v>44.494999999999997</v>
      </c>
      <c r="E55" s="204">
        <v>64.62</v>
      </c>
      <c r="F55" s="244">
        <f t="shared" si="31"/>
        <v>169.595</v>
      </c>
      <c r="G55" s="206">
        <f t="shared" ref="G55:G76" si="47">F55+G8</f>
        <v>238.83500000000001</v>
      </c>
      <c r="H55" s="206">
        <f>G55/BH49</f>
        <v>119.4175</v>
      </c>
      <c r="I55" s="207">
        <f t="shared" si="32"/>
        <v>15</v>
      </c>
      <c r="J55" s="207">
        <f t="shared" si="39"/>
        <v>45</v>
      </c>
      <c r="K55" s="207">
        <f t="shared" si="33"/>
        <v>30</v>
      </c>
      <c r="L55" s="207">
        <f t="shared" si="40"/>
        <v>30</v>
      </c>
      <c r="M55" s="207">
        <f t="shared" si="34"/>
        <v>500</v>
      </c>
      <c r="N55" s="207">
        <f t="shared" si="41"/>
        <v>1225</v>
      </c>
      <c r="O55" s="208">
        <f>(24*60-(I55+K55+M55+AR55+AS55+AT55+AP55))/24/60*100</f>
        <v>62.152777777777779</v>
      </c>
      <c r="P55" s="208">
        <f>(X55*24*60-(J55+L55+N55+AQ55+AU55))/X55/24/60*100</f>
        <v>54.861111111111107</v>
      </c>
      <c r="Q55" s="496">
        <f>(C55+C56)/AL55*60</f>
        <v>11.519999999999998</v>
      </c>
      <c r="R55" s="496">
        <f>(D55+D56)/AM55*60</f>
        <v>5.5618749999999997</v>
      </c>
      <c r="S55" s="496">
        <f>(E55+E56)/AN55*60</f>
        <v>11.403529411764707</v>
      </c>
      <c r="T55" s="496">
        <f>(F55+F56)/(AL55+AM55+AN55)*60</f>
        <v>8.9653744493392082</v>
      </c>
      <c r="U55" s="496">
        <f>(G55+G56)*60/AO55</f>
        <v>9.2869780219780207</v>
      </c>
      <c r="V55" s="487">
        <v>13.76</v>
      </c>
      <c r="W55" s="245"/>
      <c r="X55" s="214">
        <f t="shared" si="42"/>
        <v>2</v>
      </c>
      <c r="Y55" s="201" t="s">
        <v>43</v>
      </c>
      <c r="Z55" s="215">
        <v>15</v>
      </c>
      <c r="AA55" s="216"/>
      <c r="AB55" s="216"/>
      <c r="AC55" s="210">
        <f t="shared" si="35"/>
        <v>15</v>
      </c>
      <c r="AD55" s="246">
        <v>30</v>
      </c>
      <c r="AE55" s="235"/>
      <c r="AF55" s="235"/>
      <c r="AG55" s="210">
        <f t="shared" si="36"/>
        <v>30</v>
      </c>
      <c r="AH55" s="235">
        <v>120</v>
      </c>
      <c r="AI55" s="235">
        <v>240</v>
      </c>
      <c r="AJ55" s="235">
        <v>140</v>
      </c>
      <c r="AK55" s="210">
        <f t="shared" si="37"/>
        <v>500</v>
      </c>
      <c r="AL55" s="247">
        <v>315</v>
      </c>
      <c r="AM55" s="247">
        <v>480</v>
      </c>
      <c r="AN55" s="247">
        <v>340</v>
      </c>
      <c r="AO55" s="207">
        <f t="shared" si="43"/>
        <v>1820</v>
      </c>
      <c r="AP55" s="209"/>
      <c r="AQ55" s="411">
        <f t="shared" si="44"/>
        <v>0</v>
      </c>
      <c r="AR55" s="210"/>
      <c r="AS55" s="210"/>
      <c r="AT55" s="210"/>
      <c r="AU55" s="219">
        <f t="shared" si="45"/>
        <v>0</v>
      </c>
      <c r="AV55" s="220" t="s">
        <v>44</v>
      </c>
      <c r="AW55" s="221"/>
      <c r="AX55" s="210"/>
      <c r="AY55" s="210"/>
      <c r="AZ55" s="219">
        <f>AW55+AX55+AY55</f>
        <v>0</v>
      </c>
      <c r="BA55" s="222">
        <f t="shared" si="46"/>
        <v>0</v>
      </c>
      <c r="BB55" s="221"/>
      <c r="BC55" s="210"/>
      <c r="BD55" s="210"/>
      <c r="BE55" s="219">
        <f>BB55+BC55+BD55</f>
        <v>0</v>
      </c>
      <c r="BF55" s="222">
        <f t="shared" si="38"/>
        <v>0</v>
      </c>
      <c r="BG55" s="248">
        <f>SUM(AR55:AT57,AP55:AP57,AL55:AN57,AH55:AJ57,AD55:AF57,Z55:AB57)</f>
        <v>1680</v>
      </c>
      <c r="BH55" s="224" t="s">
        <v>45</v>
      </c>
      <c r="BI55" s="225"/>
      <c r="BJ55" s="249">
        <v>0</v>
      </c>
      <c r="BK55" s="226"/>
      <c r="BL55" s="250"/>
      <c r="BM55" s="225"/>
      <c r="BN55" s="226">
        <v>0</v>
      </c>
      <c r="BO55" s="226"/>
      <c r="BP55" s="251"/>
      <c r="BQ55" s="225"/>
      <c r="BR55" s="226">
        <v>0.5</v>
      </c>
      <c r="BS55" s="226"/>
      <c r="BT55" s="252"/>
      <c r="BU55" s="8"/>
      <c r="BV55" s="87"/>
      <c r="BW55" s="104" t="s">
        <v>45</v>
      </c>
      <c r="BX55" s="13"/>
      <c r="BY55" s="102">
        <f>BJ55+BN55+BR55</f>
        <v>0.5</v>
      </c>
      <c r="BZ55" s="102">
        <f>BK55+BO55+BS55</f>
        <v>0</v>
      </c>
      <c r="CA55" s="98"/>
      <c r="CB55" s="8"/>
      <c r="CC55" s="87"/>
      <c r="CD55" s="90" t="s">
        <v>45</v>
      </c>
      <c r="CE55" s="105"/>
      <c r="CF55" s="102">
        <f>BY55</f>
        <v>0.5</v>
      </c>
      <c r="CG55" s="102">
        <f>BZ55</f>
        <v>0</v>
      </c>
      <c r="CH55" s="106"/>
      <c r="CI55" s="8"/>
      <c r="CJ55" s="9"/>
      <c r="CK55" s="25" t="s">
        <v>45</v>
      </c>
      <c r="CL55" s="31">
        <f>BJ55/(C55+C56+C57)%</f>
        <v>0</v>
      </c>
      <c r="CM55" s="31">
        <f>BN55/(D55+D56+D57)%</f>
        <v>0</v>
      </c>
      <c r="CN55" s="31">
        <f>BR55/(E55+E56+E57)%</f>
        <v>0.77375425564840605</v>
      </c>
      <c r="CO55" s="32">
        <f>BY55/(F55+F56+F57)%</f>
        <v>0.29482001238244049</v>
      </c>
      <c r="CP55" s="8"/>
      <c r="CQ55" s="25" t="s">
        <v>45</v>
      </c>
      <c r="CR55" s="31">
        <f>BK55/(C55+C56+C57)%</f>
        <v>0</v>
      </c>
      <c r="CS55" s="31">
        <f>BO55/(D55+D56+D57)%</f>
        <v>0</v>
      </c>
      <c r="CT55" s="31">
        <f>BS55/(E55+E56+E57)%</f>
        <v>0</v>
      </c>
      <c r="CU55" s="32">
        <f>BZ55/(F55+F56+F57)%</f>
        <v>0</v>
      </c>
    </row>
    <row r="56" spans="1:99" ht="15.75" customHeight="1" x14ac:dyDescent="0.25">
      <c r="A56" s="182" t="s">
        <v>46</v>
      </c>
      <c r="B56" s="503"/>
      <c r="C56" s="204">
        <v>0</v>
      </c>
      <c r="D56" s="204">
        <v>0</v>
      </c>
      <c r="E56" s="204">
        <v>0</v>
      </c>
      <c r="F56" s="205">
        <f t="shared" si="31"/>
        <v>0</v>
      </c>
      <c r="G56" s="206">
        <f t="shared" si="47"/>
        <v>42.87</v>
      </c>
      <c r="H56" s="205">
        <f>G56/BH49</f>
        <v>21.434999999999999</v>
      </c>
      <c r="I56" s="231">
        <f t="shared" si="32"/>
        <v>0</v>
      </c>
      <c r="J56" s="207">
        <f t="shared" si="39"/>
        <v>0</v>
      </c>
      <c r="K56" s="231">
        <f t="shared" si="33"/>
        <v>0</v>
      </c>
      <c r="L56" s="207">
        <f t="shared" si="40"/>
        <v>0</v>
      </c>
      <c r="M56" s="207">
        <f t="shared" si="34"/>
        <v>0</v>
      </c>
      <c r="N56" s="207">
        <f t="shared" si="41"/>
        <v>0</v>
      </c>
      <c r="O56" s="208"/>
      <c r="P56" s="208"/>
      <c r="Q56" s="496"/>
      <c r="R56" s="496"/>
      <c r="S56" s="496"/>
      <c r="T56" s="496"/>
      <c r="U56" s="496"/>
      <c r="V56" s="487"/>
      <c r="W56" s="245"/>
      <c r="X56" s="214">
        <f t="shared" si="42"/>
        <v>2</v>
      </c>
      <c r="Y56" s="182" t="s">
        <v>46</v>
      </c>
      <c r="Z56" s="215"/>
      <c r="AA56" s="216"/>
      <c r="AB56" s="216"/>
      <c r="AC56" s="210">
        <f t="shared" si="35"/>
        <v>0</v>
      </c>
      <c r="AD56" s="235"/>
      <c r="AE56" s="235"/>
      <c r="AF56" s="235"/>
      <c r="AG56" s="210">
        <f t="shared" si="36"/>
        <v>0</v>
      </c>
      <c r="AH56" s="235">
        <v>0</v>
      </c>
      <c r="AI56" s="235">
        <v>0</v>
      </c>
      <c r="AJ56" s="235">
        <v>0</v>
      </c>
      <c r="AK56" s="210">
        <f t="shared" si="37"/>
        <v>0</v>
      </c>
      <c r="AL56" s="233"/>
      <c r="AM56" s="233"/>
      <c r="AN56" s="233"/>
      <c r="AO56" s="207">
        <f t="shared" si="43"/>
        <v>0</v>
      </c>
      <c r="AP56" s="236"/>
      <c r="AQ56" s="411">
        <f t="shared" si="44"/>
        <v>0</v>
      </c>
      <c r="AR56" s="237"/>
      <c r="AS56" s="237"/>
      <c r="AT56" s="237"/>
      <c r="AU56" s="219">
        <f t="shared" si="45"/>
        <v>0</v>
      </c>
      <c r="AV56" s="253"/>
      <c r="AW56" s="254"/>
      <c r="AX56" s="237"/>
      <c r="AY56" s="237"/>
      <c r="AZ56" s="255"/>
      <c r="BA56" s="222">
        <f t="shared" si="46"/>
        <v>0</v>
      </c>
      <c r="BB56" s="254"/>
      <c r="BC56" s="237"/>
      <c r="BD56" s="237"/>
      <c r="BE56" s="255"/>
      <c r="BF56" s="222">
        <f t="shared" si="38"/>
        <v>0</v>
      </c>
      <c r="BG56" s="257"/>
      <c r="BH56" s="195"/>
      <c r="BI56" s="239"/>
      <c r="BJ56" s="240"/>
      <c r="BK56" s="241"/>
      <c r="BL56" s="242"/>
      <c r="BM56" s="239"/>
      <c r="BN56" s="241"/>
      <c r="BO56" s="241"/>
      <c r="BP56" s="198"/>
      <c r="BQ56" s="239"/>
      <c r="BR56" s="241"/>
      <c r="BS56" s="241"/>
      <c r="BT56" s="243"/>
      <c r="BU56" s="8"/>
      <c r="BV56" s="87"/>
      <c r="BW56" s="107"/>
      <c r="BX56" s="14"/>
      <c r="BY56" s="93"/>
      <c r="BZ56" s="93"/>
      <c r="CA56" s="98"/>
      <c r="CB56" s="8"/>
      <c r="CC56" s="87"/>
      <c r="CD56" s="108"/>
      <c r="CE56" s="109"/>
      <c r="CF56" s="93"/>
      <c r="CG56" s="93"/>
      <c r="CH56" s="110"/>
      <c r="CI56" s="8"/>
      <c r="CJ56" s="9"/>
      <c r="CK56" s="25"/>
      <c r="CL56" s="2"/>
      <c r="CM56" s="2"/>
      <c r="CN56" s="2"/>
      <c r="CO56" s="3"/>
      <c r="CP56" s="8"/>
      <c r="CQ56" s="25"/>
      <c r="CR56" s="2"/>
      <c r="CS56" s="2"/>
      <c r="CT56" s="2"/>
      <c r="CU56" s="3"/>
    </row>
    <row r="57" spans="1:99" ht="15.75" customHeight="1" x14ac:dyDescent="0.25">
      <c r="A57" s="182" t="s">
        <v>47</v>
      </c>
      <c r="B57" s="258">
        <v>45</v>
      </c>
      <c r="C57" s="204">
        <v>0</v>
      </c>
      <c r="D57" s="204">
        <v>0</v>
      </c>
      <c r="E57" s="204">
        <v>0</v>
      </c>
      <c r="F57" s="205">
        <f t="shared" si="31"/>
        <v>0</v>
      </c>
      <c r="G57" s="206">
        <f t="shared" si="47"/>
        <v>17.43</v>
      </c>
      <c r="H57" s="205">
        <f>G57/BH49</f>
        <v>8.7149999999999999</v>
      </c>
      <c r="I57" s="231">
        <f t="shared" si="32"/>
        <v>0</v>
      </c>
      <c r="J57" s="207">
        <f t="shared" si="39"/>
        <v>0</v>
      </c>
      <c r="K57" s="231">
        <f t="shared" si="33"/>
        <v>0</v>
      </c>
      <c r="L57" s="207">
        <f t="shared" si="40"/>
        <v>0</v>
      </c>
      <c r="M57" s="207">
        <f t="shared" si="34"/>
        <v>0</v>
      </c>
      <c r="N57" s="207">
        <f t="shared" si="41"/>
        <v>0</v>
      </c>
      <c r="O57" s="208"/>
      <c r="P57" s="208"/>
      <c r="Q57" s="207" t="e">
        <f>C57/AL57*60</f>
        <v>#DIV/0!</v>
      </c>
      <c r="R57" s="207" t="e">
        <f>D57/AM57*60</f>
        <v>#DIV/0!</v>
      </c>
      <c r="S57" s="207" t="e">
        <f>E57/AN57*60</f>
        <v>#DIV/0!</v>
      </c>
      <c r="T57" s="207" t="e">
        <f>(F57)/(AL57+AM57+AN57)*60</f>
        <v>#DIV/0!</v>
      </c>
      <c r="U57" s="207" t="e">
        <f>(G57)*60/AO57</f>
        <v>#DIV/0!</v>
      </c>
      <c r="V57" s="259">
        <v>16.5</v>
      </c>
      <c r="W57" s="213"/>
      <c r="X57" s="214">
        <f t="shared" si="42"/>
        <v>2</v>
      </c>
      <c r="Y57" s="182" t="s">
        <v>47</v>
      </c>
      <c r="Z57" s="215"/>
      <c r="AA57" s="216"/>
      <c r="AB57" s="217"/>
      <c r="AC57" s="210">
        <f t="shared" si="35"/>
        <v>0</v>
      </c>
      <c r="AD57" s="235"/>
      <c r="AE57" s="235"/>
      <c r="AF57" s="235"/>
      <c r="AG57" s="210">
        <f t="shared" si="36"/>
        <v>0</v>
      </c>
      <c r="AH57" s="235">
        <v>0</v>
      </c>
      <c r="AI57" s="235">
        <v>0</v>
      </c>
      <c r="AJ57" s="235">
        <v>0</v>
      </c>
      <c r="AK57" s="210">
        <f t="shared" si="37"/>
        <v>0</v>
      </c>
      <c r="AL57" s="247"/>
      <c r="AM57" s="247"/>
      <c r="AN57" s="247"/>
      <c r="AO57" s="207">
        <f t="shared" si="43"/>
        <v>0</v>
      </c>
      <c r="AP57" s="236"/>
      <c r="AQ57" s="411">
        <f t="shared" si="44"/>
        <v>0</v>
      </c>
      <c r="AR57" s="237"/>
      <c r="AS57" s="237"/>
      <c r="AT57" s="237"/>
      <c r="AU57" s="219">
        <f t="shared" si="45"/>
        <v>0</v>
      </c>
      <c r="AV57" s="253"/>
      <c r="AW57" s="254"/>
      <c r="AX57" s="237"/>
      <c r="AY57" s="237"/>
      <c r="AZ57" s="255"/>
      <c r="BA57" s="222">
        <f t="shared" si="46"/>
        <v>0</v>
      </c>
      <c r="BB57" s="254"/>
      <c r="BC57" s="237"/>
      <c r="BD57" s="237"/>
      <c r="BE57" s="255"/>
      <c r="BF57" s="222">
        <f t="shared" si="38"/>
        <v>0</v>
      </c>
      <c r="BG57" s="260"/>
      <c r="BH57" s="224" t="s">
        <v>48</v>
      </c>
      <c r="BI57" s="225"/>
      <c r="BJ57" s="249">
        <v>1.27</v>
      </c>
      <c r="BK57" s="226"/>
      <c r="BL57" s="250"/>
      <c r="BM57" s="225"/>
      <c r="BN57" s="226">
        <v>0</v>
      </c>
      <c r="BO57" s="226"/>
      <c r="BP57" s="251"/>
      <c r="BQ57" s="225"/>
      <c r="BR57" s="226">
        <v>1.08</v>
      </c>
      <c r="BS57" s="226"/>
      <c r="BT57" s="252"/>
      <c r="BU57" s="8"/>
      <c r="BV57" s="87"/>
      <c r="BW57" s="104" t="s">
        <v>48</v>
      </c>
      <c r="BX57" s="13"/>
      <c r="BY57" s="102">
        <f>BJ57+BN57+BR57</f>
        <v>2.35</v>
      </c>
      <c r="BZ57" s="102">
        <f>BK57+BO57+BS57</f>
        <v>0</v>
      </c>
      <c r="CA57" s="98"/>
      <c r="CB57" s="8"/>
      <c r="CC57" s="87"/>
      <c r="CD57" s="90" t="s">
        <v>48</v>
      </c>
      <c r="CE57" s="105"/>
      <c r="CF57" s="102">
        <f>BY57</f>
        <v>2.35</v>
      </c>
      <c r="CG57" s="102">
        <f>BZ57</f>
        <v>0</v>
      </c>
      <c r="CH57" s="106"/>
      <c r="CI57" s="8"/>
      <c r="CJ57" s="9"/>
      <c r="CK57" s="25" t="s">
        <v>48</v>
      </c>
      <c r="CL57" s="31">
        <f>BJ57/(C58+C59+C60)%</f>
        <v>2.4555297757153904</v>
      </c>
      <c r="CM57" s="31" t="e">
        <f>BN57/(D58+D59+D60)%</f>
        <v>#DIV/0!</v>
      </c>
      <c r="CN57" s="31">
        <f>BR57/(E58+E59+E60)%</f>
        <v>0.91162319574575845</v>
      </c>
      <c r="CO57" s="32">
        <f>BY57/(F58+F59+F60)%</f>
        <v>1.3808096832951409</v>
      </c>
      <c r="CP57" s="8"/>
      <c r="CQ57" s="25" t="s">
        <v>48</v>
      </c>
      <c r="CR57" s="31">
        <f>BK57/(C58+C59+C60)%</f>
        <v>0</v>
      </c>
      <c r="CS57" s="31" t="e">
        <f>BO57/(D58+D59+D60)%</f>
        <v>#DIV/0!</v>
      </c>
      <c r="CT57" s="31">
        <f>BS57/(E58+E59+E60)%</f>
        <v>0</v>
      </c>
      <c r="CU57" s="32">
        <f>BZ57/(F60+F58+F59)%</f>
        <v>0</v>
      </c>
    </row>
    <row r="58" spans="1:99" ht="15.75" customHeight="1" x14ac:dyDescent="0.25">
      <c r="A58" s="201" t="s">
        <v>49</v>
      </c>
      <c r="B58" s="503">
        <v>234</v>
      </c>
      <c r="C58" s="204">
        <v>10.82</v>
      </c>
      <c r="D58" s="204">
        <v>0</v>
      </c>
      <c r="E58" s="204">
        <v>64.8</v>
      </c>
      <c r="F58" s="206">
        <f t="shared" si="31"/>
        <v>75.62</v>
      </c>
      <c r="G58" s="206">
        <f t="shared" si="47"/>
        <v>198.5</v>
      </c>
      <c r="H58" s="206">
        <f>G58/BH49</f>
        <v>99.25</v>
      </c>
      <c r="I58" s="207">
        <f t="shared" si="32"/>
        <v>0</v>
      </c>
      <c r="J58" s="207">
        <f t="shared" si="39"/>
        <v>0</v>
      </c>
      <c r="K58" s="207">
        <f t="shared" si="33"/>
        <v>0</v>
      </c>
      <c r="L58" s="207">
        <f t="shared" si="40"/>
        <v>30</v>
      </c>
      <c r="M58" s="207">
        <f t="shared" si="34"/>
        <v>275</v>
      </c>
      <c r="N58" s="207">
        <f t="shared" si="41"/>
        <v>315</v>
      </c>
      <c r="O58" s="208">
        <f>(24*60-(I58+K58+M58+AR58+AS58+AT58))/24/60*100</f>
        <v>80.902777777777786</v>
      </c>
      <c r="P58" s="208">
        <f>(X58*24*60-(J58+L58+N58+AQ58+AU58))/X58/24/60*100</f>
        <v>88.020833333333343</v>
      </c>
      <c r="Q58" s="496">
        <f>(C58+C59)/AL58*60</f>
        <v>2.3185714285714285</v>
      </c>
      <c r="R58" s="496">
        <f>(D58+D59)/AM58*60</f>
        <v>0</v>
      </c>
      <c r="S58" s="496">
        <f>(E58+E59)/AN58*60</f>
        <v>9.6</v>
      </c>
      <c r="T58" s="496">
        <f>(F58+F59)/(AL58+AM58+AN58)*60</f>
        <v>3.8945922746781116</v>
      </c>
      <c r="U58" s="496">
        <f>(G58+G59)*60/AO58</f>
        <v>4.6982248520710055</v>
      </c>
      <c r="V58" s="487">
        <v>16.25</v>
      </c>
      <c r="W58" s="245"/>
      <c r="X58" s="214">
        <f t="shared" si="42"/>
        <v>2</v>
      </c>
      <c r="Y58" s="201" t="s">
        <v>49</v>
      </c>
      <c r="Z58" s="215"/>
      <c r="AA58" s="216"/>
      <c r="AB58" s="216"/>
      <c r="AC58" s="210">
        <f t="shared" si="35"/>
        <v>0</v>
      </c>
      <c r="AD58" s="235"/>
      <c r="AE58" s="235"/>
      <c r="AF58" s="235"/>
      <c r="AG58" s="210">
        <f t="shared" si="36"/>
        <v>0</v>
      </c>
      <c r="AH58" s="216">
        <v>200</v>
      </c>
      <c r="AI58" s="216">
        <v>0</v>
      </c>
      <c r="AJ58" s="216">
        <v>75</v>
      </c>
      <c r="AK58" s="210">
        <f t="shared" si="37"/>
        <v>275</v>
      </c>
      <c r="AL58" s="247">
        <v>280</v>
      </c>
      <c r="AM58" s="247">
        <v>480</v>
      </c>
      <c r="AN58" s="247">
        <v>405</v>
      </c>
      <c r="AO58" s="207">
        <f t="shared" si="43"/>
        <v>2535</v>
      </c>
      <c r="AP58" s="209"/>
      <c r="AQ58" s="411">
        <f t="shared" si="44"/>
        <v>0</v>
      </c>
      <c r="AR58" s="210"/>
      <c r="AS58" s="210"/>
      <c r="AT58" s="210"/>
      <c r="AU58" s="219">
        <f t="shared" si="45"/>
        <v>0</v>
      </c>
      <c r="AV58" s="220" t="s">
        <v>50</v>
      </c>
      <c r="AW58" s="221"/>
      <c r="AX58" s="210"/>
      <c r="AY58" s="210"/>
      <c r="AZ58" s="219">
        <f>AW58+AX58+AY58</f>
        <v>0</v>
      </c>
      <c r="BA58" s="222">
        <f t="shared" si="46"/>
        <v>0</v>
      </c>
      <c r="BB58" s="221"/>
      <c r="BC58" s="210"/>
      <c r="BD58" s="210"/>
      <c r="BE58" s="219">
        <f>BB58+BC58+BD58</f>
        <v>0</v>
      </c>
      <c r="BF58" s="222">
        <f t="shared" si="38"/>
        <v>0</v>
      </c>
      <c r="BG58" s="248">
        <f>SUM(AR58:AT60,AP58:AP60,AL58:AN60,AH58:AJ60,AD58:AF60,Z58:AB60)</f>
        <v>1440</v>
      </c>
      <c r="BH58" s="195"/>
      <c r="BI58" s="239"/>
      <c r="BJ58" s="240"/>
      <c r="BK58" s="241"/>
      <c r="BL58" s="242"/>
      <c r="BM58" s="239"/>
      <c r="BN58" s="241"/>
      <c r="BO58" s="241"/>
      <c r="BP58" s="198"/>
      <c r="BQ58" s="239"/>
      <c r="BR58" s="241"/>
      <c r="BS58" s="241"/>
      <c r="BT58" s="243"/>
      <c r="BU58" s="8"/>
      <c r="BV58" s="87"/>
      <c r="BW58" s="107"/>
      <c r="BX58" s="14"/>
      <c r="BY58" s="93"/>
      <c r="BZ58" s="93"/>
      <c r="CA58" s="98"/>
      <c r="CB58" s="8"/>
      <c r="CC58" s="87"/>
      <c r="CD58" s="111"/>
      <c r="CE58" s="112"/>
      <c r="CF58" s="93"/>
      <c r="CG58" s="93"/>
      <c r="CH58" s="110"/>
      <c r="CI58" s="8"/>
      <c r="CJ58" s="9"/>
      <c r="CK58" s="25"/>
      <c r="CL58" s="2"/>
      <c r="CM58" s="2"/>
      <c r="CN58" s="2"/>
      <c r="CO58" s="3"/>
      <c r="CP58" s="8"/>
      <c r="CQ58" s="25"/>
      <c r="CR58" s="2"/>
      <c r="CS58" s="2"/>
      <c r="CT58" s="2"/>
      <c r="CU58" s="3"/>
    </row>
    <row r="59" spans="1:99" ht="15.75" customHeight="1" x14ac:dyDescent="0.25">
      <c r="A59" s="182" t="s">
        <v>51</v>
      </c>
      <c r="B59" s="503"/>
      <c r="C59" s="204">
        <v>0</v>
      </c>
      <c r="D59" s="204">
        <v>0</v>
      </c>
      <c r="E59" s="204">
        <v>0</v>
      </c>
      <c r="F59" s="205">
        <f t="shared" si="31"/>
        <v>0</v>
      </c>
      <c r="G59" s="206">
        <f t="shared" si="47"/>
        <v>0</v>
      </c>
      <c r="H59" s="205">
        <f>G59/BH49</f>
        <v>0</v>
      </c>
      <c r="I59" s="231">
        <f t="shared" si="32"/>
        <v>0</v>
      </c>
      <c r="J59" s="207">
        <f t="shared" si="39"/>
        <v>0</v>
      </c>
      <c r="K59" s="231">
        <f t="shared" si="33"/>
        <v>0</v>
      </c>
      <c r="L59" s="207">
        <f t="shared" si="40"/>
        <v>0</v>
      </c>
      <c r="M59" s="207">
        <f t="shared" si="34"/>
        <v>0</v>
      </c>
      <c r="N59" s="207">
        <f t="shared" si="41"/>
        <v>0</v>
      </c>
      <c r="O59" s="208"/>
      <c r="P59" s="208"/>
      <c r="Q59" s="496"/>
      <c r="R59" s="496"/>
      <c r="S59" s="496"/>
      <c r="T59" s="496"/>
      <c r="U59" s="496"/>
      <c r="V59" s="487"/>
      <c r="W59" s="245"/>
      <c r="X59" s="214">
        <f t="shared" si="42"/>
        <v>2</v>
      </c>
      <c r="Y59" s="182" t="s">
        <v>51</v>
      </c>
      <c r="Z59" s="237"/>
      <c r="AA59" s="261"/>
      <c r="AB59" s="261"/>
      <c r="AC59" s="210">
        <f t="shared" si="35"/>
        <v>0</v>
      </c>
      <c r="AD59" s="235"/>
      <c r="AE59" s="235"/>
      <c r="AF59" s="235"/>
      <c r="AG59" s="210">
        <f t="shared" si="36"/>
        <v>0</v>
      </c>
      <c r="AH59" s="235">
        <v>0</v>
      </c>
      <c r="AI59" s="235">
        <v>0</v>
      </c>
      <c r="AJ59" s="235">
        <v>0</v>
      </c>
      <c r="AK59" s="210">
        <f t="shared" si="37"/>
        <v>0</v>
      </c>
      <c r="AL59" s="233"/>
      <c r="AM59" s="233"/>
      <c r="AN59" s="233"/>
      <c r="AO59" s="207">
        <f t="shared" si="43"/>
        <v>0</v>
      </c>
      <c r="AP59" s="236"/>
      <c r="AQ59" s="411">
        <f t="shared" si="44"/>
        <v>0</v>
      </c>
      <c r="AR59" s="237"/>
      <c r="AS59" s="237"/>
      <c r="AT59" s="237"/>
      <c r="AU59" s="219">
        <f t="shared" si="45"/>
        <v>0</v>
      </c>
      <c r="AV59" s="253"/>
      <c r="AW59" s="254"/>
      <c r="AX59" s="237"/>
      <c r="AY59" s="237"/>
      <c r="AZ59" s="255"/>
      <c r="BA59" s="222">
        <f t="shared" si="46"/>
        <v>0</v>
      </c>
      <c r="BB59" s="254"/>
      <c r="BC59" s="237"/>
      <c r="BD59" s="237"/>
      <c r="BE59" s="255"/>
      <c r="BF59" s="222">
        <f t="shared" si="38"/>
        <v>0</v>
      </c>
      <c r="BG59" s="260"/>
      <c r="BH59" s="224" t="s">
        <v>52</v>
      </c>
      <c r="BI59" s="225"/>
      <c r="BJ59" s="249">
        <v>0.24</v>
      </c>
      <c r="BK59" s="226"/>
      <c r="BL59" s="250"/>
      <c r="BM59" s="225"/>
      <c r="BN59" s="226">
        <v>0</v>
      </c>
      <c r="BO59" s="226"/>
      <c r="BP59" s="251"/>
      <c r="BQ59" s="225"/>
      <c r="BR59" s="226">
        <v>0.33</v>
      </c>
      <c r="BS59" s="226"/>
      <c r="BT59" s="252"/>
      <c r="BU59" s="8"/>
      <c r="BV59" s="87"/>
      <c r="BW59" s="104" t="s">
        <v>52</v>
      </c>
      <c r="BX59" s="13"/>
      <c r="BY59" s="102">
        <f>BJ59+BN59+BR59</f>
        <v>0.57000000000000006</v>
      </c>
      <c r="BZ59" s="102">
        <f>BK59+BO59+BS59</f>
        <v>0</v>
      </c>
      <c r="CA59" s="98"/>
      <c r="CB59" s="8"/>
      <c r="CC59" s="87"/>
      <c r="CD59" s="113" t="s">
        <v>52</v>
      </c>
      <c r="CE59" s="96"/>
      <c r="CF59" s="102">
        <f>BY59</f>
        <v>0.57000000000000006</v>
      </c>
      <c r="CG59" s="102">
        <f>BZ59</f>
        <v>0</v>
      </c>
      <c r="CH59" s="106"/>
      <c r="CI59" s="8"/>
      <c r="CJ59" s="9"/>
      <c r="CK59" s="25" t="s">
        <v>52</v>
      </c>
      <c r="CL59" s="31">
        <f>BJ59/(C61+C62)%</f>
        <v>0.88170462894930191</v>
      </c>
      <c r="CM59" s="31" t="e">
        <f>BN59/(D61+D62)%</f>
        <v>#DIV/0!</v>
      </c>
      <c r="CN59" s="31">
        <f>BR59/(E61+E62)%</f>
        <v>0.52124466908861167</v>
      </c>
      <c r="CO59" s="32">
        <f>BY59/(F61+F62)%</f>
        <v>0.62962553849552638</v>
      </c>
      <c r="CP59" s="8"/>
      <c r="CQ59" s="25" t="s">
        <v>52</v>
      </c>
      <c r="CR59" s="31">
        <f>BK59/(C61+C62)%</f>
        <v>0</v>
      </c>
      <c r="CS59" s="31" t="e">
        <f>BO59/(D61+D62)%</f>
        <v>#DIV/0!</v>
      </c>
      <c r="CT59" s="31">
        <f>BS59/(E61+E62)%</f>
        <v>0</v>
      </c>
      <c r="CU59" s="32">
        <f>BZ59/(F61+F62)%</f>
        <v>0</v>
      </c>
    </row>
    <row r="60" spans="1:99" ht="15.75" customHeight="1" x14ac:dyDescent="0.25">
      <c r="A60" s="182" t="s">
        <v>53</v>
      </c>
      <c r="B60" s="202">
        <v>150</v>
      </c>
      <c r="C60" s="204">
        <v>40.9</v>
      </c>
      <c r="D60" s="204">
        <v>0</v>
      </c>
      <c r="E60" s="204">
        <v>53.67</v>
      </c>
      <c r="F60" s="205">
        <f t="shared" si="31"/>
        <v>94.57</v>
      </c>
      <c r="G60" s="206">
        <f t="shared" si="47"/>
        <v>384.36500000000001</v>
      </c>
      <c r="H60" s="205">
        <f>G60/BH49</f>
        <v>192.1825</v>
      </c>
      <c r="I60" s="231">
        <f t="shared" si="32"/>
        <v>0</v>
      </c>
      <c r="J60" s="207">
        <f t="shared" si="39"/>
        <v>0</v>
      </c>
      <c r="K60" s="231">
        <f t="shared" si="33"/>
        <v>0</v>
      </c>
      <c r="L60" s="207">
        <f t="shared" si="40"/>
        <v>0</v>
      </c>
      <c r="M60" s="207">
        <f t="shared" si="34"/>
        <v>0</v>
      </c>
      <c r="N60" s="207">
        <f t="shared" si="41"/>
        <v>0</v>
      </c>
      <c r="O60" s="208"/>
      <c r="P60" s="208"/>
      <c r="Q60" s="207" t="e">
        <f>C60/AL60*60</f>
        <v>#DIV/0!</v>
      </c>
      <c r="R60" s="207" t="e">
        <f>D60/AM60*60</f>
        <v>#DIV/0!</v>
      </c>
      <c r="S60" s="207" t="e">
        <f>E60/AN60*60</f>
        <v>#DIV/0!</v>
      </c>
      <c r="T60" s="207" t="e">
        <f>(F60)/(AL60+AM60+AN60)*60</f>
        <v>#DIV/0!</v>
      </c>
      <c r="U60" s="207" t="e">
        <f>(G60)*60/AO60</f>
        <v>#DIV/0!</v>
      </c>
      <c r="V60" s="259">
        <v>20.6</v>
      </c>
      <c r="W60" s="213"/>
      <c r="X60" s="214">
        <f t="shared" si="42"/>
        <v>2</v>
      </c>
      <c r="Y60" s="182" t="s">
        <v>53</v>
      </c>
      <c r="Z60" s="237"/>
      <c r="AA60" s="261"/>
      <c r="AB60" s="261"/>
      <c r="AC60" s="210">
        <f t="shared" si="35"/>
        <v>0</v>
      </c>
      <c r="AD60" s="235"/>
      <c r="AE60" s="235"/>
      <c r="AF60" s="235"/>
      <c r="AG60" s="210">
        <f t="shared" si="36"/>
        <v>0</v>
      </c>
      <c r="AH60" s="235">
        <v>0</v>
      </c>
      <c r="AI60" s="235">
        <v>0</v>
      </c>
      <c r="AJ60" s="235">
        <v>0</v>
      </c>
      <c r="AK60" s="210">
        <f t="shared" si="37"/>
        <v>0</v>
      </c>
      <c r="AL60" s="247"/>
      <c r="AM60" s="247"/>
      <c r="AN60" s="247"/>
      <c r="AO60" s="207">
        <f t="shared" si="43"/>
        <v>0</v>
      </c>
      <c r="AP60" s="236"/>
      <c r="AQ60" s="411">
        <f t="shared" si="44"/>
        <v>0</v>
      </c>
      <c r="AR60" s="237"/>
      <c r="AS60" s="237"/>
      <c r="AT60" s="237"/>
      <c r="AU60" s="219">
        <f t="shared" si="45"/>
        <v>0</v>
      </c>
      <c r="AV60" s="253"/>
      <c r="AW60" s="254"/>
      <c r="AX60" s="237"/>
      <c r="AY60" s="237"/>
      <c r="AZ60" s="255"/>
      <c r="BA60" s="222">
        <f t="shared" si="46"/>
        <v>0</v>
      </c>
      <c r="BB60" s="254"/>
      <c r="BC60" s="237"/>
      <c r="BD60" s="237"/>
      <c r="BE60" s="255"/>
      <c r="BF60" s="222">
        <f t="shared" si="38"/>
        <v>0</v>
      </c>
      <c r="BG60" s="257"/>
      <c r="BH60" s="224"/>
      <c r="BI60" s="225"/>
      <c r="BJ60" s="240"/>
      <c r="BK60" s="240"/>
      <c r="BL60" s="250"/>
      <c r="BM60" s="225"/>
      <c r="BN60" s="240"/>
      <c r="BO60" s="240"/>
      <c r="BP60" s="251"/>
      <c r="BQ60" s="225"/>
      <c r="BR60" s="240"/>
      <c r="BS60" s="240"/>
      <c r="BT60" s="252"/>
      <c r="BU60" s="8"/>
      <c r="BV60" s="87"/>
      <c r="BW60" s="107"/>
      <c r="BX60" s="13"/>
      <c r="BY60" s="102"/>
      <c r="BZ60" s="102"/>
      <c r="CA60" s="98"/>
      <c r="CB60" s="8"/>
      <c r="CC60" s="87"/>
      <c r="CD60" s="90"/>
      <c r="CE60" s="105"/>
      <c r="CF60" s="102"/>
      <c r="CG60" s="102"/>
      <c r="CH60" s="106"/>
      <c r="CI60" s="8"/>
      <c r="CJ60" s="9"/>
      <c r="CK60" s="25"/>
      <c r="CL60" s="31"/>
      <c r="CM60" s="31"/>
      <c r="CN60" s="31"/>
      <c r="CO60" s="32"/>
      <c r="CP60" s="8"/>
      <c r="CQ60" s="25"/>
      <c r="CR60" s="31"/>
      <c r="CS60" s="31"/>
      <c r="CT60" s="31"/>
      <c r="CU60" s="32"/>
    </row>
    <row r="61" spans="1:99" ht="15.75" customHeight="1" x14ac:dyDescent="0.25">
      <c r="A61" s="201" t="s">
        <v>54</v>
      </c>
      <c r="B61" s="202">
        <v>208</v>
      </c>
      <c r="C61" s="204">
        <v>0</v>
      </c>
      <c r="D61" s="204">
        <v>0</v>
      </c>
      <c r="E61" s="204">
        <v>0</v>
      </c>
      <c r="F61" s="206">
        <f t="shared" ref="F61:F69" si="48">C61+D61+E61</f>
        <v>0</v>
      </c>
      <c r="G61" s="206">
        <f t="shared" si="47"/>
        <v>0</v>
      </c>
      <c r="H61" s="206">
        <f>G61/BH49</f>
        <v>0</v>
      </c>
      <c r="I61" s="207">
        <f t="shared" si="32"/>
        <v>80</v>
      </c>
      <c r="J61" s="207">
        <f t="shared" si="39"/>
        <v>240</v>
      </c>
      <c r="K61" s="207">
        <f t="shared" si="33"/>
        <v>0</v>
      </c>
      <c r="L61" s="207">
        <f t="shared" si="40"/>
        <v>0</v>
      </c>
      <c r="M61" s="207">
        <f t="shared" si="34"/>
        <v>1050</v>
      </c>
      <c r="N61" s="207">
        <f t="shared" si="41"/>
        <v>1500</v>
      </c>
      <c r="O61" s="208">
        <f>(24*60-(I61+K61+M61+AR61+AS61+AT61+AP61))/24/60*100</f>
        <v>21.527777777777775</v>
      </c>
      <c r="P61" s="208">
        <f>(X61*24*60-(J61+L61+N61+AQ61+AU61))/X61/24/60*100</f>
        <v>39.583333333333329</v>
      </c>
      <c r="Q61" s="496">
        <f>(C61+C62)/(AL61+AL62)*60</f>
        <v>9.0733333333333324</v>
      </c>
      <c r="R61" s="496">
        <f>(D61+D62)/(AM61+AM62)*60</f>
        <v>0</v>
      </c>
      <c r="S61" s="496">
        <f>(E61+E62)/(AN61+AN62)*60</f>
        <v>18.088571428571431</v>
      </c>
      <c r="T61" s="496">
        <f>(F61+F62)/(AL61+AM61+AN61+AL62+AM62+AN62)*60</f>
        <v>6.2434482758620691</v>
      </c>
      <c r="U61" s="496">
        <f>(G61+G62)*60/(AO61+AO62)</f>
        <v>6.7315609756097565</v>
      </c>
      <c r="V61" s="487">
        <v>22.18</v>
      </c>
      <c r="W61" s="245"/>
      <c r="X61" s="214">
        <f t="shared" si="42"/>
        <v>2</v>
      </c>
      <c r="Y61" s="201" t="s">
        <v>54</v>
      </c>
      <c r="Z61" s="262">
        <v>40</v>
      </c>
      <c r="AA61" s="216"/>
      <c r="AB61" s="216">
        <v>40</v>
      </c>
      <c r="AC61" s="210">
        <f t="shared" si="35"/>
        <v>80</v>
      </c>
      <c r="AD61" s="235"/>
      <c r="AE61" s="235"/>
      <c r="AF61" s="235"/>
      <c r="AG61" s="210">
        <f t="shared" si="36"/>
        <v>0</v>
      </c>
      <c r="AH61" s="235">
        <v>300</v>
      </c>
      <c r="AI61" s="235">
        <v>480</v>
      </c>
      <c r="AJ61" s="235">
        <v>270</v>
      </c>
      <c r="AK61" s="210">
        <f t="shared" si="37"/>
        <v>1050</v>
      </c>
      <c r="AL61" s="247">
        <v>180</v>
      </c>
      <c r="AM61" s="247">
        <v>480</v>
      </c>
      <c r="AN61" s="247">
        <v>210</v>
      </c>
      <c r="AO61" s="207">
        <f t="shared" si="43"/>
        <v>2050</v>
      </c>
      <c r="AP61" s="209"/>
      <c r="AQ61" s="411">
        <f t="shared" si="44"/>
        <v>0</v>
      </c>
      <c r="AR61" s="210"/>
      <c r="AS61" s="210"/>
      <c r="AT61" s="210"/>
      <c r="AU61" s="219">
        <f t="shared" si="45"/>
        <v>0</v>
      </c>
      <c r="AV61" s="263" t="s">
        <v>55</v>
      </c>
      <c r="AW61" s="221"/>
      <c r="AX61" s="210"/>
      <c r="AY61" s="210"/>
      <c r="AZ61" s="219">
        <f>AW61+AX61+AY61</f>
        <v>0</v>
      </c>
      <c r="BA61" s="222">
        <f t="shared" si="46"/>
        <v>0</v>
      </c>
      <c r="BB61" s="221"/>
      <c r="BC61" s="210"/>
      <c r="BD61" s="210"/>
      <c r="BE61" s="219">
        <f>BB61+BC61+BD61</f>
        <v>0</v>
      </c>
      <c r="BF61" s="222">
        <f t="shared" si="38"/>
        <v>0</v>
      </c>
      <c r="BG61" s="248">
        <f>SUM(AR61:AT62,AP61:AP62,AL61:AN62,AH61:AJ62,AD61:AF62,Z61:AB62)</f>
        <v>2000</v>
      </c>
      <c r="BH61" s="224" t="s">
        <v>56</v>
      </c>
      <c r="BI61" s="225"/>
      <c r="BJ61" s="249">
        <v>0.27</v>
      </c>
      <c r="BK61" s="226"/>
      <c r="BL61" s="250"/>
      <c r="BM61" s="225"/>
      <c r="BN61" s="226">
        <v>0</v>
      </c>
      <c r="BO61" s="226"/>
      <c r="BP61" s="251"/>
      <c r="BQ61" s="225"/>
      <c r="BR61" s="226">
        <v>0</v>
      </c>
      <c r="BS61" s="226"/>
      <c r="BT61" s="252"/>
      <c r="BU61" s="8"/>
      <c r="BV61" s="87"/>
      <c r="BW61" s="104" t="s">
        <v>56</v>
      </c>
      <c r="BX61" s="13"/>
      <c r="BY61" s="102">
        <f>BJ61+BN61+BR61</f>
        <v>0.27</v>
      </c>
      <c r="BZ61" s="102">
        <f>BK61+BO61+BS61</f>
        <v>0</v>
      </c>
      <c r="CA61" s="98"/>
      <c r="CB61" s="8"/>
      <c r="CC61" s="87"/>
      <c r="CD61" s="103" t="s">
        <v>56</v>
      </c>
      <c r="CE61" s="105"/>
      <c r="CF61" s="102">
        <f>BY61</f>
        <v>0.27</v>
      </c>
      <c r="CG61" s="102">
        <f>BZ61</f>
        <v>0</v>
      </c>
      <c r="CH61" s="106"/>
      <c r="CI61" s="8"/>
      <c r="CJ61" s="9"/>
      <c r="CK61" s="7" t="s">
        <v>56</v>
      </c>
      <c r="CL61" s="31">
        <f>BJ61/(C63)%</f>
        <v>0.49405306495882895</v>
      </c>
      <c r="CM61" s="31" t="e">
        <f>BN61/(D63)%</f>
        <v>#DIV/0!</v>
      </c>
      <c r="CN61" s="31" t="e">
        <f>BR61/(E63)%</f>
        <v>#DIV/0!</v>
      </c>
      <c r="CO61" s="32">
        <f>BY61/(F63)%</f>
        <v>0.49405306495882895</v>
      </c>
      <c r="CP61" s="8"/>
      <c r="CQ61" s="7" t="s">
        <v>56</v>
      </c>
      <c r="CR61" s="31">
        <f>BK61/(C63)%</f>
        <v>0</v>
      </c>
      <c r="CS61" s="31" t="e">
        <f>BO61/(D63)%</f>
        <v>#DIV/0!</v>
      </c>
      <c r="CT61" s="31" t="e">
        <f>BS61/(E63)%</f>
        <v>#DIV/0!</v>
      </c>
      <c r="CU61" s="32">
        <f>BZ61/(F63)%</f>
        <v>0</v>
      </c>
    </row>
    <row r="62" spans="1:99" ht="15.75" customHeight="1" x14ac:dyDescent="0.25">
      <c r="A62" s="182" t="s">
        <v>57</v>
      </c>
      <c r="B62" s="202">
        <v>277</v>
      </c>
      <c r="C62" s="204">
        <v>27.22</v>
      </c>
      <c r="D62" s="204">
        <v>0</v>
      </c>
      <c r="E62" s="204">
        <v>63.31</v>
      </c>
      <c r="F62" s="205">
        <f t="shared" si="48"/>
        <v>90.53</v>
      </c>
      <c r="G62" s="206">
        <f t="shared" si="47"/>
        <v>229.995</v>
      </c>
      <c r="H62" s="205">
        <f>G62/BH49</f>
        <v>114.9975</v>
      </c>
      <c r="I62" s="231">
        <f t="shared" si="32"/>
        <v>0</v>
      </c>
      <c r="J62" s="207">
        <f t="shared" si="39"/>
        <v>0</v>
      </c>
      <c r="K62" s="231">
        <f t="shared" si="33"/>
        <v>0</v>
      </c>
      <c r="L62" s="207">
        <f t="shared" si="40"/>
        <v>0</v>
      </c>
      <c r="M62" s="207">
        <f t="shared" si="34"/>
        <v>0</v>
      </c>
      <c r="N62" s="207">
        <f t="shared" si="41"/>
        <v>0</v>
      </c>
      <c r="O62" s="208"/>
      <c r="P62" s="208"/>
      <c r="Q62" s="496"/>
      <c r="R62" s="496"/>
      <c r="S62" s="496"/>
      <c r="T62" s="496"/>
      <c r="U62" s="496"/>
      <c r="V62" s="487"/>
      <c r="W62" s="245"/>
      <c r="X62" s="214">
        <f t="shared" si="42"/>
        <v>2</v>
      </c>
      <c r="Y62" s="182" t="s">
        <v>57</v>
      </c>
      <c r="Z62" s="215"/>
      <c r="AA62" s="216"/>
      <c r="AB62" s="216"/>
      <c r="AC62" s="210">
        <f t="shared" si="35"/>
        <v>0</v>
      </c>
      <c r="AD62" s="235"/>
      <c r="AE62" s="235"/>
      <c r="AF62" s="235"/>
      <c r="AG62" s="210">
        <f t="shared" si="36"/>
        <v>0</v>
      </c>
      <c r="AH62" s="235">
        <v>0</v>
      </c>
      <c r="AI62" s="235">
        <v>0</v>
      </c>
      <c r="AJ62" s="235">
        <v>0</v>
      </c>
      <c r="AK62" s="210">
        <f t="shared" si="37"/>
        <v>0</v>
      </c>
      <c r="AL62" s="247"/>
      <c r="AM62" s="247"/>
      <c r="AN62" s="247"/>
      <c r="AO62" s="207">
        <f t="shared" si="43"/>
        <v>0</v>
      </c>
      <c r="AP62" s="236"/>
      <c r="AQ62" s="411">
        <f t="shared" si="44"/>
        <v>0</v>
      </c>
      <c r="AR62" s="237"/>
      <c r="AS62" s="237"/>
      <c r="AT62" s="237"/>
      <c r="AU62" s="219">
        <f t="shared" si="45"/>
        <v>0</v>
      </c>
      <c r="AV62" s="253"/>
      <c r="AW62" s="254"/>
      <c r="AX62" s="237"/>
      <c r="AY62" s="237"/>
      <c r="AZ62" s="255"/>
      <c r="BA62" s="222">
        <f t="shared" si="46"/>
        <v>0</v>
      </c>
      <c r="BB62" s="254"/>
      <c r="BC62" s="237"/>
      <c r="BD62" s="237"/>
      <c r="BE62" s="255"/>
      <c r="BF62" s="222">
        <f t="shared" si="38"/>
        <v>0</v>
      </c>
      <c r="BG62" s="238"/>
      <c r="BI62" s="264"/>
      <c r="BJ62" s="264"/>
      <c r="BK62" s="264"/>
      <c r="BL62" s="264"/>
      <c r="BM62" s="264"/>
      <c r="BN62" s="264"/>
      <c r="BO62" s="264"/>
      <c r="BP62" s="264"/>
      <c r="BQ62" s="264"/>
      <c r="BR62" s="264"/>
      <c r="BS62" s="264"/>
      <c r="BT62" s="265"/>
      <c r="BU62" s="8"/>
      <c r="BV62" s="87"/>
      <c r="BW62" s="114"/>
      <c r="BX62" s="115"/>
      <c r="BY62" s="116"/>
      <c r="BZ62" s="116"/>
      <c r="CA62" s="117"/>
      <c r="CB62" s="8"/>
      <c r="CC62" s="118"/>
      <c r="CD62" s="119"/>
      <c r="CE62" s="120"/>
      <c r="CF62" s="116"/>
      <c r="CG62" s="116"/>
      <c r="CH62" s="121"/>
      <c r="CI62" s="8"/>
      <c r="CJ62" s="9"/>
      <c r="CK62" s="25"/>
      <c r="CL62" s="2"/>
      <c r="CM62" s="2"/>
      <c r="CN62" s="2"/>
      <c r="CO62" s="3"/>
      <c r="CP62" s="8"/>
      <c r="CQ62" s="25"/>
      <c r="CR62" s="2"/>
      <c r="CS62" s="2"/>
      <c r="CT62" s="2"/>
      <c r="CU62" s="3"/>
    </row>
    <row r="63" spans="1:99" ht="15.75" customHeight="1" x14ac:dyDescent="0.25">
      <c r="A63" s="182" t="s">
        <v>56</v>
      </c>
      <c r="B63" s="202"/>
      <c r="C63" s="204">
        <v>54.65</v>
      </c>
      <c r="D63" s="204">
        <v>0</v>
      </c>
      <c r="E63" s="204">
        <v>0</v>
      </c>
      <c r="F63" s="205">
        <f t="shared" si="48"/>
        <v>54.65</v>
      </c>
      <c r="G63" s="206">
        <f t="shared" si="47"/>
        <v>120.47</v>
      </c>
      <c r="H63" s="205">
        <f>G63/BH49</f>
        <v>60.234999999999999</v>
      </c>
      <c r="I63" s="231">
        <f t="shared" si="32"/>
        <v>0</v>
      </c>
      <c r="J63" s="207">
        <f t="shared" si="39"/>
        <v>0</v>
      </c>
      <c r="K63" s="231">
        <f t="shared" si="33"/>
        <v>0</v>
      </c>
      <c r="L63" s="207">
        <f t="shared" si="40"/>
        <v>0</v>
      </c>
      <c r="M63" s="207">
        <f t="shared" si="34"/>
        <v>720</v>
      </c>
      <c r="N63" s="207">
        <f t="shared" si="41"/>
        <v>1000</v>
      </c>
      <c r="O63" s="208">
        <f>(24*60-(I63+K63+M63+AR63+AS63+AT63+AP63))/24/60*100</f>
        <v>50</v>
      </c>
      <c r="P63" s="208">
        <f>(X63*24*60-(J63+L63+N63+AQ63+AU63))/X63/24/60*100</f>
        <v>65.277777777777786</v>
      </c>
      <c r="Q63" s="266"/>
      <c r="R63" s="266"/>
      <c r="S63" s="266"/>
      <c r="T63" s="266"/>
      <c r="U63" s="266"/>
      <c r="V63" s="267"/>
      <c r="W63" s="245"/>
      <c r="X63" s="214">
        <f t="shared" si="42"/>
        <v>2</v>
      </c>
      <c r="Y63" s="224" t="s">
        <v>56</v>
      </c>
      <c r="Z63" s="215"/>
      <c r="AA63" s="216"/>
      <c r="AB63" s="216"/>
      <c r="AC63" s="210">
        <f t="shared" si="35"/>
        <v>0</v>
      </c>
      <c r="AD63" s="235"/>
      <c r="AE63" s="235"/>
      <c r="AF63" s="235"/>
      <c r="AG63" s="210">
        <f t="shared" si="36"/>
        <v>0</v>
      </c>
      <c r="AH63" s="235">
        <v>240</v>
      </c>
      <c r="AI63" s="235">
        <v>0</v>
      </c>
      <c r="AJ63" s="235">
        <v>480</v>
      </c>
      <c r="AK63" s="210">
        <f t="shared" si="37"/>
        <v>720</v>
      </c>
      <c r="AL63" s="247"/>
      <c r="AM63" s="247"/>
      <c r="AN63" s="247"/>
      <c r="AO63" s="207">
        <f t="shared" si="43"/>
        <v>0</v>
      </c>
      <c r="AP63" s="236"/>
      <c r="AQ63" s="411">
        <f t="shared" si="44"/>
        <v>0</v>
      </c>
      <c r="AR63" s="237"/>
      <c r="AS63" s="237"/>
      <c r="AT63" s="237"/>
      <c r="AU63" s="219">
        <f t="shared" si="45"/>
        <v>0</v>
      </c>
      <c r="AV63" s="263" t="s">
        <v>56</v>
      </c>
      <c r="AW63" s="254"/>
      <c r="AX63" s="254"/>
      <c r="AY63" s="254"/>
      <c r="AZ63" s="219">
        <f t="shared" ref="AZ63:AZ69" si="49">AW63+AX63+AY63</f>
        <v>0</v>
      </c>
      <c r="BA63" s="222">
        <f t="shared" si="46"/>
        <v>0</v>
      </c>
      <c r="BB63" s="221"/>
      <c r="BC63" s="210"/>
      <c r="BD63" s="210"/>
      <c r="BE63" s="219">
        <f t="shared" ref="BE63:BE69" si="50">BB63+BC63+BD63</f>
        <v>0</v>
      </c>
      <c r="BF63" s="222">
        <f t="shared" si="38"/>
        <v>2880</v>
      </c>
      <c r="BG63" s="223"/>
      <c r="BH63" s="224" t="s">
        <v>58</v>
      </c>
      <c r="BI63" s="268">
        <v>1.33</v>
      </c>
      <c r="BJ63" s="249">
        <v>1.43</v>
      </c>
      <c r="BK63" s="226"/>
      <c r="BL63" s="269"/>
      <c r="BM63" s="268">
        <v>0.8</v>
      </c>
      <c r="BN63" s="226">
        <v>0.9</v>
      </c>
      <c r="BO63" s="226"/>
      <c r="BP63" s="270"/>
      <c r="BQ63" s="268">
        <v>0.6</v>
      </c>
      <c r="BR63" s="226">
        <v>0.7</v>
      </c>
      <c r="BS63" s="226"/>
      <c r="BT63" s="271"/>
      <c r="BU63" s="8"/>
      <c r="BV63" s="87"/>
      <c r="BW63" s="122" t="s">
        <v>59</v>
      </c>
      <c r="BX63" s="123">
        <f t="shared" ref="BX63:CA64" si="51">BI63+BM63+BQ63</f>
        <v>2.73</v>
      </c>
      <c r="BY63" s="102">
        <f t="shared" si="51"/>
        <v>3.0300000000000002</v>
      </c>
      <c r="BZ63" s="102">
        <f t="shared" si="51"/>
        <v>0</v>
      </c>
      <c r="CA63" s="124">
        <f t="shared" si="51"/>
        <v>0</v>
      </c>
      <c r="CB63" s="8"/>
      <c r="CC63" s="87"/>
      <c r="CD63" s="113" t="s">
        <v>59</v>
      </c>
      <c r="CE63" s="155">
        <f>BX63+CE16</f>
        <v>4.76</v>
      </c>
      <c r="CF63" s="102">
        <f t="shared" ref="CF63:CH64" si="52">BY63</f>
        <v>3.0300000000000002</v>
      </c>
      <c r="CG63" s="102">
        <f t="shared" si="52"/>
        <v>0</v>
      </c>
      <c r="CH63" s="126">
        <f t="shared" si="52"/>
        <v>0</v>
      </c>
      <c r="CI63" s="8"/>
      <c r="CJ63" s="9"/>
      <c r="CK63" s="25" t="s">
        <v>58</v>
      </c>
      <c r="CL63" s="31">
        <f>BJ63/(BJ63+C65)%</f>
        <v>3.2441016333938295</v>
      </c>
      <c r="CM63" s="31">
        <f>BN63/(BN63+D65)%</f>
        <v>2.1873860736419979</v>
      </c>
      <c r="CN63" s="31">
        <f>BR63/(BR63+E65)%</f>
        <v>1.8469656992084429</v>
      </c>
      <c r="CO63" s="32">
        <f>BY63/(BY63+F65)%</f>
        <v>2.4609137055837564</v>
      </c>
      <c r="CP63" s="8"/>
      <c r="CQ63" s="25" t="s">
        <v>58</v>
      </c>
      <c r="CR63" s="31">
        <f>BK63/C65%</f>
        <v>0</v>
      </c>
      <c r="CS63" s="31">
        <f>BO63/D65%</f>
        <v>0</v>
      </c>
      <c r="CT63" s="31">
        <f>BS63/E65%</f>
        <v>0</v>
      </c>
      <c r="CU63" s="32">
        <f>BZ63/F65%</f>
        <v>0</v>
      </c>
    </row>
    <row r="64" spans="1:99" ht="15.75" customHeight="1" x14ac:dyDescent="0.25">
      <c r="A64" s="182" t="s">
        <v>60</v>
      </c>
      <c r="B64" s="202"/>
      <c r="C64" s="204">
        <v>91.84</v>
      </c>
      <c r="D64" s="204">
        <v>84.864999999999995</v>
      </c>
      <c r="E64" s="204">
        <v>0</v>
      </c>
      <c r="F64" s="205">
        <f t="shared" si="48"/>
        <v>176.70499999999998</v>
      </c>
      <c r="G64" s="206">
        <f t="shared" si="47"/>
        <v>176.70499999999998</v>
      </c>
      <c r="H64" s="205">
        <f>G64/BH49</f>
        <v>88.352499999999992</v>
      </c>
      <c r="I64" s="231">
        <f t="shared" si="32"/>
        <v>75</v>
      </c>
      <c r="J64" s="207">
        <f t="shared" si="39"/>
        <v>75</v>
      </c>
      <c r="K64" s="231">
        <f t="shared" si="33"/>
        <v>60</v>
      </c>
      <c r="L64" s="207">
        <f t="shared" si="40"/>
        <v>60</v>
      </c>
      <c r="M64" s="207">
        <f t="shared" si="34"/>
        <v>3385</v>
      </c>
      <c r="N64" s="207">
        <f t="shared" si="41"/>
        <v>6265</v>
      </c>
      <c r="O64" s="208">
        <f>(16*24*60-(I64+K64+M64+AR64+AS64+AT64+AP64))/16/24/60*100</f>
        <v>84.722222222222214</v>
      </c>
      <c r="P64" s="208">
        <f>(16*X64*24*60-(J64+L64+N64+AQ64+AU64))/16/X64/24/60*100</f>
        <v>86.1111111111111</v>
      </c>
      <c r="Q64" s="232"/>
      <c r="R64" s="233"/>
      <c r="S64" s="233"/>
      <c r="T64" s="234"/>
      <c r="U64" s="234"/>
      <c r="V64" s="272"/>
      <c r="W64" s="213"/>
      <c r="X64" s="214">
        <f>X69</f>
        <v>2</v>
      </c>
      <c r="Y64" s="182" t="s">
        <v>60</v>
      </c>
      <c r="Z64" s="215">
        <v>45</v>
      </c>
      <c r="AA64" s="216">
        <v>30</v>
      </c>
      <c r="AB64" s="216"/>
      <c r="AC64" s="210">
        <f t="shared" si="35"/>
        <v>75</v>
      </c>
      <c r="AD64" s="235"/>
      <c r="AE64" s="235">
        <v>60</v>
      </c>
      <c r="AF64" s="235"/>
      <c r="AG64" s="210">
        <f t="shared" si="36"/>
        <v>60</v>
      </c>
      <c r="AH64" s="235">
        <v>240</v>
      </c>
      <c r="AI64" s="235">
        <v>1930</v>
      </c>
      <c r="AJ64" s="235">
        <v>1215</v>
      </c>
      <c r="AK64" s="210">
        <f t="shared" si="37"/>
        <v>3385</v>
      </c>
      <c r="AL64" s="233"/>
      <c r="AM64" s="233"/>
      <c r="AN64" s="233"/>
      <c r="AO64" s="207">
        <f t="shared" si="43"/>
        <v>0</v>
      </c>
      <c r="AP64" s="236"/>
      <c r="AQ64" s="411">
        <f t="shared" si="44"/>
        <v>0</v>
      </c>
      <c r="AR64" s="237"/>
      <c r="AS64" s="237"/>
      <c r="AT64" s="237"/>
      <c r="AU64" s="219">
        <f t="shared" si="45"/>
        <v>0</v>
      </c>
      <c r="AV64" s="263" t="s">
        <v>60</v>
      </c>
      <c r="AW64" s="221"/>
      <c r="AX64" s="210"/>
      <c r="AY64" s="210"/>
      <c r="AZ64" s="219">
        <f t="shared" si="49"/>
        <v>0</v>
      </c>
      <c r="BA64" s="222">
        <f t="shared" si="46"/>
        <v>0</v>
      </c>
      <c r="BB64" s="221">
        <f>AH64</f>
        <v>240</v>
      </c>
      <c r="BC64" s="221">
        <f>AI64</f>
        <v>1930</v>
      </c>
      <c r="BD64" s="221">
        <f>AJ64</f>
        <v>1215</v>
      </c>
      <c r="BE64" s="219">
        <f t="shared" si="50"/>
        <v>3385</v>
      </c>
      <c r="BF64" s="222">
        <f t="shared" si="38"/>
        <v>3385</v>
      </c>
      <c r="BG64" s="223"/>
      <c r="BH64" s="224" t="s">
        <v>61</v>
      </c>
      <c r="BI64" s="268">
        <v>1.38</v>
      </c>
      <c r="BJ64" s="249">
        <v>1.38</v>
      </c>
      <c r="BK64" s="226"/>
      <c r="BL64" s="269"/>
      <c r="BM64" s="268">
        <v>0.62</v>
      </c>
      <c r="BN64" s="226">
        <v>0.72</v>
      </c>
      <c r="BO64" s="226"/>
      <c r="BP64" s="270"/>
      <c r="BQ64" s="268">
        <v>0.6</v>
      </c>
      <c r="BR64" s="226">
        <v>0.7</v>
      </c>
      <c r="BS64" s="226"/>
      <c r="BT64" s="271"/>
      <c r="BU64" s="8"/>
      <c r="BV64" s="87"/>
      <c r="BW64" s="104" t="s">
        <v>62</v>
      </c>
      <c r="BX64" s="127">
        <f t="shared" si="51"/>
        <v>2.6</v>
      </c>
      <c r="BY64" s="128">
        <f t="shared" si="51"/>
        <v>2.8</v>
      </c>
      <c r="BZ64" s="102">
        <f t="shared" si="51"/>
        <v>0</v>
      </c>
      <c r="CA64" s="124">
        <f t="shared" si="51"/>
        <v>0</v>
      </c>
      <c r="CB64" s="9"/>
      <c r="CC64" s="87"/>
      <c r="CD64" s="90" t="s">
        <v>62</v>
      </c>
      <c r="CE64" s="135">
        <f>BX64+CE16</f>
        <v>4.6300000000000008</v>
      </c>
      <c r="CF64" s="102">
        <f t="shared" si="52"/>
        <v>2.8</v>
      </c>
      <c r="CG64" s="102">
        <f t="shared" si="52"/>
        <v>0</v>
      </c>
      <c r="CH64" s="126">
        <f t="shared" si="52"/>
        <v>0</v>
      </c>
      <c r="CI64" s="8"/>
      <c r="CJ64" s="9"/>
      <c r="CK64" s="25" t="s">
        <v>61</v>
      </c>
      <c r="CL64" s="31">
        <f>BJ64/(BJ64+C66)%</f>
        <v>9.1209517514871123</v>
      </c>
      <c r="CM64" s="31">
        <f>BN64/(BN64+D66)%</f>
        <v>2.0737327188940089</v>
      </c>
      <c r="CN64" s="31">
        <f>BR64/(BR64+E66)%</f>
        <v>1.3307984790874523</v>
      </c>
      <c r="CO64" s="32">
        <f>BY64/(BY64+F66)%</f>
        <v>2.7330405075646658</v>
      </c>
      <c r="CP64" s="8"/>
      <c r="CQ64" s="25" t="s">
        <v>61</v>
      </c>
      <c r="CR64" s="31">
        <f>BK64/C66%</f>
        <v>0</v>
      </c>
      <c r="CS64" s="31">
        <f>BO64/D66%</f>
        <v>0</v>
      </c>
      <c r="CT64" s="31">
        <f>BS64/E66%</f>
        <v>0</v>
      </c>
      <c r="CU64" s="32">
        <f>BZ64/F66%</f>
        <v>0</v>
      </c>
    </row>
    <row r="65" spans="1:99" ht="15.75" customHeight="1" x14ac:dyDescent="0.25">
      <c r="A65" s="201" t="s">
        <v>59</v>
      </c>
      <c r="B65" s="202"/>
      <c r="C65" s="204">
        <v>42.65</v>
      </c>
      <c r="D65" s="204">
        <v>40.244999999999997</v>
      </c>
      <c r="E65" s="204">
        <v>37.200000000000003</v>
      </c>
      <c r="F65" s="206">
        <f t="shared" si="48"/>
        <v>120.095</v>
      </c>
      <c r="G65" s="206">
        <f t="shared" si="47"/>
        <v>239.185</v>
      </c>
      <c r="H65" s="206">
        <f>G65/BH49</f>
        <v>119.5925</v>
      </c>
      <c r="I65" s="207">
        <f t="shared" si="32"/>
        <v>0</v>
      </c>
      <c r="J65" s="207">
        <f t="shared" si="39"/>
        <v>0</v>
      </c>
      <c r="K65" s="207">
        <f t="shared" si="33"/>
        <v>0</v>
      </c>
      <c r="L65" s="207">
        <f t="shared" si="40"/>
        <v>100</v>
      </c>
      <c r="M65" s="207">
        <f t="shared" si="34"/>
        <v>540</v>
      </c>
      <c r="N65" s="207">
        <f t="shared" si="41"/>
        <v>860</v>
      </c>
      <c r="O65" s="208">
        <f>(24*60-(I65+K65+M65+AR65+AS65+AT65+AP65))/24/60*100</f>
        <v>62.5</v>
      </c>
      <c r="P65" s="208">
        <f>(X65*24*60-(J65+L65+N65+AQ65+AU65))/X65/24/60*100</f>
        <v>66.666666666666657</v>
      </c>
      <c r="Q65" s="209"/>
      <c r="R65" s="210"/>
      <c r="S65" s="210"/>
      <c r="T65" s="209"/>
      <c r="U65" s="209"/>
      <c r="V65" s="212"/>
      <c r="W65" s="213"/>
      <c r="X65" s="214">
        <f>X64</f>
        <v>2</v>
      </c>
      <c r="Y65" s="201" t="s">
        <v>59</v>
      </c>
      <c r="Z65" s="215"/>
      <c r="AA65" s="216"/>
      <c r="AB65" s="216"/>
      <c r="AC65" s="210">
        <f t="shared" si="35"/>
        <v>0</v>
      </c>
      <c r="AD65" s="235"/>
      <c r="AE65" s="235"/>
      <c r="AF65" s="235"/>
      <c r="AG65" s="210">
        <f t="shared" si="36"/>
        <v>0</v>
      </c>
      <c r="AH65" s="235">
        <v>240</v>
      </c>
      <c r="AI65" s="235">
        <v>140</v>
      </c>
      <c r="AJ65" s="235">
        <v>160</v>
      </c>
      <c r="AK65" s="210">
        <f t="shared" si="37"/>
        <v>540</v>
      </c>
      <c r="AL65" s="210"/>
      <c r="AM65" s="210"/>
      <c r="AN65" s="210"/>
      <c r="AO65" s="207">
        <f t="shared" si="43"/>
        <v>0</v>
      </c>
      <c r="AP65" s="209"/>
      <c r="AQ65" s="411">
        <f t="shared" si="44"/>
        <v>0</v>
      </c>
      <c r="AR65" s="210"/>
      <c r="AS65" s="210"/>
      <c r="AT65" s="210"/>
      <c r="AU65" s="219">
        <f t="shared" si="45"/>
        <v>0</v>
      </c>
      <c r="AV65" s="263" t="s">
        <v>63</v>
      </c>
      <c r="AW65" s="221"/>
      <c r="AX65" s="210"/>
      <c r="AY65" s="210"/>
      <c r="AZ65" s="219">
        <f t="shared" si="49"/>
        <v>0</v>
      </c>
      <c r="BA65" s="222">
        <f t="shared" si="46"/>
        <v>0</v>
      </c>
      <c r="BB65" s="221"/>
      <c r="BC65" s="210"/>
      <c r="BD65" s="210"/>
      <c r="BE65" s="219">
        <f t="shared" si="50"/>
        <v>0</v>
      </c>
      <c r="BF65" s="222">
        <f t="shared" si="38"/>
        <v>0</v>
      </c>
      <c r="BG65" s="238"/>
      <c r="BH65" s="195"/>
      <c r="BI65" s="274"/>
      <c r="BJ65" s="240"/>
      <c r="BK65" s="241"/>
      <c r="BL65" s="275"/>
      <c r="BM65" s="274"/>
      <c r="BN65" s="241"/>
      <c r="BO65" s="241"/>
      <c r="BP65" s="276"/>
      <c r="BQ65" s="274"/>
      <c r="BR65" s="241"/>
      <c r="BS65" s="241"/>
      <c r="BT65" s="265"/>
      <c r="BU65" s="8"/>
      <c r="BV65" s="87"/>
      <c r="BW65" s="107"/>
      <c r="BX65" s="130"/>
      <c r="BY65" s="93"/>
      <c r="BZ65" s="93"/>
      <c r="CA65" s="98"/>
      <c r="CB65" s="8"/>
      <c r="CC65" s="87"/>
      <c r="CD65" s="108"/>
      <c r="CE65" s="109"/>
      <c r="CF65" s="93"/>
      <c r="CG65" s="93"/>
      <c r="CH65" s="110"/>
      <c r="CI65" s="8"/>
      <c r="CJ65" s="9"/>
      <c r="CK65" s="25"/>
      <c r="CL65" s="2"/>
      <c r="CM65" s="2"/>
      <c r="CN65" s="2"/>
      <c r="CO65" s="3"/>
      <c r="CP65" s="8"/>
      <c r="CQ65" s="25"/>
      <c r="CR65" s="2"/>
      <c r="CS65" s="2"/>
      <c r="CT65" s="2"/>
      <c r="CU65" s="3"/>
    </row>
    <row r="66" spans="1:99" ht="15.75" customHeight="1" x14ac:dyDescent="0.25">
      <c r="A66" s="182" t="s">
        <v>62</v>
      </c>
      <c r="B66" s="202"/>
      <c r="C66" s="204">
        <v>13.75</v>
      </c>
      <c r="D66" s="204">
        <v>34</v>
      </c>
      <c r="E66" s="204">
        <v>51.9</v>
      </c>
      <c r="F66" s="205">
        <f t="shared" si="48"/>
        <v>99.65</v>
      </c>
      <c r="G66" s="206">
        <f t="shared" si="47"/>
        <v>174.74</v>
      </c>
      <c r="H66" s="205">
        <f>G66/BH49</f>
        <v>87.37</v>
      </c>
      <c r="I66" s="231">
        <f t="shared" si="32"/>
        <v>0</v>
      </c>
      <c r="J66" s="207">
        <f t="shared" si="39"/>
        <v>0</v>
      </c>
      <c r="K66" s="231">
        <f t="shared" si="33"/>
        <v>0</v>
      </c>
      <c r="L66" s="207">
        <f t="shared" si="40"/>
        <v>0</v>
      </c>
      <c r="M66" s="207">
        <f t="shared" si="34"/>
        <v>510</v>
      </c>
      <c r="N66" s="207">
        <f t="shared" si="41"/>
        <v>840</v>
      </c>
      <c r="O66" s="208">
        <f>(24*60-(I66+K66+M66+AR66+AS66+AT66+AP66))/24/60*100</f>
        <v>64.583333333333343</v>
      </c>
      <c r="P66" s="208">
        <f>(X66*24*60-(J66+L66+N66+AQ66+AU66))/X66/24/60*100</f>
        <v>70.833333333333343</v>
      </c>
      <c r="Q66" s="232"/>
      <c r="R66" s="233"/>
      <c r="S66" s="233"/>
      <c r="T66" s="234"/>
      <c r="U66" s="234"/>
      <c r="V66" s="272"/>
      <c r="W66" s="213"/>
      <c r="X66" s="214">
        <f>X65</f>
        <v>2</v>
      </c>
      <c r="Y66" s="182" t="s">
        <v>62</v>
      </c>
      <c r="Z66" s="215"/>
      <c r="AA66" s="216"/>
      <c r="AB66" s="216"/>
      <c r="AC66" s="210">
        <f t="shared" si="35"/>
        <v>0</v>
      </c>
      <c r="AD66" s="235"/>
      <c r="AE66" s="235"/>
      <c r="AF66" s="235"/>
      <c r="AG66" s="210">
        <f t="shared" si="36"/>
        <v>0</v>
      </c>
      <c r="AH66" s="235">
        <v>240</v>
      </c>
      <c r="AI66" s="235">
        <v>150</v>
      </c>
      <c r="AJ66" s="235">
        <v>120</v>
      </c>
      <c r="AK66" s="210">
        <f t="shared" si="37"/>
        <v>510</v>
      </c>
      <c r="AL66" s="233"/>
      <c r="AM66" s="233"/>
      <c r="AN66" s="233"/>
      <c r="AO66" s="207">
        <f t="shared" si="43"/>
        <v>0</v>
      </c>
      <c r="AP66" s="236"/>
      <c r="AQ66" s="411">
        <f t="shared" si="44"/>
        <v>0</v>
      </c>
      <c r="AR66" s="237"/>
      <c r="AS66" s="237"/>
      <c r="AT66" s="237"/>
      <c r="AU66" s="219">
        <f t="shared" si="45"/>
        <v>0</v>
      </c>
      <c r="AV66" s="263" t="s">
        <v>64</v>
      </c>
      <c r="AW66" s="221"/>
      <c r="AX66" s="210"/>
      <c r="AY66" s="210"/>
      <c r="AZ66" s="219">
        <f t="shared" si="49"/>
        <v>0</v>
      </c>
      <c r="BA66" s="222">
        <f t="shared" si="46"/>
        <v>0</v>
      </c>
      <c r="BB66" s="221"/>
      <c r="BC66" s="210"/>
      <c r="BD66" s="210"/>
      <c r="BE66" s="219">
        <f t="shared" si="50"/>
        <v>0</v>
      </c>
      <c r="BF66" s="222">
        <f t="shared" si="38"/>
        <v>0</v>
      </c>
      <c r="BG66" s="223"/>
      <c r="BH66" s="224" t="s">
        <v>65</v>
      </c>
      <c r="BI66" s="268">
        <v>1.1299999999999999</v>
      </c>
      <c r="BJ66" s="249">
        <v>1.25</v>
      </c>
      <c r="BK66" s="226"/>
      <c r="BL66" s="269"/>
      <c r="BM66" s="268">
        <v>0.84</v>
      </c>
      <c r="BN66" s="226">
        <v>0.96</v>
      </c>
      <c r="BO66" s="226"/>
      <c r="BP66" s="270"/>
      <c r="BQ66" s="268">
        <v>0.63</v>
      </c>
      <c r="BR66" s="226">
        <v>0.75</v>
      </c>
      <c r="BS66" s="226"/>
      <c r="BT66" s="271"/>
      <c r="BU66" s="8"/>
      <c r="BV66" s="87"/>
      <c r="BW66" s="104" t="s">
        <v>66</v>
      </c>
      <c r="BX66" s="127">
        <f>BI66+BM66+BQ66</f>
        <v>2.5999999999999996</v>
      </c>
      <c r="BY66" s="128">
        <f>BJ66+BN66+BR66</f>
        <v>2.96</v>
      </c>
      <c r="BZ66" s="102">
        <f>BK66+BO66+BS66</f>
        <v>0</v>
      </c>
      <c r="CA66" s="124">
        <f>BL66+BP66+BT66</f>
        <v>0</v>
      </c>
      <c r="CB66" s="8"/>
      <c r="CC66" s="87"/>
      <c r="CD66" s="90" t="s">
        <v>66</v>
      </c>
      <c r="CE66" s="135">
        <f>BX66+CE16</f>
        <v>4.63</v>
      </c>
      <c r="CF66" s="102">
        <f>BY66</f>
        <v>2.96</v>
      </c>
      <c r="CG66" s="102">
        <f>BZ66</f>
        <v>0</v>
      </c>
      <c r="CH66" s="126">
        <f>CA66</f>
        <v>0</v>
      </c>
      <c r="CI66" s="8"/>
      <c r="CJ66" s="9"/>
      <c r="CK66" s="25" t="s">
        <v>65</v>
      </c>
      <c r="CL66" s="31">
        <f>BJ66/(BJ66+C67)%</f>
        <v>4.2372881355932206</v>
      </c>
      <c r="CM66" s="31">
        <f>BN66/(BN66+D67)%</f>
        <v>4.5627376425855513</v>
      </c>
      <c r="CN66" s="31">
        <f>BR66/(BR66+E67)%</f>
        <v>2.4549918166939446</v>
      </c>
      <c r="CO66" s="32">
        <f>BY66/(BY66+F67)%</f>
        <v>3.6502651375015422</v>
      </c>
      <c r="CP66" s="8"/>
      <c r="CQ66" s="25" t="s">
        <v>65</v>
      </c>
      <c r="CR66" s="31">
        <f>BK66/C67%</f>
        <v>0</v>
      </c>
      <c r="CS66" s="31">
        <f>BO66/D67%</f>
        <v>0</v>
      </c>
      <c r="CT66" s="31">
        <f>BS66/E67%</f>
        <v>0</v>
      </c>
      <c r="CU66" s="32">
        <f>BZ66/F67%</f>
        <v>0</v>
      </c>
    </row>
    <row r="67" spans="1:99" ht="15.75" customHeight="1" x14ac:dyDescent="0.25">
      <c r="A67" s="182" t="s">
        <v>66</v>
      </c>
      <c r="B67" s="202"/>
      <c r="C67" s="204">
        <v>28.25</v>
      </c>
      <c r="D67" s="204">
        <v>20.079999999999998</v>
      </c>
      <c r="E67" s="204">
        <v>29.8</v>
      </c>
      <c r="F67" s="205">
        <f t="shared" si="48"/>
        <v>78.13</v>
      </c>
      <c r="G67" s="206">
        <f t="shared" si="47"/>
        <v>136.91</v>
      </c>
      <c r="H67" s="205">
        <f>G67/BH49</f>
        <v>68.454999999999998</v>
      </c>
      <c r="I67" s="231">
        <f t="shared" si="32"/>
        <v>0</v>
      </c>
      <c r="J67" s="207">
        <f t="shared" si="39"/>
        <v>0</v>
      </c>
      <c r="K67" s="231">
        <f t="shared" si="33"/>
        <v>0</v>
      </c>
      <c r="L67" s="207">
        <f t="shared" si="40"/>
        <v>0</v>
      </c>
      <c r="M67" s="207">
        <f t="shared" si="34"/>
        <v>600</v>
      </c>
      <c r="N67" s="207">
        <f t="shared" si="41"/>
        <v>1040</v>
      </c>
      <c r="O67" s="208">
        <f>(24*60-(I67+K67+M67+AR67+AS67+AT67+AP67))/24/60*100</f>
        <v>58.333333333333336</v>
      </c>
      <c r="P67" s="208">
        <f>(X67*24*60-(J67+L67+N67+AQ67+AU67))/X67/24/60*100</f>
        <v>63.888888888888893</v>
      </c>
      <c r="Q67" s="232"/>
      <c r="R67" s="233"/>
      <c r="S67" s="233"/>
      <c r="T67" s="234"/>
      <c r="U67" s="234"/>
      <c r="V67" s="272"/>
      <c r="W67" s="213"/>
      <c r="X67" s="214">
        <f>X66</f>
        <v>2</v>
      </c>
      <c r="Y67" s="182" t="s">
        <v>66</v>
      </c>
      <c r="Z67" s="215"/>
      <c r="AA67" s="216"/>
      <c r="AB67" s="216"/>
      <c r="AC67" s="210">
        <f t="shared" si="35"/>
        <v>0</v>
      </c>
      <c r="AD67" s="246"/>
      <c r="AE67" s="246"/>
      <c r="AF67" s="235"/>
      <c r="AG67" s="210">
        <f t="shared" si="36"/>
        <v>0</v>
      </c>
      <c r="AH67" s="235">
        <v>240</v>
      </c>
      <c r="AI67" s="235">
        <v>200</v>
      </c>
      <c r="AJ67" s="235">
        <v>160</v>
      </c>
      <c r="AK67" s="210">
        <f t="shared" si="37"/>
        <v>600</v>
      </c>
      <c r="AL67" s="233"/>
      <c r="AM67" s="233"/>
      <c r="AN67" s="233"/>
      <c r="AO67" s="207">
        <f t="shared" si="43"/>
        <v>0</v>
      </c>
      <c r="AP67" s="236"/>
      <c r="AQ67" s="411">
        <f t="shared" si="44"/>
        <v>0</v>
      </c>
      <c r="AR67" s="237"/>
      <c r="AS67" s="237"/>
      <c r="AT67" s="237"/>
      <c r="AU67" s="219">
        <f t="shared" si="45"/>
        <v>0</v>
      </c>
      <c r="AV67" s="263" t="s">
        <v>67</v>
      </c>
      <c r="AW67" s="221"/>
      <c r="AX67" s="210"/>
      <c r="AY67" s="210"/>
      <c r="AZ67" s="219">
        <f t="shared" si="49"/>
        <v>0</v>
      </c>
      <c r="BA67" s="222">
        <f t="shared" si="46"/>
        <v>0</v>
      </c>
      <c r="BB67" s="221"/>
      <c r="BC67" s="210"/>
      <c r="BD67" s="210"/>
      <c r="BE67" s="219">
        <f t="shared" si="50"/>
        <v>0</v>
      </c>
      <c r="BF67" s="222">
        <f t="shared" si="38"/>
        <v>0</v>
      </c>
      <c r="BG67" s="238"/>
      <c r="BH67" s="195"/>
      <c r="BI67" s="278"/>
      <c r="BJ67" s="276"/>
      <c r="BK67" s="279"/>
      <c r="BL67" s="280"/>
      <c r="BM67" s="279"/>
      <c r="BN67" s="281"/>
      <c r="BO67" s="281"/>
      <c r="BP67" s="280"/>
      <c r="BQ67" s="279"/>
      <c r="BR67" s="197"/>
      <c r="BS67" s="197"/>
      <c r="BT67" s="282"/>
      <c r="BU67" s="8"/>
      <c r="BV67" s="87"/>
      <c r="BW67" s="107"/>
      <c r="BX67" s="130"/>
      <c r="BY67" s="93"/>
      <c r="BZ67" s="93"/>
      <c r="CA67" s="98"/>
      <c r="CB67" s="8"/>
      <c r="CC67" s="87"/>
      <c r="CD67" s="131"/>
      <c r="CE67" s="132"/>
      <c r="CF67" s="93"/>
      <c r="CG67" s="93"/>
      <c r="CH67" s="133"/>
      <c r="CI67" s="8"/>
      <c r="CJ67" s="9"/>
      <c r="CK67" s="25"/>
      <c r="CL67" s="2"/>
      <c r="CM67" s="2"/>
      <c r="CN67" s="2"/>
      <c r="CO67" s="3"/>
      <c r="CP67" s="8"/>
      <c r="CQ67" s="25"/>
      <c r="CR67" s="2"/>
      <c r="CS67" s="2"/>
      <c r="CT67" s="2"/>
      <c r="CU67" s="3"/>
    </row>
    <row r="68" spans="1:99" ht="15.75" customHeight="1" x14ac:dyDescent="0.25">
      <c r="A68" s="182" t="s">
        <v>68</v>
      </c>
      <c r="B68" s="202"/>
      <c r="C68" s="204">
        <v>8.9459999999999997</v>
      </c>
      <c r="D68" s="204">
        <v>11.486000000000001</v>
      </c>
      <c r="E68" s="204">
        <v>4.5949999999999998</v>
      </c>
      <c r="F68" s="205">
        <f t="shared" si="48"/>
        <v>25.027000000000001</v>
      </c>
      <c r="G68" s="206">
        <f t="shared" si="47"/>
        <v>55.396000000000001</v>
      </c>
      <c r="H68" s="205">
        <f>G68/BH49</f>
        <v>27.698</v>
      </c>
      <c r="I68" s="231">
        <f t="shared" si="32"/>
        <v>0</v>
      </c>
      <c r="J68" s="207">
        <f t="shared" si="39"/>
        <v>0</v>
      </c>
      <c r="K68" s="231">
        <f t="shared" si="33"/>
        <v>0</v>
      </c>
      <c r="L68" s="207">
        <f t="shared" si="40"/>
        <v>0</v>
      </c>
      <c r="M68" s="207">
        <f t="shared" si="34"/>
        <v>480</v>
      </c>
      <c r="N68" s="207">
        <f t="shared" si="41"/>
        <v>810</v>
      </c>
      <c r="O68" s="208">
        <f>(24*60-(I68+K68+M68+AR68+AS68+AT68+AP68))/24/60*100</f>
        <v>66.666666666666657</v>
      </c>
      <c r="P68" s="208">
        <f>(X68*24*60-(J68+L68+N68+AQ68+AU68))/X68/24/60*100</f>
        <v>71.875</v>
      </c>
      <c r="Q68" s="232"/>
      <c r="R68" s="233"/>
      <c r="S68" s="233"/>
      <c r="T68" s="234"/>
      <c r="U68" s="234"/>
      <c r="V68" s="272"/>
      <c r="W68" s="213"/>
      <c r="X68" s="214">
        <v>2</v>
      </c>
      <c r="Y68" s="182" t="s">
        <v>68</v>
      </c>
      <c r="Z68" s="215"/>
      <c r="AA68" s="216"/>
      <c r="AB68" s="216"/>
      <c r="AC68" s="210">
        <f t="shared" si="35"/>
        <v>0</v>
      </c>
      <c r="AD68" s="235"/>
      <c r="AE68" s="235"/>
      <c r="AF68" s="235"/>
      <c r="AG68" s="210">
        <f t="shared" si="36"/>
        <v>0</v>
      </c>
      <c r="AH68" s="235">
        <v>240</v>
      </c>
      <c r="AI68" s="216">
        <v>160</v>
      </c>
      <c r="AJ68" s="216">
        <v>80</v>
      </c>
      <c r="AK68" s="210">
        <f t="shared" si="37"/>
        <v>480</v>
      </c>
      <c r="AL68" s="233"/>
      <c r="AM68" s="233"/>
      <c r="AN68" s="233"/>
      <c r="AO68" s="207">
        <f t="shared" si="43"/>
        <v>0</v>
      </c>
      <c r="AP68" s="236"/>
      <c r="AQ68" s="411">
        <f t="shared" si="44"/>
        <v>0</v>
      </c>
      <c r="AR68" s="237"/>
      <c r="AS68" s="237"/>
      <c r="AT68" s="237"/>
      <c r="AU68" s="219">
        <f t="shared" si="45"/>
        <v>0</v>
      </c>
      <c r="AV68" s="263" t="s">
        <v>69</v>
      </c>
      <c r="AW68" s="221"/>
      <c r="AX68" s="210"/>
      <c r="AY68" s="210"/>
      <c r="AZ68" s="219">
        <f t="shared" si="49"/>
        <v>0</v>
      </c>
      <c r="BA68" s="222">
        <f t="shared" si="46"/>
        <v>0</v>
      </c>
      <c r="BB68" s="221"/>
      <c r="BC68" s="210"/>
      <c r="BD68" s="210"/>
      <c r="BE68" s="219">
        <f t="shared" si="50"/>
        <v>0</v>
      </c>
      <c r="BF68" s="222">
        <f t="shared" si="38"/>
        <v>0</v>
      </c>
      <c r="BG68" s="223"/>
      <c r="BH68" s="224" t="s">
        <v>70</v>
      </c>
      <c r="BI68" s="268">
        <v>1.08</v>
      </c>
      <c r="BJ68" s="249">
        <v>1.08</v>
      </c>
      <c r="BK68" s="226"/>
      <c r="BL68" s="269"/>
      <c r="BM68" s="268">
        <v>0.33</v>
      </c>
      <c r="BN68" s="226">
        <v>0.33</v>
      </c>
      <c r="BO68" s="226"/>
      <c r="BP68" s="270"/>
      <c r="BQ68" s="268">
        <v>0.38</v>
      </c>
      <c r="BR68" s="226">
        <v>0.38</v>
      </c>
      <c r="BS68" s="226"/>
      <c r="BT68" s="250"/>
      <c r="BU68" s="8"/>
      <c r="BV68" s="87"/>
      <c r="BW68" s="104" t="s">
        <v>68</v>
      </c>
      <c r="BX68" s="127">
        <f>BI68+BM68+BQ68</f>
        <v>1.79</v>
      </c>
      <c r="BY68" s="128">
        <f>BJ68+BN68+BR68</f>
        <v>1.79</v>
      </c>
      <c r="BZ68" s="102">
        <f>BK68+BO68+BS68</f>
        <v>0</v>
      </c>
      <c r="CA68" s="124">
        <f>BL68+BP68+BT68</f>
        <v>0</v>
      </c>
      <c r="CB68" s="8"/>
      <c r="CC68" s="87"/>
      <c r="CD68" s="131" t="s">
        <v>68</v>
      </c>
      <c r="CE68" s="135">
        <f>BX68+CE16</f>
        <v>3.8200000000000003</v>
      </c>
      <c r="CF68" s="102">
        <f>BY68</f>
        <v>1.79</v>
      </c>
      <c r="CG68" s="102">
        <f>BZ68</f>
        <v>0</v>
      </c>
      <c r="CH68" s="126">
        <f>CA68</f>
        <v>0</v>
      </c>
      <c r="CI68" s="8"/>
      <c r="CJ68" s="9"/>
      <c r="CK68" s="25" t="s">
        <v>70</v>
      </c>
      <c r="CL68" s="31">
        <f>BJ68/(BJ68+C68)%</f>
        <v>10.771992818671455</v>
      </c>
      <c r="CM68" s="31">
        <f>BN68/(BN68+D68)%</f>
        <v>2.7928232904536223</v>
      </c>
      <c r="CN68" s="31">
        <f>BR68/(BR68+E68)%</f>
        <v>7.6381909547738704</v>
      </c>
      <c r="CO68" s="32">
        <f>BY68/(BY68+F68)%</f>
        <v>6.6748704180184211</v>
      </c>
      <c r="CP68" s="8"/>
      <c r="CQ68" s="25" t="s">
        <v>70</v>
      </c>
      <c r="CR68" s="31">
        <f>BK68/C68%</f>
        <v>0</v>
      </c>
      <c r="CS68" s="31">
        <f>BO68/D68%</f>
        <v>0</v>
      </c>
      <c r="CT68" s="31">
        <f>BS68/E68%</f>
        <v>0</v>
      </c>
      <c r="CU68" s="32">
        <f>BZ68/F68%</f>
        <v>0</v>
      </c>
    </row>
    <row r="69" spans="1:99" ht="15.75" customHeight="1" x14ac:dyDescent="0.25">
      <c r="A69" s="182" t="s">
        <v>71</v>
      </c>
      <c r="B69" s="202"/>
      <c r="C69" s="204">
        <v>3.13</v>
      </c>
      <c r="D69" s="204">
        <v>3.895</v>
      </c>
      <c r="E69" s="204">
        <v>4.7</v>
      </c>
      <c r="F69" s="206">
        <f t="shared" si="48"/>
        <v>11.725000000000001</v>
      </c>
      <c r="G69" s="206">
        <f t="shared" si="47"/>
        <v>17.925000000000001</v>
      </c>
      <c r="H69" s="206">
        <f>G69/BH49</f>
        <v>8.9625000000000004</v>
      </c>
      <c r="I69" s="207">
        <f t="shared" si="32"/>
        <v>0</v>
      </c>
      <c r="J69" s="207">
        <f t="shared" si="39"/>
        <v>0</v>
      </c>
      <c r="K69" s="207">
        <f t="shared" si="33"/>
        <v>0</v>
      </c>
      <c r="L69" s="207">
        <f t="shared" si="40"/>
        <v>0</v>
      </c>
      <c r="M69" s="207">
        <f t="shared" si="34"/>
        <v>370</v>
      </c>
      <c r="N69" s="207">
        <f t="shared" si="41"/>
        <v>830</v>
      </c>
      <c r="O69" s="208">
        <f>(7*24*60-(I69+K69+M69+AR69+AS69+AT69+AP69))/7/24/60*100</f>
        <v>96.329365079365076</v>
      </c>
      <c r="P69" s="208">
        <f>(7*X69*24*60-(J69+L69+N69+AQ69+AU69))/7/X69/24/60*100</f>
        <v>95.882936507936506</v>
      </c>
      <c r="Q69" s="209"/>
      <c r="R69" s="210"/>
      <c r="S69" s="210"/>
      <c r="T69" s="209"/>
      <c r="U69" s="209"/>
      <c r="V69" s="212"/>
      <c r="W69" s="213"/>
      <c r="X69" s="214">
        <f>X62</f>
        <v>2</v>
      </c>
      <c r="Y69" s="182" t="s">
        <v>71</v>
      </c>
      <c r="Z69" s="215"/>
      <c r="AA69" s="216"/>
      <c r="AB69" s="216"/>
      <c r="AC69" s="210">
        <f t="shared" si="35"/>
        <v>0</v>
      </c>
      <c r="AD69" s="235"/>
      <c r="AE69" s="235"/>
      <c r="AF69" s="235"/>
      <c r="AG69" s="210">
        <f t="shared" si="36"/>
        <v>0</v>
      </c>
      <c r="AH69" s="235">
        <v>240</v>
      </c>
      <c r="AI69" s="216">
        <v>40</v>
      </c>
      <c r="AJ69" s="216">
        <v>90</v>
      </c>
      <c r="AK69" s="210">
        <f t="shared" si="37"/>
        <v>370</v>
      </c>
      <c r="AL69" s="233"/>
      <c r="AM69" s="233"/>
      <c r="AN69" s="233"/>
      <c r="AO69" s="207">
        <f t="shared" si="43"/>
        <v>0</v>
      </c>
      <c r="AP69" s="209"/>
      <c r="AQ69" s="411">
        <f t="shared" si="44"/>
        <v>0</v>
      </c>
      <c r="AR69" s="210"/>
      <c r="AS69" s="210"/>
      <c r="AT69" s="210"/>
      <c r="AU69" s="219">
        <f t="shared" si="45"/>
        <v>0</v>
      </c>
      <c r="AV69" s="263" t="s">
        <v>72</v>
      </c>
      <c r="AW69" s="221">
        <f>AH69</f>
        <v>240</v>
      </c>
      <c r="AX69" s="221">
        <f>AI69</f>
        <v>40</v>
      </c>
      <c r="AY69" s="221">
        <f>AJ69</f>
        <v>90</v>
      </c>
      <c r="AZ69" s="219">
        <f t="shared" si="49"/>
        <v>370</v>
      </c>
      <c r="BA69" s="222">
        <f t="shared" si="46"/>
        <v>830</v>
      </c>
      <c r="BB69" s="221"/>
      <c r="BC69" s="210"/>
      <c r="BD69" s="210"/>
      <c r="BE69" s="219">
        <f t="shared" si="50"/>
        <v>0</v>
      </c>
      <c r="BF69" s="222">
        <f t="shared" si="38"/>
        <v>0</v>
      </c>
      <c r="BG69" s="238"/>
      <c r="BH69" s="195"/>
      <c r="BI69" s="274"/>
      <c r="BJ69" s="240"/>
      <c r="BK69" s="241"/>
      <c r="BL69" s="275"/>
      <c r="BM69" s="274"/>
      <c r="BN69" s="241"/>
      <c r="BO69" s="241"/>
      <c r="BP69" s="276"/>
      <c r="BQ69" s="274"/>
      <c r="BR69" s="241"/>
      <c r="BS69" s="241"/>
      <c r="BT69" s="265"/>
      <c r="BU69" s="8"/>
      <c r="BV69" s="87"/>
      <c r="BW69" s="134"/>
      <c r="BX69" s="130"/>
      <c r="BY69" s="93"/>
      <c r="BZ69" s="93"/>
      <c r="CA69" s="98"/>
      <c r="CB69" s="8"/>
      <c r="CC69" s="87"/>
      <c r="CD69" s="90"/>
      <c r="CE69" s="109"/>
      <c r="CF69" s="93"/>
      <c r="CG69" s="93"/>
      <c r="CH69" s="110"/>
      <c r="CI69" s="8"/>
      <c r="CJ69" s="9"/>
      <c r="CK69" s="25"/>
      <c r="CL69" s="2"/>
      <c r="CM69" s="2"/>
      <c r="CN69" s="2"/>
      <c r="CO69" s="3"/>
      <c r="CP69" s="8"/>
      <c r="CQ69" s="25"/>
      <c r="CR69" s="2"/>
      <c r="CS69" s="2"/>
      <c r="CT69" s="2"/>
      <c r="CU69" s="3"/>
    </row>
    <row r="70" spans="1:99" ht="15.75" customHeight="1" x14ac:dyDescent="0.25">
      <c r="A70" s="182" t="s">
        <v>73</v>
      </c>
      <c r="B70" s="202"/>
      <c r="C70" s="204">
        <v>13.914999999999999</v>
      </c>
      <c r="D70" s="204">
        <v>10.86</v>
      </c>
      <c r="E70" s="204">
        <v>10.58</v>
      </c>
      <c r="F70" s="205">
        <f t="shared" ref="F70:F76" si="53">C70+D70+E70</f>
        <v>35.354999999999997</v>
      </c>
      <c r="G70" s="206">
        <f t="shared" si="47"/>
        <v>63.314999999999998</v>
      </c>
      <c r="H70" s="205">
        <f>G70/BH49</f>
        <v>31.657499999999999</v>
      </c>
      <c r="I70" s="231">
        <f t="shared" ref="I70:I75" si="54">AC70</f>
        <v>0</v>
      </c>
      <c r="J70" s="207">
        <f t="shared" si="39"/>
        <v>0</v>
      </c>
      <c r="K70" s="231">
        <f t="shared" ref="K70:K75" si="55">AG70</f>
        <v>0</v>
      </c>
      <c r="L70" s="207">
        <f t="shared" si="40"/>
        <v>0</v>
      </c>
      <c r="M70" s="207">
        <f t="shared" ref="M70:M75" si="56">AK70</f>
        <v>505</v>
      </c>
      <c r="N70" s="207">
        <f t="shared" si="41"/>
        <v>860</v>
      </c>
      <c r="O70" s="208">
        <f t="shared" ref="O70:O75" si="57">(24*60-(I70+K70+M70+AR70+AS70+AT70+AP70))/24/60*100</f>
        <v>64.930555555555557</v>
      </c>
      <c r="P70" s="208">
        <f t="shared" ref="P70:P75" si="58">(X70*24*60-(J70+L70+N70+AQ70+AU70))/X70/24/60*100</f>
        <v>70.1388888888889</v>
      </c>
      <c r="Q70" s="232"/>
      <c r="R70" s="233"/>
      <c r="S70" s="233"/>
      <c r="T70" s="234"/>
      <c r="U70" s="234"/>
      <c r="V70" s="272"/>
      <c r="W70" s="213"/>
      <c r="X70" s="214">
        <v>2</v>
      </c>
      <c r="Y70" s="182" t="s">
        <v>73</v>
      </c>
      <c r="Z70" s="215"/>
      <c r="AA70" s="216"/>
      <c r="AB70" s="216"/>
      <c r="AC70" s="210">
        <f t="shared" ref="AC70:AC75" si="59">Z70+AA70+AB70</f>
        <v>0</v>
      </c>
      <c r="AD70" s="235"/>
      <c r="AE70" s="235"/>
      <c r="AF70" s="235"/>
      <c r="AG70" s="210">
        <f t="shared" ref="AG70:AG75" si="60">AD70+AE70+AF70</f>
        <v>0</v>
      </c>
      <c r="AH70" s="235">
        <v>240</v>
      </c>
      <c r="AI70" s="216">
        <v>165</v>
      </c>
      <c r="AJ70" s="216">
        <v>100</v>
      </c>
      <c r="AK70" s="210">
        <f t="shared" ref="AK70:AK75" si="61">AH70+AI70+AJ70</f>
        <v>505</v>
      </c>
      <c r="AL70" s="233"/>
      <c r="AM70" s="233"/>
      <c r="AN70" s="233"/>
      <c r="AO70" s="207">
        <f t="shared" si="43"/>
        <v>0</v>
      </c>
      <c r="AP70" s="236"/>
      <c r="AQ70" s="411">
        <f t="shared" si="44"/>
        <v>0</v>
      </c>
      <c r="AR70" s="237"/>
      <c r="AS70" s="237"/>
      <c r="AT70" s="237"/>
      <c r="AU70" s="219">
        <f t="shared" si="45"/>
        <v>0</v>
      </c>
      <c r="AV70" s="263" t="s">
        <v>74</v>
      </c>
      <c r="AW70" s="221"/>
      <c r="AX70" s="210"/>
      <c r="AY70" s="210"/>
      <c r="AZ70" s="219">
        <f t="shared" ref="AZ70:AZ75" si="62">AW70+AX70+AY70</f>
        <v>0</v>
      </c>
      <c r="BA70" s="222">
        <f t="shared" si="46"/>
        <v>0</v>
      </c>
      <c r="BB70" s="221"/>
      <c r="BC70" s="210"/>
      <c r="BD70" s="210"/>
      <c r="BE70" s="219">
        <f t="shared" ref="BE70:BE75" si="63">BB70+BC70+BD70</f>
        <v>0</v>
      </c>
      <c r="BF70" s="222">
        <f t="shared" si="38"/>
        <v>0</v>
      </c>
      <c r="BG70" s="223"/>
      <c r="BH70" s="224" t="s">
        <v>71</v>
      </c>
      <c r="BI70" s="268">
        <v>0.27</v>
      </c>
      <c r="BJ70" s="249">
        <v>0.27</v>
      </c>
      <c r="BK70" s="226"/>
      <c r="BL70" s="269"/>
      <c r="BM70" s="268">
        <v>0.21</v>
      </c>
      <c r="BN70" s="226">
        <v>0.21</v>
      </c>
      <c r="BO70" s="226"/>
      <c r="BP70" s="270"/>
      <c r="BQ70" s="268">
        <v>0.35</v>
      </c>
      <c r="BR70" s="226">
        <v>0.35</v>
      </c>
      <c r="BS70" s="226"/>
      <c r="BT70" s="250"/>
      <c r="BU70" s="8"/>
      <c r="BV70" s="87"/>
      <c r="BW70" s="104" t="s">
        <v>71</v>
      </c>
      <c r="BX70" s="127">
        <f t="shared" ref="BX70:CA71" si="64">BI70+BM70+BQ70</f>
        <v>0.83</v>
      </c>
      <c r="BY70" s="128">
        <f t="shared" si="64"/>
        <v>0.83</v>
      </c>
      <c r="BZ70" s="102">
        <f t="shared" si="64"/>
        <v>0</v>
      </c>
      <c r="CA70" s="124">
        <f t="shared" si="64"/>
        <v>0</v>
      </c>
      <c r="CB70" s="8"/>
      <c r="CC70" s="87"/>
      <c r="CD70" s="131" t="s">
        <v>71</v>
      </c>
      <c r="CE70" s="135">
        <f>BX70+CE16</f>
        <v>2.8600000000000003</v>
      </c>
      <c r="CF70" s="102">
        <f t="shared" ref="CF70:CH71" si="65">BY70</f>
        <v>0.83</v>
      </c>
      <c r="CG70" s="102">
        <f t="shared" si="65"/>
        <v>0</v>
      </c>
      <c r="CH70" s="126">
        <f t="shared" si="65"/>
        <v>0</v>
      </c>
      <c r="CI70" s="8"/>
      <c r="CJ70" s="9"/>
      <c r="CK70" s="25" t="s">
        <v>75</v>
      </c>
      <c r="CL70" s="31">
        <f>BJ70/(BJ70+C69)%</f>
        <v>7.9411764705882355</v>
      </c>
      <c r="CM70" s="31">
        <f>BN70/(BN70+D69)%</f>
        <v>5.1157125456760042</v>
      </c>
      <c r="CN70" s="31">
        <f>BR70/(BR70+E70)%</f>
        <v>3.2021957913998169</v>
      </c>
      <c r="CO70" s="32">
        <f>BY70/(BY70+F69)%</f>
        <v>6.6109119872560713</v>
      </c>
      <c r="CP70" s="8"/>
      <c r="CQ70" s="25" t="s">
        <v>75</v>
      </c>
      <c r="CR70" s="31">
        <f>BK70/C69%</f>
        <v>0</v>
      </c>
      <c r="CS70" s="31">
        <f>BO70/D69%</f>
        <v>0</v>
      </c>
      <c r="CT70" s="31">
        <f>BS70/E69%</f>
        <v>0</v>
      </c>
      <c r="CU70" s="32">
        <f>BZ70/F69%</f>
        <v>0</v>
      </c>
    </row>
    <row r="71" spans="1:99" ht="15.75" customHeight="1" x14ac:dyDescent="0.25">
      <c r="A71" s="201" t="s">
        <v>76</v>
      </c>
      <c r="B71" s="202"/>
      <c r="C71" s="204">
        <v>11.885</v>
      </c>
      <c r="D71" s="204">
        <v>2.7</v>
      </c>
      <c r="E71" s="204">
        <v>7.2709999999999999</v>
      </c>
      <c r="F71" s="206">
        <f t="shared" si="53"/>
        <v>21.856000000000002</v>
      </c>
      <c r="G71" s="206">
        <f t="shared" si="47"/>
        <v>52.045000000000002</v>
      </c>
      <c r="H71" s="206">
        <f>G71/BH49</f>
        <v>26.022500000000001</v>
      </c>
      <c r="I71" s="207">
        <f t="shared" si="54"/>
        <v>0</v>
      </c>
      <c r="J71" s="207">
        <f t="shared" si="39"/>
        <v>0</v>
      </c>
      <c r="K71" s="207">
        <f t="shared" si="55"/>
        <v>0</v>
      </c>
      <c r="L71" s="207">
        <f t="shared" si="40"/>
        <v>0</v>
      </c>
      <c r="M71" s="207">
        <f t="shared" si="56"/>
        <v>740</v>
      </c>
      <c r="N71" s="207">
        <f t="shared" si="41"/>
        <v>1040</v>
      </c>
      <c r="O71" s="208">
        <f t="shared" si="57"/>
        <v>48.611111111111107</v>
      </c>
      <c r="P71" s="208">
        <f t="shared" si="58"/>
        <v>63.888888888888893</v>
      </c>
      <c r="Q71" s="209" t="e">
        <f t="shared" ref="Q71:S76" si="66">C71/AL71*60</f>
        <v>#DIV/0!</v>
      </c>
      <c r="R71" s="210" t="e">
        <f t="shared" si="66"/>
        <v>#DIV/0!</v>
      </c>
      <c r="S71" s="210" t="e">
        <f t="shared" si="66"/>
        <v>#DIV/0!</v>
      </c>
      <c r="T71" s="209" t="e">
        <f>(F71)/(AL71+AM71+AN71)*60</f>
        <v>#DIV/0!</v>
      </c>
      <c r="U71" s="209" t="e">
        <f>(G71)*60/AO71</f>
        <v>#DIV/0!</v>
      </c>
      <c r="V71" s="212"/>
      <c r="W71" s="213"/>
      <c r="X71" s="214">
        <f>X67</f>
        <v>2</v>
      </c>
      <c r="Y71" s="201" t="s">
        <v>76</v>
      </c>
      <c r="Z71" s="215"/>
      <c r="AA71" s="216"/>
      <c r="AB71" s="216"/>
      <c r="AC71" s="210">
        <f t="shared" si="59"/>
        <v>0</v>
      </c>
      <c r="AD71" s="235"/>
      <c r="AE71" s="235"/>
      <c r="AF71" s="246"/>
      <c r="AG71" s="210">
        <f t="shared" si="60"/>
        <v>0</v>
      </c>
      <c r="AH71" s="235">
        <v>240</v>
      </c>
      <c r="AI71" s="235">
        <v>240</v>
      </c>
      <c r="AJ71" s="235">
        <v>260</v>
      </c>
      <c r="AK71" s="210">
        <f t="shared" si="61"/>
        <v>740</v>
      </c>
      <c r="AL71" s="210"/>
      <c r="AM71" s="210"/>
      <c r="AN71" s="210"/>
      <c r="AO71" s="207">
        <f t="shared" si="43"/>
        <v>0</v>
      </c>
      <c r="AP71" s="209"/>
      <c r="AQ71" s="411">
        <f t="shared" si="44"/>
        <v>0</v>
      </c>
      <c r="AR71" s="210"/>
      <c r="AS71" s="210"/>
      <c r="AT71" s="210"/>
      <c r="AU71" s="219">
        <f t="shared" si="45"/>
        <v>0</v>
      </c>
      <c r="AV71" s="263" t="s">
        <v>77</v>
      </c>
      <c r="AW71" s="221"/>
      <c r="AX71" s="210"/>
      <c r="AY71" s="210"/>
      <c r="AZ71" s="219">
        <f t="shared" si="62"/>
        <v>0</v>
      </c>
      <c r="BA71" s="222">
        <f t="shared" si="46"/>
        <v>0</v>
      </c>
      <c r="BB71" s="221"/>
      <c r="BC71" s="210"/>
      <c r="BD71" s="210"/>
      <c r="BE71" s="219">
        <f t="shared" si="63"/>
        <v>0</v>
      </c>
      <c r="BF71" s="222">
        <f t="shared" si="38"/>
        <v>0</v>
      </c>
      <c r="BG71" s="238"/>
      <c r="BH71" s="283" t="s">
        <v>73</v>
      </c>
      <c r="BI71" s="264">
        <v>0.33</v>
      </c>
      <c r="BJ71" s="264">
        <v>0.33</v>
      </c>
      <c r="BK71" s="264"/>
      <c r="BL71" s="264"/>
      <c r="BM71" s="264">
        <v>0.22</v>
      </c>
      <c r="BN71" s="264">
        <v>0.22</v>
      </c>
      <c r="BO71" s="264"/>
      <c r="BP71" s="264"/>
      <c r="BQ71" s="264">
        <v>0.28000000000000003</v>
      </c>
      <c r="BR71" s="264">
        <v>0.28000000000000003</v>
      </c>
      <c r="BS71" s="264"/>
      <c r="BT71" s="250"/>
      <c r="BU71" s="8"/>
      <c r="BV71" s="87"/>
      <c r="BW71" s="104" t="s">
        <v>73</v>
      </c>
      <c r="BX71" s="135">
        <f t="shared" si="64"/>
        <v>0.83000000000000007</v>
      </c>
      <c r="BY71" s="136">
        <f t="shared" si="64"/>
        <v>0.83000000000000007</v>
      </c>
      <c r="BZ71" s="137">
        <f t="shared" si="64"/>
        <v>0</v>
      </c>
      <c r="CA71" s="138">
        <f t="shared" si="64"/>
        <v>0</v>
      </c>
      <c r="CB71" s="8"/>
      <c r="CC71" s="118"/>
      <c r="CD71" s="139" t="s">
        <v>73</v>
      </c>
      <c r="CE71" s="135">
        <f>BX71+CE16</f>
        <v>2.8600000000000003</v>
      </c>
      <c r="CF71" s="137">
        <f t="shared" si="65"/>
        <v>0.83000000000000007</v>
      </c>
      <c r="CG71" s="137">
        <f t="shared" si="65"/>
        <v>0</v>
      </c>
      <c r="CH71" s="141">
        <f t="shared" si="65"/>
        <v>0</v>
      </c>
      <c r="CI71" s="8"/>
      <c r="CJ71" s="9"/>
      <c r="CK71" s="33"/>
      <c r="CL71" s="4"/>
      <c r="CM71" s="4"/>
      <c r="CN71" s="4"/>
      <c r="CO71" s="5"/>
      <c r="CP71" s="8"/>
      <c r="CQ71" s="34" t="s">
        <v>78</v>
      </c>
      <c r="CR71" s="35">
        <f>BK71/C70%</f>
        <v>0</v>
      </c>
      <c r="CS71" s="35">
        <f>BO71/D70%</f>
        <v>0</v>
      </c>
      <c r="CT71" s="35">
        <f>BS71/E70%</f>
        <v>0</v>
      </c>
      <c r="CU71" s="47">
        <f>BZ71/F70%</f>
        <v>0</v>
      </c>
    </row>
    <row r="72" spans="1:99" ht="15.75" customHeight="1" x14ac:dyDescent="0.25">
      <c r="A72" s="182" t="s">
        <v>79</v>
      </c>
      <c r="B72" s="202"/>
      <c r="C72" s="204">
        <v>12.582000000000001</v>
      </c>
      <c r="D72" s="204">
        <v>6.99</v>
      </c>
      <c r="E72" s="204">
        <v>9.9730000000000008</v>
      </c>
      <c r="F72" s="205">
        <f t="shared" si="53"/>
        <v>29.545000000000002</v>
      </c>
      <c r="G72" s="206">
        <f t="shared" si="47"/>
        <v>63.208999999999996</v>
      </c>
      <c r="H72" s="205">
        <f>G72/BH49</f>
        <v>31.604499999999998</v>
      </c>
      <c r="I72" s="231">
        <f t="shared" si="54"/>
        <v>0</v>
      </c>
      <c r="J72" s="207">
        <f t="shared" si="39"/>
        <v>0</v>
      </c>
      <c r="K72" s="231">
        <f t="shared" si="55"/>
        <v>0</v>
      </c>
      <c r="L72" s="207">
        <f t="shared" si="40"/>
        <v>0</v>
      </c>
      <c r="M72" s="207">
        <f t="shared" si="56"/>
        <v>520</v>
      </c>
      <c r="N72" s="207">
        <f t="shared" si="41"/>
        <v>600</v>
      </c>
      <c r="O72" s="208">
        <f t="shared" si="57"/>
        <v>63.888888888888893</v>
      </c>
      <c r="P72" s="208">
        <f t="shared" si="58"/>
        <v>79.166666666666657</v>
      </c>
      <c r="Q72" s="232" t="e">
        <f t="shared" si="66"/>
        <v>#DIV/0!</v>
      </c>
      <c r="R72" s="233" t="e">
        <f t="shared" si="66"/>
        <v>#DIV/0!</v>
      </c>
      <c r="S72" s="233" t="e">
        <f t="shared" si="66"/>
        <v>#DIV/0!</v>
      </c>
      <c r="T72" s="234" t="e">
        <f>(F72)/(AL72+AM72+AN72)*60</f>
        <v>#DIV/0!</v>
      </c>
      <c r="U72" s="234" t="e">
        <f>(G72)*60/AO72</f>
        <v>#DIV/0!</v>
      </c>
      <c r="V72" s="272"/>
      <c r="W72" s="213"/>
      <c r="X72" s="214">
        <f>X71</f>
        <v>2</v>
      </c>
      <c r="Y72" s="182" t="s">
        <v>79</v>
      </c>
      <c r="Z72" s="215"/>
      <c r="AA72" s="216"/>
      <c r="AB72" s="216"/>
      <c r="AC72" s="210">
        <f t="shared" si="59"/>
        <v>0</v>
      </c>
      <c r="AD72" s="235"/>
      <c r="AE72" s="235"/>
      <c r="AF72" s="246"/>
      <c r="AG72" s="210">
        <f t="shared" si="60"/>
        <v>0</v>
      </c>
      <c r="AH72" s="235">
        <v>240</v>
      </c>
      <c r="AI72" s="235">
        <v>240</v>
      </c>
      <c r="AJ72" s="235">
        <v>40</v>
      </c>
      <c r="AK72" s="210">
        <f t="shared" si="61"/>
        <v>520</v>
      </c>
      <c r="AL72" s="233"/>
      <c r="AM72" s="233"/>
      <c r="AN72" s="233"/>
      <c r="AO72" s="207">
        <f t="shared" si="43"/>
        <v>0</v>
      </c>
      <c r="AP72" s="236"/>
      <c r="AQ72" s="411">
        <f t="shared" si="44"/>
        <v>0</v>
      </c>
      <c r="AR72" s="237"/>
      <c r="AS72" s="237"/>
      <c r="AT72" s="237"/>
      <c r="AU72" s="219">
        <f t="shared" si="45"/>
        <v>0</v>
      </c>
      <c r="AV72" s="263" t="s">
        <v>80</v>
      </c>
      <c r="AW72" s="221"/>
      <c r="AX72" s="210"/>
      <c r="AY72" s="210"/>
      <c r="AZ72" s="219">
        <f t="shared" si="62"/>
        <v>0</v>
      </c>
      <c r="BA72" s="222">
        <f t="shared" si="46"/>
        <v>0</v>
      </c>
      <c r="BB72" s="221"/>
      <c r="BC72" s="210"/>
      <c r="BD72" s="210"/>
      <c r="BE72" s="219">
        <f t="shared" si="63"/>
        <v>0</v>
      </c>
      <c r="BF72" s="222">
        <f t="shared" si="38"/>
        <v>0</v>
      </c>
      <c r="BG72" s="284"/>
      <c r="BH72" s="224" t="s">
        <v>77</v>
      </c>
      <c r="BI72" s="225"/>
      <c r="BJ72" s="249"/>
      <c r="BK72" s="226">
        <v>0.16</v>
      </c>
      <c r="BL72" s="250"/>
      <c r="BM72" s="225"/>
      <c r="BN72" s="226"/>
      <c r="BO72" s="226">
        <v>2.3359999999999999</v>
      </c>
      <c r="BP72" s="251"/>
      <c r="BQ72" s="225"/>
      <c r="BR72" s="226"/>
      <c r="BS72" s="226">
        <v>0.13900000000000001</v>
      </c>
      <c r="BT72" s="250"/>
      <c r="BU72" s="8"/>
      <c r="BV72" s="87"/>
      <c r="BW72" s="104" t="s">
        <v>77</v>
      </c>
      <c r="BX72" s="130"/>
      <c r="BY72" s="93"/>
      <c r="BZ72" s="102">
        <f>BK72+BO72+BS72</f>
        <v>2.6349999999999998</v>
      </c>
      <c r="CA72" s="98"/>
      <c r="CB72" s="8"/>
      <c r="CC72" s="87"/>
      <c r="CD72" s="131" t="s">
        <v>77</v>
      </c>
      <c r="CE72" s="132"/>
      <c r="CF72" s="93"/>
      <c r="CG72" s="102">
        <f>BZ72</f>
        <v>2.6349999999999998</v>
      </c>
      <c r="CH72" s="133"/>
      <c r="CI72" s="8"/>
      <c r="CJ72" s="9"/>
      <c r="CK72" s="34" t="s">
        <v>78</v>
      </c>
      <c r="CL72" s="35">
        <f>BJ71/(BJ71+C70)%</f>
        <v>2.3166023166023169</v>
      </c>
      <c r="CM72" s="31">
        <f>BN71/(BN71+D70)%</f>
        <v>1.9855595667870036</v>
      </c>
      <c r="CN72" s="31">
        <f>BR71/(BR71+E70)%</f>
        <v>2.5782688766114186</v>
      </c>
      <c r="CO72" s="32">
        <f>BY71/(BY71+F70)%</f>
        <v>2.2937681359679432</v>
      </c>
      <c r="CP72" s="8"/>
      <c r="CQ72" s="25" t="s">
        <v>77</v>
      </c>
      <c r="CR72" s="31">
        <f>BK72/C71%</f>
        <v>1.3462347496844762</v>
      </c>
      <c r="CS72" s="31">
        <f>BO72/D71%</f>
        <v>86.518518518518505</v>
      </c>
      <c r="CT72" s="31">
        <f>BS72/E71%</f>
        <v>1.9117040297070558</v>
      </c>
      <c r="CU72" s="32">
        <f>BZ72/F71%</f>
        <v>12.056185944363103</v>
      </c>
    </row>
    <row r="73" spans="1:99" ht="15.75" customHeight="1" x14ac:dyDescent="0.25">
      <c r="A73" s="182" t="s">
        <v>81</v>
      </c>
      <c r="B73" s="202"/>
      <c r="C73" s="204">
        <v>0</v>
      </c>
      <c r="D73" s="204">
        <v>0</v>
      </c>
      <c r="E73" s="204">
        <v>0</v>
      </c>
      <c r="F73" s="205">
        <f t="shared" si="53"/>
        <v>0</v>
      </c>
      <c r="G73" s="206">
        <f t="shared" si="47"/>
        <v>0</v>
      </c>
      <c r="H73" s="205">
        <f>G73/BH49</f>
        <v>0</v>
      </c>
      <c r="I73" s="231">
        <f t="shared" si="54"/>
        <v>0</v>
      </c>
      <c r="J73" s="207">
        <f t="shared" si="39"/>
        <v>0</v>
      </c>
      <c r="K73" s="231">
        <f t="shared" si="55"/>
        <v>0</v>
      </c>
      <c r="L73" s="207">
        <f t="shared" si="40"/>
        <v>0</v>
      </c>
      <c r="M73" s="207">
        <f t="shared" si="56"/>
        <v>1440</v>
      </c>
      <c r="N73" s="207">
        <f t="shared" si="41"/>
        <v>2400</v>
      </c>
      <c r="O73" s="208">
        <f t="shared" si="57"/>
        <v>0</v>
      </c>
      <c r="P73" s="208">
        <f t="shared" si="58"/>
        <v>16.666666666666664</v>
      </c>
      <c r="Q73" s="232" t="e">
        <f t="shared" si="66"/>
        <v>#DIV/0!</v>
      </c>
      <c r="R73" s="233" t="e">
        <f t="shared" si="66"/>
        <v>#DIV/0!</v>
      </c>
      <c r="S73" s="233" t="e">
        <f t="shared" si="66"/>
        <v>#DIV/0!</v>
      </c>
      <c r="T73" s="234" t="e">
        <f>(F73)/(AL73+AM73+AN73)*60</f>
        <v>#DIV/0!</v>
      </c>
      <c r="U73" s="234" t="e">
        <f>(G73)*60/AO73</f>
        <v>#DIV/0!</v>
      </c>
      <c r="V73" s="272"/>
      <c r="W73" s="213"/>
      <c r="X73" s="285">
        <f>X72</f>
        <v>2</v>
      </c>
      <c r="Y73" s="182" t="s">
        <v>81</v>
      </c>
      <c r="Z73" s="215"/>
      <c r="AA73" s="216"/>
      <c r="AB73" s="216"/>
      <c r="AC73" s="210">
        <f t="shared" si="59"/>
        <v>0</v>
      </c>
      <c r="AD73" s="216"/>
      <c r="AE73" s="216"/>
      <c r="AF73" s="216"/>
      <c r="AG73" s="210">
        <f t="shared" si="60"/>
        <v>0</v>
      </c>
      <c r="AH73" s="235">
        <v>480</v>
      </c>
      <c r="AI73" s="235">
        <v>480</v>
      </c>
      <c r="AJ73" s="235">
        <v>480</v>
      </c>
      <c r="AK73" s="210">
        <f t="shared" si="61"/>
        <v>1440</v>
      </c>
      <c r="AL73" s="233"/>
      <c r="AM73" s="233"/>
      <c r="AN73" s="233"/>
      <c r="AO73" s="207">
        <f t="shared" si="43"/>
        <v>0</v>
      </c>
      <c r="AP73" s="236"/>
      <c r="AQ73" s="411">
        <f t="shared" si="44"/>
        <v>0</v>
      </c>
      <c r="AR73" s="237"/>
      <c r="AS73" s="237"/>
      <c r="AT73" s="237"/>
      <c r="AU73" s="219">
        <f t="shared" si="45"/>
        <v>0</v>
      </c>
      <c r="AV73" s="263" t="s">
        <v>82</v>
      </c>
      <c r="AW73" s="221"/>
      <c r="AX73" s="210"/>
      <c r="AY73" s="210"/>
      <c r="AZ73" s="219">
        <f t="shared" si="62"/>
        <v>0</v>
      </c>
      <c r="BA73" s="222">
        <f t="shared" si="46"/>
        <v>0</v>
      </c>
      <c r="BB73" s="221"/>
      <c r="BC73" s="210"/>
      <c r="BD73" s="210"/>
      <c r="BE73" s="219">
        <f t="shared" si="63"/>
        <v>0</v>
      </c>
      <c r="BF73" s="222">
        <f t="shared" si="38"/>
        <v>0</v>
      </c>
      <c r="BG73" s="223"/>
      <c r="BH73" s="195"/>
      <c r="BI73" s="239"/>
      <c r="BJ73" s="240"/>
      <c r="BK73" s="241"/>
      <c r="BL73" s="242"/>
      <c r="BM73" s="239"/>
      <c r="BN73" s="241"/>
      <c r="BO73" s="241"/>
      <c r="BP73" s="198"/>
      <c r="BQ73" s="239"/>
      <c r="BR73" s="241"/>
      <c r="BS73" s="241"/>
      <c r="BT73" s="242"/>
      <c r="BU73" s="8"/>
      <c r="BV73" s="87"/>
      <c r="BW73" s="107"/>
      <c r="BX73" s="130"/>
      <c r="BY73" s="93"/>
      <c r="BZ73" s="93"/>
      <c r="CA73" s="98"/>
      <c r="CB73" s="8"/>
      <c r="CC73" s="87"/>
      <c r="CD73" s="108"/>
      <c r="CE73" s="109"/>
      <c r="CF73" s="93"/>
      <c r="CG73" s="93"/>
      <c r="CH73" s="110"/>
      <c r="CI73" s="8"/>
      <c r="CJ73" s="9"/>
      <c r="CK73" s="36"/>
      <c r="CL73" s="37"/>
      <c r="CM73" s="37"/>
      <c r="CN73" s="37"/>
      <c r="CO73" s="38"/>
      <c r="CP73" s="8"/>
      <c r="CQ73" s="25"/>
      <c r="CR73" s="2"/>
      <c r="CS73" s="2"/>
      <c r="CT73" s="2"/>
      <c r="CU73" s="3"/>
    </row>
    <row r="74" spans="1:99" ht="15.75" customHeight="1" x14ac:dyDescent="0.25">
      <c r="A74" s="182" t="s">
        <v>83</v>
      </c>
      <c r="B74" s="202"/>
      <c r="C74" s="204">
        <v>0</v>
      </c>
      <c r="D74" s="204">
        <v>0</v>
      </c>
      <c r="E74" s="204">
        <v>3.8809999999999998</v>
      </c>
      <c r="F74" s="205">
        <f t="shared" si="53"/>
        <v>3.8809999999999998</v>
      </c>
      <c r="G74" s="206">
        <f t="shared" si="47"/>
        <v>3.8809999999999998</v>
      </c>
      <c r="H74" s="205">
        <f>G74/BH49</f>
        <v>1.9404999999999999</v>
      </c>
      <c r="I74" s="231">
        <f t="shared" si="54"/>
        <v>0</v>
      </c>
      <c r="J74" s="207">
        <f t="shared" si="39"/>
        <v>0</v>
      </c>
      <c r="K74" s="231">
        <f t="shared" si="55"/>
        <v>0</v>
      </c>
      <c r="L74" s="207">
        <f t="shared" si="40"/>
        <v>0</v>
      </c>
      <c r="M74" s="207">
        <f t="shared" si="56"/>
        <v>815</v>
      </c>
      <c r="N74" s="207">
        <f t="shared" si="41"/>
        <v>1775</v>
      </c>
      <c r="O74" s="208">
        <f t="shared" si="57"/>
        <v>43.402777777777779</v>
      </c>
      <c r="P74" s="208">
        <f t="shared" si="58"/>
        <v>38.36805555555555</v>
      </c>
      <c r="Q74" s="232" t="e">
        <f t="shared" si="66"/>
        <v>#DIV/0!</v>
      </c>
      <c r="R74" s="233" t="e">
        <f t="shared" si="66"/>
        <v>#DIV/0!</v>
      </c>
      <c r="S74" s="233" t="e">
        <f t="shared" si="66"/>
        <v>#DIV/0!</v>
      </c>
      <c r="T74" s="234" t="e">
        <f>(F74)/(AL74+AM74+AN74)*60</f>
        <v>#DIV/0!</v>
      </c>
      <c r="U74" s="234" t="e">
        <f>(G74)*60/AO74</f>
        <v>#DIV/0!</v>
      </c>
      <c r="V74" s="272"/>
      <c r="W74" s="286"/>
      <c r="X74" s="214">
        <f>X73</f>
        <v>2</v>
      </c>
      <c r="Y74" s="182" t="s">
        <v>83</v>
      </c>
      <c r="Z74" s="215"/>
      <c r="AA74" s="215"/>
      <c r="AB74" s="215"/>
      <c r="AC74" s="210">
        <f t="shared" si="59"/>
        <v>0</v>
      </c>
      <c r="AD74" s="215"/>
      <c r="AE74" s="215"/>
      <c r="AF74" s="215"/>
      <c r="AG74" s="210">
        <f t="shared" si="60"/>
        <v>0</v>
      </c>
      <c r="AH74" s="235">
        <v>240</v>
      </c>
      <c r="AI74" s="235">
        <v>480</v>
      </c>
      <c r="AJ74" s="235">
        <v>95</v>
      </c>
      <c r="AK74" s="210">
        <f t="shared" si="61"/>
        <v>815</v>
      </c>
      <c r="AL74" s="233"/>
      <c r="AM74" s="233"/>
      <c r="AN74" s="233"/>
      <c r="AO74" s="207">
        <f t="shared" si="43"/>
        <v>0</v>
      </c>
      <c r="AP74" s="236"/>
      <c r="AQ74" s="411">
        <f t="shared" si="44"/>
        <v>0</v>
      </c>
      <c r="AR74" s="237"/>
      <c r="AS74" s="237"/>
      <c r="AT74" s="237"/>
      <c r="AU74" s="219">
        <f t="shared" si="45"/>
        <v>0</v>
      </c>
      <c r="AV74" s="263" t="s">
        <v>84</v>
      </c>
      <c r="AW74" s="221"/>
      <c r="AX74" s="210"/>
      <c r="AY74" s="210"/>
      <c r="AZ74" s="219">
        <f t="shared" si="62"/>
        <v>0</v>
      </c>
      <c r="BA74" s="222">
        <f t="shared" si="46"/>
        <v>0</v>
      </c>
      <c r="BB74" s="221"/>
      <c r="BC74" s="210"/>
      <c r="BD74" s="210"/>
      <c r="BE74" s="219">
        <f t="shared" si="63"/>
        <v>0</v>
      </c>
      <c r="BF74" s="222">
        <f t="shared" si="38"/>
        <v>0</v>
      </c>
      <c r="BG74" s="223"/>
      <c r="BH74" s="224" t="s">
        <v>80</v>
      </c>
      <c r="BI74" s="225"/>
      <c r="BJ74" s="249"/>
      <c r="BK74" s="226">
        <v>0.154</v>
      </c>
      <c r="BL74" s="250"/>
      <c r="BM74" s="287"/>
      <c r="BN74" s="226"/>
      <c r="BO74" s="226">
        <v>0.129</v>
      </c>
      <c r="BP74" s="288"/>
      <c r="BQ74" s="287"/>
      <c r="BR74" s="226"/>
      <c r="BS74" s="226">
        <v>0.17799999999999999</v>
      </c>
      <c r="BT74" s="289"/>
      <c r="BU74" s="8"/>
      <c r="BV74" s="87"/>
      <c r="BW74" s="104" t="s">
        <v>80</v>
      </c>
      <c r="BX74" s="130"/>
      <c r="BY74" s="93"/>
      <c r="BZ74" s="102">
        <f>BK74+BO74+BS74</f>
        <v>0.46100000000000002</v>
      </c>
      <c r="CA74" s="98"/>
      <c r="CB74" s="8"/>
      <c r="CC74" s="87"/>
      <c r="CD74" s="131" t="s">
        <v>80</v>
      </c>
      <c r="CE74" s="132"/>
      <c r="CF74" s="93"/>
      <c r="CG74" s="102">
        <f>BZ74</f>
        <v>0.46100000000000002</v>
      </c>
      <c r="CH74" s="133"/>
      <c r="CI74" s="8"/>
      <c r="CJ74" s="9"/>
      <c r="CK74" s="39"/>
      <c r="CL74" s="40"/>
      <c r="CM74" s="40"/>
      <c r="CN74" s="40"/>
      <c r="CO74" s="41"/>
      <c r="CP74" s="8"/>
      <c r="CQ74" s="25" t="s">
        <v>80</v>
      </c>
      <c r="CR74" s="31">
        <f>BK74/C72%</f>
        <v>1.2239707518677474</v>
      </c>
      <c r="CS74" s="31">
        <f>BO74/D72%</f>
        <v>1.8454935622317596</v>
      </c>
      <c r="CT74" s="31">
        <f>BS74/E72%</f>
        <v>1.7848190113305922</v>
      </c>
      <c r="CU74" s="32">
        <f>BZ74/F72%</f>
        <v>1.5603316974107295</v>
      </c>
    </row>
    <row r="75" spans="1:99" ht="15.75" customHeight="1" x14ac:dyDescent="0.25">
      <c r="A75" s="182" t="s">
        <v>85</v>
      </c>
      <c r="B75" s="202"/>
      <c r="C75" s="204">
        <v>4.2549999999999999</v>
      </c>
      <c r="D75" s="204">
        <v>0</v>
      </c>
      <c r="E75" s="204">
        <v>0</v>
      </c>
      <c r="F75" s="205">
        <f t="shared" si="53"/>
        <v>4.2549999999999999</v>
      </c>
      <c r="G75" s="206">
        <f t="shared" si="47"/>
        <v>11.126999999999999</v>
      </c>
      <c r="H75" s="205">
        <f>G75/BH49</f>
        <v>5.5634999999999994</v>
      </c>
      <c r="I75" s="231">
        <f t="shared" si="54"/>
        <v>0</v>
      </c>
      <c r="J75" s="207">
        <f t="shared" si="39"/>
        <v>0</v>
      </c>
      <c r="K75" s="231">
        <f t="shared" si="55"/>
        <v>40</v>
      </c>
      <c r="L75" s="207">
        <f t="shared" si="40"/>
        <v>40</v>
      </c>
      <c r="M75" s="207">
        <f t="shared" si="56"/>
        <v>720</v>
      </c>
      <c r="N75" s="207">
        <f t="shared" si="41"/>
        <v>1680</v>
      </c>
      <c r="O75" s="208">
        <f t="shared" si="57"/>
        <v>47.222222222222221</v>
      </c>
      <c r="P75" s="208">
        <f t="shared" si="58"/>
        <v>40.277777777777779</v>
      </c>
      <c r="Q75" s="232" t="e">
        <f t="shared" si="66"/>
        <v>#DIV/0!</v>
      </c>
      <c r="R75" s="233" t="e">
        <f t="shared" si="66"/>
        <v>#DIV/0!</v>
      </c>
      <c r="S75" s="233" t="e">
        <f t="shared" si="66"/>
        <v>#DIV/0!</v>
      </c>
      <c r="T75" s="234" t="e">
        <f>(F75)/(AL75+AM75+AN75)*60</f>
        <v>#DIV/0!</v>
      </c>
      <c r="U75" s="234" t="e">
        <f>(G75)*60/AO75</f>
        <v>#DIV/0!</v>
      </c>
      <c r="V75" s="272"/>
      <c r="W75" s="213"/>
      <c r="X75" s="285">
        <f>X74</f>
        <v>2</v>
      </c>
      <c r="Y75" s="182" t="s">
        <v>85</v>
      </c>
      <c r="Z75" s="215"/>
      <c r="AA75" s="215"/>
      <c r="AB75" s="215"/>
      <c r="AC75" s="210">
        <f t="shared" si="59"/>
        <v>0</v>
      </c>
      <c r="AD75" s="215">
        <v>40</v>
      </c>
      <c r="AE75" s="215"/>
      <c r="AF75" s="215"/>
      <c r="AG75" s="210">
        <f t="shared" si="60"/>
        <v>40</v>
      </c>
      <c r="AH75" s="235">
        <v>240</v>
      </c>
      <c r="AI75" s="216">
        <v>0</v>
      </c>
      <c r="AJ75" s="216">
        <v>480</v>
      </c>
      <c r="AK75" s="210">
        <f t="shared" si="61"/>
        <v>720</v>
      </c>
      <c r="AL75" s="233"/>
      <c r="AM75" s="233"/>
      <c r="AN75" s="233"/>
      <c r="AO75" s="207">
        <f t="shared" si="43"/>
        <v>0</v>
      </c>
      <c r="AP75" s="236"/>
      <c r="AQ75" s="411">
        <f t="shared" si="44"/>
        <v>0</v>
      </c>
      <c r="AR75" s="237"/>
      <c r="AS75" s="237"/>
      <c r="AT75" s="237"/>
      <c r="AU75" s="219">
        <f t="shared" si="45"/>
        <v>0</v>
      </c>
      <c r="AV75" s="263" t="s">
        <v>86</v>
      </c>
      <c r="AW75" s="221"/>
      <c r="AX75" s="210"/>
      <c r="AY75" s="210"/>
      <c r="AZ75" s="219">
        <f t="shared" si="62"/>
        <v>0</v>
      </c>
      <c r="BA75" s="222">
        <f t="shared" si="46"/>
        <v>0</v>
      </c>
      <c r="BB75" s="221"/>
      <c r="BC75" s="210"/>
      <c r="BD75" s="210"/>
      <c r="BE75" s="219">
        <f t="shared" si="63"/>
        <v>0</v>
      </c>
      <c r="BF75" s="222">
        <f t="shared" si="38"/>
        <v>0</v>
      </c>
      <c r="BG75" s="223"/>
      <c r="BH75" s="195"/>
      <c r="BI75" s="239"/>
      <c r="BJ75" s="240"/>
      <c r="BK75" s="241"/>
      <c r="BL75" s="242"/>
      <c r="BM75" s="225"/>
      <c r="BN75" s="241"/>
      <c r="BO75" s="241"/>
      <c r="BP75" s="251"/>
      <c r="BQ75" s="225"/>
      <c r="BR75" s="241"/>
      <c r="BS75" s="241"/>
      <c r="BT75" s="250"/>
      <c r="BU75" s="8"/>
      <c r="BV75" s="87"/>
      <c r="BW75" s="97"/>
      <c r="BX75" s="130"/>
      <c r="BY75" s="93"/>
      <c r="BZ75" s="93"/>
      <c r="CA75" s="98"/>
      <c r="CB75" s="8"/>
      <c r="CC75" s="87"/>
      <c r="CD75" s="131"/>
      <c r="CE75" s="132"/>
      <c r="CF75" s="93"/>
      <c r="CG75" s="93"/>
      <c r="CH75" s="133"/>
      <c r="CI75" s="8"/>
      <c r="CJ75" s="9"/>
      <c r="CP75" s="8"/>
      <c r="CQ75" s="42"/>
      <c r="CR75" s="43"/>
      <c r="CS75" s="43"/>
      <c r="CT75" s="43"/>
      <c r="CU75" s="48"/>
    </row>
    <row r="76" spans="1:99" ht="15.75" customHeight="1" x14ac:dyDescent="0.25">
      <c r="A76" s="201" t="s">
        <v>87</v>
      </c>
      <c r="B76" s="202"/>
      <c r="C76" s="204">
        <v>130</v>
      </c>
      <c r="D76" s="204">
        <v>101</v>
      </c>
      <c r="E76" s="204">
        <v>119.812</v>
      </c>
      <c r="F76" s="290">
        <f t="shared" si="53"/>
        <v>350.81200000000001</v>
      </c>
      <c r="G76" s="206">
        <f t="shared" si="47"/>
        <v>635.51300000000003</v>
      </c>
      <c r="H76" s="291">
        <f>G76/BH49</f>
        <v>317.75650000000002</v>
      </c>
      <c r="I76" s="207"/>
      <c r="J76" s="207"/>
      <c r="K76" s="207"/>
      <c r="L76" s="207"/>
      <c r="M76" s="207"/>
      <c r="N76" s="207"/>
      <c r="O76" s="208"/>
      <c r="P76" s="210"/>
      <c r="Q76" s="209" t="e">
        <f t="shared" si="66"/>
        <v>#DIV/0!</v>
      </c>
      <c r="R76" s="210" t="e">
        <f t="shared" si="66"/>
        <v>#DIV/0!</v>
      </c>
      <c r="S76" s="210" t="e">
        <f t="shared" si="66"/>
        <v>#DIV/0!</v>
      </c>
      <c r="T76" s="209"/>
      <c r="U76" s="209"/>
      <c r="V76" s="212"/>
      <c r="W76" s="213"/>
      <c r="X76" s="292">
        <f>X73</f>
        <v>2</v>
      </c>
      <c r="Y76" s="293"/>
      <c r="Z76" s="294"/>
      <c r="AA76" s="295"/>
      <c r="AB76" s="295"/>
      <c r="AC76" s="294"/>
      <c r="AD76" s="295"/>
      <c r="AE76" s="295"/>
      <c r="AF76" s="295"/>
      <c r="AG76" s="295"/>
      <c r="AH76" s="296"/>
      <c r="AI76" s="295"/>
      <c r="AJ76" s="295"/>
      <c r="AK76" s="295"/>
      <c r="AL76" s="295"/>
      <c r="AM76" s="295"/>
      <c r="AN76" s="295"/>
      <c r="AO76" s="295"/>
      <c r="AP76" s="295"/>
      <c r="AQ76" s="295"/>
      <c r="AR76" s="295"/>
      <c r="AS76" s="295"/>
      <c r="AT76" s="295"/>
      <c r="AU76" s="297"/>
      <c r="AV76" s="297"/>
      <c r="AW76" s="297"/>
      <c r="AX76" s="297"/>
      <c r="AY76" s="297"/>
      <c r="AZ76" s="297"/>
      <c r="BA76" s="222">
        <f t="shared" si="46"/>
        <v>0</v>
      </c>
      <c r="BB76" s="297"/>
      <c r="BC76" s="297"/>
      <c r="BD76" s="297"/>
      <c r="BE76" s="297"/>
      <c r="BF76" s="298"/>
      <c r="BG76" s="299"/>
      <c r="BH76" s="224" t="s">
        <v>82</v>
      </c>
      <c r="BI76" s="300"/>
      <c r="BJ76" s="249"/>
      <c r="BK76" s="226">
        <v>0</v>
      </c>
      <c r="BL76" s="301"/>
      <c r="BM76" s="300"/>
      <c r="BN76" s="226"/>
      <c r="BO76" s="226">
        <v>0</v>
      </c>
      <c r="BP76" s="302"/>
      <c r="BQ76" s="300"/>
      <c r="BR76" s="226"/>
      <c r="BS76" s="226">
        <v>0</v>
      </c>
      <c r="BT76" s="289"/>
      <c r="BU76" s="8"/>
      <c r="BV76" s="87"/>
      <c r="BW76" s="104" t="s">
        <v>82</v>
      </c>
      <c r="BX76" s="130"/>
      <c r="BY76" s="93"/>
      <c r="BZ76" s="102">
        <f>BK76+BO76+BS76</f>
        <v>0</v>
      </c>
      <c r="CA76" s="142"/>
      <c r="CB76" s="15"/>
      <c r="CC76" s="87"/>
      <c r="CD76" s="131" t="s">
        <v>82</v>
      </c>
      <c r="CE76" s="132"/>
      <c r="CF76" s="93"/>
      <c r="CG76" s="102">
        <f>BZ76</f>
        <v>0</v>
      </c>
      <c r="CH76" s="133"/>
      <c r="CI76" s="8"/>
      <c r="CJ76" s="9"/>
      <c r="CK76" s="8"/>
      <c r="CL76" s="8"/>
      <c r="CM76" s="8"/>
      <c r="CN76" s="8"/>
      <c r="CO76" s="8"/>
      <c r="CP76" s="8"/>
      <c r="CQ76" s="25" t="s">
        <v>82</v>
      </c>
      <c r="CR76" s="31" t="e">
        <f>BK76/C73%</f>
        <v>#DIV/0!</v>
      </c>
      <c r="CS76" s="31" t="e">
        <f>BO76/D73%</f>
        <v>#DIV/0!</v>
      </c>
      <c r="CT76" s="31" t="e">
        <f>BS76/E73%</f>
        <v>#DIV/0!</v>
      </c>
      <c r="CU76" s="32" t="e">
        <f>BZ76/F73%</f>
        <v>#DIV/0!</v>
      </c>
    </row>
    <row r="77" spans="1:99" ht="15.75" customHeight="1" x14ac:dyDescent="0.25">
      <c r="A77" s="293" t="s">
        <v>88</v>
      </c>
      <c r="B77" s="465"/>
      <c r="C77" s="465"/>
      <c r="D77" s="303"/>
      <c r="E77" s="304" t="s">
        <v>89</v>
      </c>
      <c r="F77" s="305">
        <v>238.70500000000001</v>
      </c>
      <c r="G77" s="206">
        <f>F77+G30</f>
        <v>410.21500000000003</v>
      </c>
      <c r="H77" s="306">
        <f>G77/BH49</f>
        <v>205.10750000000002</v>
      </c>
      <c r="I77" s="307"/>
      <c r="J77" s="307"/>
      <c r="K77" s="308" t="s">
        <v>17</v>
      </c>
      <c r="L77" s="308"/>
      <c r="M77" s="308" t="s">
        <v>18</v>
      </c>
      <c r="N77" s="308"/>
      <c r="O77" s="466" t="s">
        <v>19</v>
      </c>
      <c r="P77" s="466"/>
      <c r="Q77" s="466" t="s">
        <v>90</v>
      </c>
      <c r="R77" s="466"/>
      <c r="S77" s="467" t="s">
        <v>91</v>
      </c>
      <c r="T77" s="467"/>
      <c r="U77" s="467" t="s">
        <v>92</v>
      </c>
      <c r="V77" s="468"/>
      <c r="W77" s="213"/>
      <c r="X77" s="185"/>
      <c r="Y77" s="309"/>
      <c r="Z77" s="309"/>
      <c r="AA77" s="310"/>
      <c r="AB77" s="311"/>
      <c r="AC77" s="311"/>
      <c r="AD77" s="311"/>
      <c r="AE77" s="312"/>
      <c r="AF77" s="313"/>
      <c r="AG77" s="313"/>
      <c r="AH77" s="313"/>
      <c r="AI77" s="313"/>
      <c r="AJ77" s="313"/>
      <c r="AK77" s="313"/>
      <c r="AL77" s="313"/>
      <c r="AM77" s="313"/>
      <c r="AN77" s="313"/>
      <c r="AO77" s="313"/>
      <c r="AP77" s="313"/>
      <c r="AQ77" s="313"/>
      <c r="AR77" s="313"/>
      <c r="AS77" s="313"/>
      <c r="AT77" s="313"/>
      <c r="AU77" s="313"/>
      <c r="AV77" s="313"/>
      <c r="AW77" s="313"/>
      <c r="AX77" s="313"/>
      <c r="AY77" s="313"/>
      <c r="AZ77" s="313"/>
      <c r="BA77" s="313"/>
      <c r="BB77" s="313"/>
      <c r="BC77" s="313"/>
      <c r="BD77" s="313"/>
      <c r="BE77" s="313"/>
      <c r="BF77" s="313"/>
      <c r="BG77" s="313"/>
      <c r="BH77" s="224"/>
      <c r="BI77" s="225"/>
      <c r="BJ77" s="240"/>
      <c r="BK77" s="241"/>
      <c r="BL77" s="250"/>
      <c r="BM77" s="225"/>
      <c r="BN77" s="241"/>
      <c r="BO77" s="241"/>
      <c r="BP77" s="251"/>
      <c r="BQ77" s="225"/>
      <c r="BR77" s="241"/>
      <c r="BS77" s="241"/>
      <c r="BT77" s="250"/>
      <c r="BU77" s="8"/>
      <c r="BV77" s="87"/>
      <c r="BW77" s="107"/>
      <c r="BX77" s="130"/>
      <c r="BY77" s="93"/>
      <c r="BZ77" s="93"/>
      <c r="CA77" s="142"/>
      <c r="CB77" s="8"/>
      <c r="CC77" s="87"/>
      <c r="CD77" s="131"/>
      <c r="CE77" s="132"/>
      <c r="CF77" s="93"/>
      <c r="CG77" s="93"/>
      <c r="CH77" s="133"/>
      <c r="CI77" s="8"/>
      <c r="CJ77" s="9"/>
      <c r="CK77" s="8"/>
      <c r="CL77" s="8"/>
      <c r="CM77" s="8"/>
      <c r="CN77" s="8"/>
      <c r="CO77" s="8"/>
      <c r="CP77" s="8"/>
      <c r="CQ77" s="25"/>
      <c r="CR77" s="2"/>
      <c r="CS77" s="2"/>
      <c r="CT77" s="2"/>
      <c r="CU77" s="3"/>
    </row>
    <row r="78" spans="1:99" ht="15.75" customHeight="1" x14ac:dyDescent="0.25">
      <c r="A78" s="314" t="s">
        <v>129</v>
      </c>
      <c r="B78" s="315"/>
      <c r="C78" s="315"/>
      <c r="D78" s="316"/>
      <c r="E78" s="316"/>
      <c r="F78" s="317">
        <f>C78+D78+E78</f>
        <v>0</v>
      </c>
      <c r="G78" s="318">
        <f>F78</f>
        <v>0</v>
      </c>
      <c r="H78" s="319"/>
      <c r="I78" s="320"/>
      <c r="J78" s="321"/>
      <c r="K78" s="322" t="s">
        <v>93</v>
      </c>
      <c r="L78" s="323" t="s">
        <v>94</v>
      </c>
      <c r="M78" s="324" t="s">
        <v>93</v>
      </c>
      <c r="N78" s="323" t="s">
        <v>94</v>
      </c>
      <c r="O78" s="324" t="s">
        <v>93</v>
      </c>
      <c r="P78" s="323" t="s">
        <v>94</v>
      </c>
      <c r="Q78" s="324" t="s">
        <v>93</v>
      </c>
      <c r="R78" s="323" t="s">
        <v>94</v>
      </c>
      <c r="S78" s="324" t="s">
        <v>93</v>
      </c>
      <c r="T78" s="323" t="s">
        <v>94</v>
      </c>
      <c r="U78" s="324" t="s">
        <v>93</v>
      </c>
      <c r="V78" s="325" t="s">
        <v>94</v>
      </c>
      <c r="W78" s="213"/>
      <c r="X78" s="213"/>
      <c r="Y78" s="309"/>
      <c r="Z78" s="309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  <c r="AO78" s="326"/>
      <c r="AP78" s="326"/>
      <c r="AQ78" s="326"/>
      <c r="AR78" s="326"/>
      <c r="AS78" s="326"/>
      <c r="AT78" s="326"/>
      <c r="AU78" s="326"/>
      <c r="AV78" s="326"/>
      <c r="AW78" s="326"/>
      <c r="AX78" s="326"/>
      <c r="AY78" s="326"/>
      <c r="AZ78" s="326"/>
      <c r="BA78" s="326"/>
      <c r="BB78" s="326"/>
      <c r="BC78" s="326"/>
      <c r="BD78" s="326"/>
      <c r="BE78" s="326"/>
      <c r="BF78" s="326"/>
      <c r="BG78" s="326"/>
      <c r="BH78" s="224" t="s">
        <v>84</v>
      </c>
      <c r="BI78" s="225"/>
      <c r="BJ78" s="249"/>
      <c r="BK78" s="226">
        <v>0</v>
      </c>
      <c r="BL78" s="250"/>
      <c r="BM78" s="225"/>
      <c r="BN78" s="226"/>
      <c r="BO78" s="226">
        <v>0</v>
      </c>
      <c r="BP78" s="251"/>
      <c r="BQ78" s="225"/>
      <c r="BR78" s="226"/>
      <c r="BS78" s="226">
        <v>8.3000000000000004E-2</v>
      </c>
      <c r="BT78" s="250"/>
      <c r="BU78" s="8"/>
      <c r="BV78" s="87"/>
      <c r="BW78" s="104" t="s">
        <v>84</v>
      </c>
      <c r="BX78" s="130"/>
      <c r="BY78" s="93"/>
      <c r="BZ78" s="102">
        <f>BK78+BO78+BS78</f>
        <v>8.3000000000000004E-2</v>
      </c>
      <c r="CA78" s="142"/>
      <c r="CB78" s="8"/>
      <c r="CC78" s="87"/>
      <c r="CD78" s="90" t="s">
        <v>84</v>
      </c>
      <c r="CE78" s="132"/>
      <c r="CF78" s="93"/>
      <c r="CG78" s="102">
        <f>BZ78</f>
        <v>8.3000000000000004E-2</v>
      </c>
      <c r="CH78" s="133"/>
      <c r="CI78" s="8"/>
      <c r="CJ78" s="9"/>
      <c r="CK78" s="8"/>
      <c r="CL78" s="8"/>
      <c r="CM78" s="8"/>
      <c r="CN78" s="8"/>
      <c r="CO78" s="8"/>
      <c r="CP78" s="8"/>
      <c r="CQ78" s="25" t="s">
        <v>84</v>
      </c>
      <c r="CR78" s="31" t="e">
        <f>BK78/C74%</f>
        <v>#DIV/0!</v>
      </c>
      <c r="CS78" s="31" t="e">
        <f>BO78/D74%</f>
        <v>#DIV/0!</v>
      </c>
      <c r="CT78" s="31">
        <f>BS78/E74%</f>
        <v>2.138624065962381</v>
      </c>
      <c r="CU78" s="32">
        <f>BZ78/F74%</f>
        <v>2.138624065962381</v>
      </c>
    </row>
    <row r="79" spans="1:99" ht="15.75" customHeight="1" x14ac:dyDescent="0.25">
      <c r="A79" s="474" t="s">
        <v>95</v>
      </c>
      <c r="B79" s="475"/>
      <c r="C79" s="327" t="s">
        <v>40</v>
      </c>
      <c r="D79" s="327" t="s">
        <v>45</v>
      </c>
      <c r="E79" s="327" t="s">
        <v>48</v>
      </c>
      <c r="F79" s="328" t="s">
        <v>52</v>
      </c>
      <c r="G79" s="329" t="s">
        <v>56</v>
      </c>
      <c r="H79" s="329" t="s">
        <v>96</v>
      </c>
      <c r="I79" s="330" t="s">
        <v>97</v>
      </c>
      <c r="J79" s="330"/>
      <c r="K79" s="331">
        <v>1</v>
      </c>
      <c r="L79" s="262">
        <v>15</v>
      </c>
      <c r="M79" s="215">
        <v>1</v>
      </c>
      <c r="N79" s="262">
        <v>15</v>
      </c>
      <c r="O79" s="262">
        <v>2</v>
      </c>
      <c r="P79" s="262">
        <v>30</v>
      </c>
      <c r="Q79" s="210">
        <f t="shared" ref="Q79:R81" si="67">K79+M79+O79</f>
        <v>4</v>
      </c>
      <c r="R79" s="211">
        <f t="shared" si="67"/>
        <v>60</v>
      </c>
      <c r="S79" s="411">
        <f t="shared" ref="S79:T81" si="68">Q79+S32</f>
        <v>7</v>
      </c>
      <c r="T79" s="411">
        <f t="shared" si="68"/>
        <v>105</v>
      </c>
      <c r="U79" s="208">
        <f>S79/X53</f>
        <v>3.5</v>
      </c>
      <c r="V79" s="412">
        <f>T79/S79</f>
        <v>15</v>
      </c>
      <c r="W79" s="185"/>
      <c r="X79" s="213"/>
      <c r="Y79" s="309"/>
      <c r="Z79" s="309"/>
      <c r="AA79" s="313"/>
      <c r="AB79" s="313"/>
      <c r="AC79" s="313"/>
      <c r="AD79" s="313"/>
      <c r="AE79" s="313"/>
      <c r="AF79" s="313"/>
      <c r="AG79" s="313"/>
      <c r="AH79" s="313"/>
      <c r="AI79" s="313"/>
      <c r="AJ79" s="313"/>
      <c r="AK79" s="313"/>
      <c r="AL79" s="313"/>
      <c r="AM79" s="313"/>
      <c r="AN79" s="313"/>
      <c r="AO79" s="313"/>
      <c r="AP79" s="313"/>
      <c r="AQ79" s="313"/>
      <c r="AR79" s="313"/>
      <c r="AS79" s="313"/>
      <c r="AT79" s="313"/>
      <c r="AU79" s="313"/>
      <c r="AV79" s="313"/>
      <c r="AW79" s="313"/>
      <c r="AX79" s="313"/>
      <c r="AY79" s="313"/>
      <c r="AZ79" s="313"/>
      <c r="BA79" s="313"/>
      <c r="BB79" s="313"/>
      <c r="BC79" s="313"/>
      <c r="BD79" s="313"/>
      <c r="BE79" s="313"/>
      <c r="BF79" s="313"/>
      <c r="BG79" s="313"/>
      <c r="BH79" s="195"/>
      <c r="BI79" s="225"/>
      <c r="BJ79" s="240"/>
      <c r="BK79" s="241"/>
      <c r="BL79" s="250"/>
      <c r="BM79" s="225"/>
      <c r="BN79" s="241"/>
      <c r="BO79" s="241"/>
      <c r="BP79" s="251"/>
      <c r="BQ79" s="225"/>
      <c r="BR79" s="241"/>
      <c r="BS79" s="241"/>
      <c r="BT79" s="250"/>
      <c r="BU79" s="8"/>
      <c r="BV79" s="87"/>
      <c r="BW79" s="97"/>
      <c r="BX79" s="130"/>
      <c r="BY79" s="93"/>
      <c r="BZ79" s="93"/>
      <c r="CA79" s="142"/>
      <c r="CB79" s="8"/>
      <c r="CC79" s="143"/>
      <c r="CD79" s="108"/>
      <c r="CE79" s="132"/>
      <c r="CF79" s="93"/>
      <c r="CG79" s="93"/>
      <c r="CH79" s="133"/>
      <c r="CI79" s="8"/>
      <c r="CJ79" s="9"/>
      <c r="CK79" s="8"/>
      <c r="CL79" s="8"/>
      <c r="CM79" s="8"/>
      <c r="CN79" s="8"/>
      <c r="CO79" s="8"/>
      <c r="CP79" s="8"/>
      <c r="CQ79" s="42"/>
      <c r="CR79" s="43"/>
      <c r="CS79" s="43"/>
      <c r="CT79" s="43"/>
      <c r="CU79" s="48"/>
    </row>
    <row r="80" spans="1:99" ht="15.75" customHeight="1" x14ac:dyDescent="0.25">
      <c r="A80" s="191" t="s">
        <v>98</v>
      </c>
      <c r="B80" s="234"/>
      <c r="C80" s="333">
        <v>1.2</v>
      </c>
      <c r="D80" s="333">
        <v>0.85</v>
      </c>
      <c r="E80" s="333">
        <v>1.1499999999999999</v>
      </c>
      <c r="F80" s="334">
        <v>0.85</v>
      </c>
      <c r="G80" s="334">
        <v>0.85</v>
      </c>
      <c r="H80" s="335">
        <f>F53</f>
        <v>0</v>
      </c>
      <c r="I80" s="336" t="s">
        <v>99</v>
      </c>
      <c r="J80" s="336"/>
      <c r="K80" s="331">
        <v>2</v>
      </c>
      <c r="L80" s="262">
        <v>40</v>
      </c>
      <c r="M80" s="215">
        <v>0</v>
      </c>
      <c r="N80" s="262">
        <v>0</v>
      </c>
      <c r="O80" s="262">
        <v>1</v>
      </c>
      <c r="P80" s="215">
        <v>10</v>
      </c>
      <c r="Q80" s="210">
        <f t="shared" si="67"/>
        <v>3</v>
      </c>
      <c r="R80" s="211">
        <f t="shared" si="67"/>
        <v>50</v>
      </c>
      <c r="S80" s="411">
        <f t="shared" si="68"/>
        <v>5</v>
      </c>
      <c r="T80" s="411">
        <f t="shared" si="68"/>
        <v>70</v>
      </c>
      <c r="U80" s="208">
        <f>S80/X54</f>
        <v>2.5</v>
      </c>
      <c r="V80" s="222">
        <f>T80/S80</f>
        <v>14</v>
      </c>
      <c r="W80" s="213"/>
      <c r="X80" s="223"/>
      <c r="Y80" s="309"/>
      <c r="Z80" s="309"/>
      <c r="AA80" s="313"/>
      <c r="AE80" s="313"/>
      <c r="AF80" s="313"/>
      <c r="AG80" s="313"/>
      <c r="AH80" s="313"/>
      <c r="AI80" s="313"/>
      <c r="AJ80" s="313"/>
      <c r="AK80" s="313"/>
      <c r="AL80" s="313"/>
      <c r="AM80" s="313"/>
      <c r="AN80" s="313"/>
      <c r="AO80" s="313"/>
      <c r="AP80" s="313"/>
      <c r="AQ80" s="313"/>
      <c r="AR80" s="313"/>
      <c r="AS80" s="313"/>
      <c r="AT80" s="313"/>
      <c r="AU80" s="313"/>
      <c r="AV80" s="313"/>
      <c r="AW80" s="313"/>
      <c r="AX80" s="313"/>
      <c r="AY80" s="313"/>
      <c r="AZ80" s="313"/>
      <c r="BA80" s="313"/>
      <c r="BB80" s="313"/>
      <c r="BC80" s="313"/>
      <c r="BD80" s="313"/>
      <c r="BE80" s="313"/>
      <c r="BF80" s="313"/>
      <c r="BG80" s="313"/>
      <c r="BH80" s="224" t="s">
        <v>86</v>
      </c>
      <c r="BI80" s="239"/>
      <c r="BJ80" s="249"/>
      <c r="BK80" s="226">
        <v>5.7000000000000002E-2</v>
      </c>
      <c r="BL80" s="242"/>
      <c r="BM80" s="225"/>
      <c r="BN80" s="226"/>
      <c r="BO80" s="226">
        <v>0</v>
      </c>
      <c r="BP80" s="251"/>
      <c r="BQ80" s="225"/>
      <c r="BR80" s="226"/>
      <c r="BS80" s="226">
        <v>0</v>
      </c>
      <c r="BT80" s="250"/>
      <c r="BU80" s="87"/>
      <c r="BV80" s="87"/>
      <c r="BW80" s="104" t="s">
        <v>86</v>
      </c>
      <c r="BX80" s="14"/>
      <c r="BY80" s="16"/>
      <c r="BZ80" s="102">
        <f>BK80+BO80+BS80</f>
        <v>5.7000000000000002E-2</v>
      </c>
      <c r="CA80" s="17"/>
      <c r="CB80" s="469" t="s">
        <v>100</v>
      </c>
      <c r="CC80" s="470"/>
      <c r="CD80" s="131" t="s">
        <v>86</v>
      </c>
      <c r="CE80" s="19"/>
      <c r="CF80" s="16"/>
      <c r="CG80" s="102">
        <f>BZ80</f>
        <v>5.7000000000000002E-2</v>
      </c>
      <c r="CH80" s="20"/>
      <c r="CI80" s="9"/>
      <c r="CP80" s="8"/>
      <c r="CQ80" s="33" t="s">
        <v>86</v>
      </c>
      <c r="CR80" s="44">
        <f>BK80/C75%</f>
        <v>1.3396004700352528</v>
      </c>
      <c r="CS80" s="44" t="e">
        <f>BO80/D75%</f>
        <v>#DIV/0!</v>
      </c>
      <c r="CT80" s="44" t="e">
        <f>BS80/E75%</f>
        <v>#DIV/0!</v>
      </c>
      <c r="CU80" s="49">
        <f>BZ80/F75%</f>
        <v>1.3396004700352528</v>
      </c>
    </row>
    <row r="81" spans="1:99" ht="15.75" customHeight="1" x14ac:dyDescent="0.25">
      <c r="A81" s="501" t="s">
        <v>95</v>
      </c>
      <c r="B81" s="241" t="s">
        <v>38</v>
      </c>
      <c r="C81" s="337" t="e">
        <f>BY53/F53%</f>
        <v>#DIV/0!</v>
      </c>
      <c r="D81" s="337">
        <f>BY55/(F55+F56+F57)%</f>
        <v>0.29482001238244049</v>
      </c>
      <c r="E81" s="337">
        <f>BY57/(F58+F59+F60)%</f>
        <v>1.3808096832951409</v>
      </c>
      <c r="F81" s="338">
        <f>BY59/(F61+F62)%</f>
        <v>0.62962553849552638</v>
      </c>
      <c r="G81" s="339">
        <f>BY61/(F63)%</f>
        <v>0.49405306495882895</v>
      </c>
      <c r="H81" s="340" t="s">
        <v>101</v>
      </c>
      <c r="I81" s="341" t="s">
        <v>102</v>
      </c>
      <c r="J81" s="341"/>
      <c r="K81" s="342">
        <v>0</v>
      </c>
      <c r="L81" s="343">
        <v>0</v>
      </c>
      <c r="M81" s="344">
        <v>0</v>
      </c>
      <c r="N81" s="343">
        <v>0</v>
      </c>
      <c r="O81" s="344">
        <v>0</v>
      </c>
      <c r="P81" s="344">
        <v>0</v>
      </c>
      <c r="Q81" s="294">
        <f t="shared" si="67"/>
        <v>0</v>
      </c>
      <c r="R81" s="345">
        <f t="shared" si="67"/>
        <v>0</v>
      </c>
      <c r="S81" s="411">
        <f t="shared" si="68"/>
        <v>0</v>
      </c>
      <c r="T81" s="411">
        <f t="shared" si="68"/>
        <v>0</v>
      </c>
      <c r="U81" s="346">
        <f>S81/X55</f>
        <v>0</v>
      </c>
      <c r="V81" s="347" t="e">
        <f>T81/S81</f>
        <v>#DIV/0!</v>
      </c>
      <c r="W81" s="213"/>
      <c r="X81" s="348"/>
      <c r="Y81" s="309"/>
      <c r="Z81" s="309"/>
      <c r="AA81" s="348"/>
      <c r="AE81" s="348"/>
      <c r="AF81" s="348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224"/>
      <c r="BI81" s="349"/>
      <c r="BJ81" s="276"/>
      <c r="BK81" s="197"/>
      <c r="BL81" s="250"/>
      <c r="BM81" s="287"/>
      <c r="BN81" s="241"/>
      <c r="BO81" s="241"/>
      <c r="BP81" s="288"/>
      <c r="BQ81" s="350"/>
      <c r="BR81" s="197"/>
      <c r="BS81" s="197"/>
      <c r="BT81" s="289"/>
      <c r="BU81" s="87"/>
      <c r="BV81" s="87"/>
      <c r="BW81" s="107"/>
      <c r="BX81" s="14"/>
      <c r="BY81" s="16"/>
      <c r="BZ81" s="93"/>
      <c r="CA81" s="17"/>
      <c r="CB81" s="144" t="s">
        <v>90</v>
      </c>
      <c r="CC81" s="145"/>
      <c r="CD81" s="131"/>
      <c r="CE81" s="21"/>
      <c r="CF81" s="22"/>
      <c r="CG81" s="146"/>
      <c r="CH81" s="23"/>
      <c r="CI81" s="9"/>
      <c r="CP81" s="8"/>
      <c r="CQ81" s="8"/>
      <c r="CR81" s="8"/>
      <c r="CS81" s="8"/>
      <c r="CT81" s="8"/>
      <c r="CU81" s="8"/>
    </row>
    <row r="82" spans="1:99" ht="15.75" customHeight="1" x14ac:dyDescent="0.25">
      <c r="A82" s="502"/>
      <c r="B82" s="351" t="s">
        <v>39</v>
      </c>
      <c r="C82" s="352" t="e">
        <f>CF53/G53%</f>
        <v>#DIV/0!</v>
      </c>
      <c r="D82" s="352">
        <f>CF55/(G55+G56+G57)%</f>
        <v>0.16714861183077875</v>
      </c>
      <c r="E82" s="352">
        <f>CF57/(G58+G59+G60)%</f>
        <v>0.4031808394739777</v>
      </c>
      <c r="F82" s="353">
        <f>CF59/(G61+G62)%</f>
        <v>0.24783147459727389</v>
      </c>
      <c r="G82" s="354">
        <f>CF61/(G63)%</f>
        <v>0.2241221880966216</v>
      </c>
      <c r="H82" s="413">
        <f>H35+F76-F77</f>
        <v>112.107</v>
      </c>
      <c r="K82" s="309"/>
      <c r="L82" s="309"/>
      <c r="M82" s="471" t="s">
        <v>103</v>
      </c>
      <c r="N82" s="472"/>
      <c r="O82" s="473"/>
      <c r="P82" s="357" t="s">
        <v>104</v>
      </c>
      <c r="Q82" s="358" t="s">
        <v>105</v>
      </c>
      <c r="R82" s="359" t="s">
        <v>106</v>
      </c>
      <c r="S82" s="359" t="s">
        <v>107</v>
      </c>
      <c r="T82" s="359" t="s">
        <v>108</v>
      </c>
      <c r="U82" s="359" t="s">
        <v>101</v>
      </c>
      <c r="V82" s="360" t="s">
        <v>109</v>
      </c>
      <c r="W82" s="213"/>
      <c r="X82" s="348"/>
      <c r="Y82" s="348"/>
      <c r="Z82" s="348"/>
      <c r="AA82" s="348"/>
      <c r="AE82" s="348"/>
      <c r="AF82" s="348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361" t="s">
        <v>110</v>
      </c>
      <c r="BI82" s="480"/>
      <c r="BJ82" s="362">
        <f>BJ53+BJ55+BJ57+BJ59+BJ61+BJ63+BJ64+BJ66+BJ68+BJ70+BJ71+BJ72+BJ74+BJ76+BJ78+BJ80</f>
        <v>9.8000000000000007</v>
      </c>
      <c r="BK82" s="362">
        <f>BK53+BK55+BK57+BK59+BK61+BK63+BK64+BK66+BK68+BK70+BK71+BK72+BK74+BK76+BK78+BK80</f>
        <v>0.371</v>
      </c>
      <c r="BL82" s="488"/>
      <c r="BM82" s="489"/>
      <c r="BN82" s="362">
        <f>BN53+BN55+BN57+BN59+BN61+BN63+BN64+BN66+BN68+BN70+BN71+BN72+BN74+BN76+BN78+BN80</f>
        <v>3.3400000000000003</v>
      </c>
      <c r="BO82" s="362">
        <f>BO53+BO55+BO57+BO59+BO61+BO63+BO64+BO66+BO68+BO70+BO71+BO72+BO74+BO76+BO78+BO80</f>
        <v>2.4649999999999999</v>
      </c>
      <c r="BP82" s="488"/>
      <c r="BQ82" s="489"/>
      <c r="BR82" s="362">
        <f>BR53+BR55+BR57+BR59+BR61+BR63+BR64+BR66+BR68+BR70+BR71+BR72+BR74+BR76+BR78+BR80</f>
        <v>5.07</v>
      </c>
      <c r="BS82" s="362">
        <f>BS53+BS55+BS57+BS59+BS61+BS63+BS64+BS66+BS68+BS70+BS71+BS72+BS74+BS76+BS78+BS80</f>
        <v>0.4</v>
      </c>
      <c r="BT82" s="482"/>
      <c r="BU82" s="87"/>
      <c r="BV82" s="87"/>
      <c r="BW82" s="147" t="s">
        <v>110</v>
      </c>
      <c r="BX82" s="18"/>
      <c r="BY82" s="148">
        <f>BY53+BY55+BY57+BY59+BY61+BY63+BY64+BY66+BY68+BY70+BY71+BY72+BY74+BY76+BY78+BY80</f>
        <v>18.21</v>
      </c>
      <c r="BZ82" s="149">
        <f>BZ55+BZ57+BZ59+BZ61+BZ63+BZ64+BZ66+BZ68+BZ70+BZ71+BZ72+BZ74+BZ76+BZ78+BZ80+CC81</f>
        <v>3.2359999999999998</v>
      </c>
      <c r="CA82" s="150">
        <f>CA63+CA64+CA66+CA70+CA70+CA71</f>
        <v>0</v>
      </c>
      <c r="CB82" s="144" t="s">
        <v>39</v>
      </c>
      <c r="CC82" s="145">
        <f>CC81</f>
        <v>0</v>
      </c>
      <c r="CD82" s="147" t="s">
        <v>110</v>
      </c>
      <c r="CE82" s="151"/>
      <c r="CF82" s="152">
        <f>SUM(CF35:CF81)</f>
        <v>34.900000000000006</v>
      </c>
      <c r="CG82" s="153">
        <f>SUM(BZ35:BZ82)</f>
        <v>7.9380000000000006</v>
      </c>
      <c r="CH82" s="154">
        <f>CA82</f>
        <v>0</v>
      </c>
      <c r="CI82" s="9"/>
      <c r="CP82" s="8"/>
      <c r="CQ82" s="45"/>
      <c r="CR82" s="8"/>
      <c r="CS82" s="8"/>
      <c r="CT82" s="8"/>
      <c r="CU82" s="8"/>
    </row>
    <row r="83" spans="1:99" ht="15" customHeight="1" x14ac:dyDescent="0.25">
      <c r="A83" s="363"/>
      <c r="H83" s="364" t="s">
        <v>109</v>
      </c>
      <c r="K83" s="309"/>
      <c r="L83" s="309"/>
      <c r="M83" s="365"/>
      <c r="N83" s="333"/>
      <c r="O83" s="366"/>
      <c r="P83" s="367" t="s">
        <v>111</v>
      </c>
      <c r="Q83" s="205"/>
      <c r="R83" s="205"/>
      <c r="S83" s="368"/>
      <c r="T83" s="368"/>
      <c r="U83" s="368"/>
      <c r="V83" s="369">
        <f>Q83+R83+S83+T83+U83</f>
        <v>0</v>
      </c>
      <c r="W83" s="213"/>
      <c r="X83" s="348"/>
      <c r="Y83" s="348"/>
      <c r="Z83" s="348"/>
      <c r="AA83" s="348"/>
      <c r="AE83" s="348"/>
      <c r="AF83" s="348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370" t="s">
        <v>112</v>
      </c>
      <c r="BI83" s="481"/>
      <c r="BJ83" s="371">
        <f>BJ82/(BJ82+C76)%</f>
        <v>7.0100143061516453</v>
      </c>
      <c r="BK83" s="371">
        <f>BK82/C76%</f>
        <v>0.28538461538461535</v>
      </c>
      <c r="BL83" s="490"/>
      <c r="BM83" s="491"/>
      <c r="BN83" s="371">
        <f>BN82/(BN82+D76)%</f>
        <v>3.2010734138393713</v>
      </c>
      <c r="BO83" s="371">
        <f>BO82/D76%</f>
        <v>2.4405940594059405</v>
      </c>
      <c r="BP83" s="490"/>
      <c r="BQ83" s="491"/>
      <c r="BR83" s="371">
        <f>BR82/(BR82+E76)%</f>
        <v>4.0598324818628786</v>
      </c>
      <c r="BS83" s="371">
        <f>BS82/E76%</f>
        <v>0.33385637498748039</v>
      </c>
      <c r="BT83" s="483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9"/>
      <c r="CP83" s="8"/>
    </row>
    <row r="84" spans="1:99" ht="15" customHeight="1" x14ac:dyDescent="0.25">
      <c r="A84" s="474" t="s">
        <v>95</v>
      </c>
      <c r="B84" s="475"/>
      <c r="C84" s="327" t="s">
        <v>58</v>
      </c>
      <c r="D84" s="372" t="s">
        <v>61</v>
      </c>
      <c r="E84" s="323" t="s">
        <v>65</v>
      </c>
      <c r="F84" s="325" t="s">
        <v>70</v>
      </c>
      <c r="G84" s="373" t="s">
        <v>71</v>
      </c>
      <c r="H84" s="374" t="s">
        <v>73</v>
      </c>
      <c r="I84" s="375"/>
      <c r="K84" s="309"/>
      <c r="L84" s="309"/>
      <c r="M84" s="476" t="s">
        <v>113</v>
      </c>
      <c r="N84" s="477"/>
      <c r="O84" s="376"/>
      <c r="P84" s="377" t="s">
        <v>114</v>
      </c>
      <c r="Q84" s="378">
        <f t="shared" ref="Q84:V84" si="69">Q83</f>
        <v>0</v>
      </c>
      <c r="R84" s="378">
        <f t="shared" si="69"/>
        <v>0</v>
      </c>
      <c r="S84" s="378">
        <f t="shared" si="69"/>
        <v>0</v>
      </c>
      <c r="T84" s="378">
        <f t="shared" si="69"/>
        <v>0</v>
      </c>
      <c r="U84" s="378">
        <f t="shared" si="69"/>
        <v>0</v>
      </c>
      <c r="V84" s="379">
        <f t="shared" si="69"/>
        <v>0</v>
      </c>
      <c r="W84" s="169"/>
      <c r="X84" s="348"/>
      <c r="Y84" s="348"/>
      <c r="Z84" s="348"/>
      <c r="AA84" s="348"/>
      <c r="AE84" s="348"/>
      <c r="AF84" s="348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380"/>
      <c r="BI84" s="381"/>
      <c r="BJ84" s="381"/>
      <c r="BK84" s="381"/>
      <c r="BL84" s="381"/>
      <c r="BM84" s="381"/>
      <c r="BN84" s="381"/>
      <c r="BO84" s="381"/>
      <c r="BP84" s="381"/>
      <c r="BQ84" s="381"/>
      <c r="BR84" s="381"/>
      <c r="BS84" s="381"/>
      <c r="BT84" s="381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9"/>
    </row>
    <row r="85" spans="1:99" ht="15" customHeight="1" x14ac:dyDescent="0.25">
      <c r="A85" s="382"/>
      <c r="B85" s="189"/>
      <c r="C85" s="333">
        <v>1.5</v>
      </c>
      <c r="D85" s="333">
        <v>1.45</v>
      </c>
      <c r="E85" s="383">
        <v>1.25</v>
      </c>
      <c r="F85" s="272">
        <v>1.5</v>
      </c>
      <c r="G85" s="384">
        <v>1.5</v>
      </c>
      <c r="H85" s="385">
        <v>1.5</v>
      </c>
      <c r="I85" s="386"/>
      <c r="K85" s="387" t="s">
        <v>56</v>
      </c>
      <c r="L85" s="388"/>
      <c r="M85" s="476" t="s">
        <v>115</v>
      </c>
      <c r="N85" s="477"/>
      <c r="O85" s="376"/>
      <c r="S85" s="309"/>
      <c r="T85" s="389"/>
      <c r="U85" s="478" t="s">
        <v>109</v>
      </c>
      <c r="V85" s="479"/>
      <c r="W85" s="169"/>
      <c r="X85" s="348"/>
      <c r="Y85" s="390" t="s">
        <v>116</v>
      </c>
      <c r="Z85" s="390">
        <f>100-(Z88+V88+0.15)</f>
        <v>94.64425369138128</v>
      </c>
      <c r="AA85" s="348"/>
      <c r="AE85" s="348"/>
      <c r="AF85" s="348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380"/>
      <c r="BI85" s="381"/>
      <c r="BJ85" s="381"/>
      <c r="BK85" s="381"/>
      <c r="BL85" s="381"/>
      <c r="BM85" s="381"/>
      <c r="BN85" s="381"/>
      <c r="BO85" s="381"/>
      <c r="BP85" s="381"/>
      <c r="BQ85" s="381"/>
      <c r="BR85" s="381"/>
      <c r="BS85" s="381"/>
      <c r="BT85" s="381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9"/>
    </row>
    <row r="86" spans="1:99" ht="15.75" customHeight="1" x14ac:dyDescent="0.25">
      <c r="A86" s="365" t="s">
        <v>117</v>
      </c>
      <c r="B86" s="241" t="s">
        <v>38</v>
      </c>
      <c r="C86" s="337">
        <f>BX63/(BX63+F65)%</f>
        <v>2.2226745369428045</v>
      </c>
      <c r="D86" s="337">
        <f>BX64/(BX64+F66)%</f>
        <v>2.5427872860635699</v>
      </c>
      <c r="E86" s="337">
        <f>BX66/(BX66+F67)%</f>
        <v>3.2206119162640903</v>
      </c>
      <c r="F86" s="339">
        <f>BX68/(BX68+F68)%</f>
        <v>6.6748704180184211</v>
      </c>
      <c r="G86" s="391">
        <f>BX70/(BX70+F69)%</f>
        <v>6.6109119872560713</v>
      </c>
      <c r="H86" s="392">
        <f>BX71/(BX71+F70)%</f>
        <v>2.2937681359679432</v>
      </c>
      <c r="I86" s="393"/>
      <c r="K86" s="337">
        <f>BZ61/(F63)%</f>
        <v>0</v>
      </c>
      <c r="L86" s="309"/>
      <c r="M86" s="476" t="s">
        <v>118</v>
      </c>
      <c r="N86" s="477"/>
      <c r="O86" s="376"/>
      <c r="S86" s="309"/>
      <c r="T86" s="492" t="s">
        <v>119</v>
      </c>
      <c r="U86" s="183" t="s">
        <v>36</v>
      </c>
      <c r="V86" s="366">
        <v>5.25</v>
      </c>
      <c r="W86" s="169"/>
      <c r="X86" s="348"/>
      <c r="Y86" s="484" t="s">
        <v>120</v>
      </c>
      <c r="Z86" s="484"/>
      <c r="AA86" s="348"/>
      <c r="AB86" s="348"/>
      <c r="AC86" s="348"/>
      <c r="AD86" s="348"/>
      <c r="AE86" s="348"/>
      <c r="AF86" s="348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380"/>
      <c r="BI86" s="381"/>
      <c r="BJ86" s="381"/>
      <c r="BK86" s="381"/>
      <c r="BL86" s="381"/>
      <c r="BM86" s="381"/>
      <c r="BN86" s="381"/>
      <c r="BO86" s="381"/>
      <c r="BP86" s="381"/>
      <c r="BQ86" s="381"/>
      <c r="BR86" s="381"/>
      <c r="BS86" s="381"/>
      <c r="BT86" s="381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9"/>
    </row>
    <row r="87" spans="1:99" ht="15.75" customHeight="1" x14ac:dyDescent="0.25">
      <c r="A87" s="365"/>
      <c r="B87" s="241" t="s">
        <v>39</v>
      </c>
      <c r="C87" s="337">
        <f>CE63/(CE63+G65)%</f>
        <v>1.9512595052163397</v>
      </c>
      <c r="D87" s="337">
        <f>CE64/(CE64+G66)%</f>
        <v>2.5812566203936003</v>
      </c>
      <c r="E87" s="337">
        <f>CE66/(CE66+G67)%</f>
        <v>3.2711600960859122</v>
      </c>
      <c r="F87" s="339">
        <f>CE68/(CE68+G68)%</f>
        <v>6.4509592002161584</v>
      </c>
      <c r="G87" s="391">
        <f>CE70/(CE70+G69)%</f>
        <v>13.759923021409671</v>
      </c>
      <c r="H87" s="394">
        <f>CF71/(CF71+G70)%</f>
        <v>1.2939434094629356</v>
      </c>
      <c r="K87" s="352">
        <f>CG61/(G63)%</f>
        <v>0</v>
      </c>
      <c r="M87" s="485" t="s">
        <v>121</v>
      </c>
      <c r="N87" s="467"/>
      <c r="O87" s="395"/>
      <c r="T87" s="492"/>
      <c r="U87" s="183" t="s">
        <v>38</v>
      </c>
      <c r="V87" s="193">
        <f>BY82/(BY82+F76)%</f>
        <v>4.9346651419156586</v>
      </c>
      <c r="W87" s="169"/>
      <c r="X87" s="260"/>
      <c r="Y87" s="183" t="s">
        <v>122</v>
      </c>
      <c r="Z87" s="396">
        <v>0</v>
      </c>
      <c r="AA87" s="260"/>
      <c r="AB87" s="260"/>
      <c r="AC87" s="260"/>
      <c r="AD87" s="260"/>
      <c r="AE87" s="260"/>
      <c r="AF87" s="260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  <c r="AY87" s="223"/>
      <c r="AZ87" s="223"/>
      <c r="BA87" s="223"/>
      <c r="BB87" s="223"/>
      <c r="BC87" s="223"/>
      <c r="BD87" s="223"/>
      <c r="BE87" s="223"/>
      <c r="BF87" s="223"/>
      <c r="BG87" s="223"/>
      <c r="BH87" s="380"/>
      <c r="BI87" s="381"/>
      <c r="BJ87" s="381"/>
      <c r="BK87" s="381"/>
      <c r="BL87" s="381"/>
      <c r="BM87" s="381"/>
      <c r="BN87" s="381"/>
      <c r="BO87" s="381"/>
      <c r="BP87" s="381"/>
      <c r="BQ87" s="381"/>
      <c r="BR87" s="381"/>
      <c r="BS87" s="381"/>
      <c r="BT87" s="381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9"/>
    </row>
    <row r="88" spans="1:99" ht="15.75" customHeight="1" x14ac:dyDescent="0.25">
      <c r="A88" s="382"/>
      <c r="B88" s="234"/>
      <c r="C88" s="333">
        <v>1.95</v>
      </c>
      <c r="D88" s="333">
        <v>1.75</v>
      </c>
      <c r="E88" s="333">
        <v>1.65</v>
      </c>
      <c r="F88" s="384"/>
      <c r="G88" s="322" t="s">
        <v>123</v>
      </c>
      <c r="H88" s="397" t="s">
        <v>45</v>
      </c>
      <c r="I88" s="327" t="s">
        <v>48</v>
      </c>
      <c r="J88" s="327" t="s">
        <v>52</v>
      </c>
      <c r="K88" s="327" t="s">
        <v>58</v>
      </c>
      <c r="L88" s="372" t="s">
        <v>61</v>
      </c>
      <c r="M88" s="323" t="s">
        <v>65</v>
      </c>
      <c r="N88" s="323" t="s">
        <v>70</v>
      </c>
      <c r="O88" s="327" t="s">
        <v>77</v>
      </c>
      <c r="P88" s="327" t="s">
        <v>80</v>
      </c>
      <c r="Q88" s="398" t="s">
        <v>82</v>
      </c>
      <c r="R88" s="398" t="s">
        <v>84</v>
      </c>
      <c r="S88" s="399" t="s">
        <v>86</v>
      </c>
      <c r="T88" s="493"/>
      <c r="U88" s="183" t="s">
        <v>39</v>
      </c>
      <c r="V88" s="414">
        <f>CF82/(CF82+G76)%</f>
        <v>5.2057463086187177</v>
      </c>
      <c r="W88" s="169"/>
      <c r="X88" s="260"/>
      <c r="Y88" s="183" t="s">
        <v>124</v>
      </c>
      <c r="Z88" s="400">
        <f>Z87/((CF82+G76)+(CF82+G76)*0.0015)%</f>
        <v>0</v>
      </c>
      <c r="AF88" s="260"/>
      <c r="AG88" s="223"/>
      <c r="AH88" s="223"/>
      <c r="AI88" s="223"/>
      <c r="AJ88" s="223"/>
      <c r="AK88" s="223"/>
      <c r="AL88" s="223"/>
      <c r="AM88" s="223"/>
      <c r="AN88" s="223"/>
      <c r="AO88" s="223"/>
      <c r="AP88" s="223"/>
      <c r="AQ88" s="223"/>
      <c r="AR88" s="223"/>
      <c r="AS88" s="223"/>
      <c r="AT88" s="223"/>
      <c r="AU88" s="223"/>
      <c r="AV88" s="223"/>
      <c r="AW88" s="223"/>
      <c r="AX88" s="223"/>
      <c r="AY88" s="223"/>
      <c r="AZ88" s="223"/>
      <c r="BA88" s="223"/>
      <c r="BB88" s="223"/>
      <c r="BC88" s="223"/>
      <c r="BD88" s="223"/>
      <c r="BE88" s="223"/>
      <c r="BF88" s="223"/>
      <c r="BG88" s="223"/>
      <c r="BH88" s="380"/>
      <c r="BI88" s="381"/>
      <c r="BJ88" s="381"/>
      <c r="BK88" s="381"/>
      <c r="BL88" s="381"/>
      <c r="BM88" s="381"/>
      <c r="BN88" s="381"/>
      <c r="BO88" s="381"/>
      <c r="BP88" s="381"/>
      <c r="BQ88" s="381"/>
      <c r="BR88" s="381"/>
      <c r="BS88" s="381"/>
      <c r="BT88" s="381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9"/>
    </row>
    <row r="89" spans="1:99" ht="15" customHeight="1" x14ac:dyDescent="0.25">
      <c r="A89" s="365" t="s">
        <v>109</v>
      </c>
      <c r="B89" s="241" t="s">
        <v>38</v>
      </c>
      <c r="C89" s="337">
        <f>BY63/(BY63+F65)%</f>
        <v>2.4609137055837564</v>
      </c>
      <c r="D89" s="337">
        <f>BY64/(BY64+F66)%</f>
        <v>2.7330405075646658</v>
      </c>
      <c r="E89" s="337">
        <f>BY66/(BY66+F67)%</f>
        <v>3.6502651375015422</v>
      </c>
      <c r="F89" s="338">
        <f>BY68/(BY68+F68)%</f>
        <v>6.6748704180184211</v>
      </c>
      <c r="G89" s="274" t="s">
        <v>38</v>
      </c>
      <c r="H89" s="337">
        <f>BZ55/(F55+F56+F57)%</f>
        <v>0</v>
      </c>
      <c r="I89" s="337">
        <f>BZ57/(F58+F59+F60)%</f>
        <v>0</v>
      </c>
      <c r="J89" s="337">
        <f>BZ59/(F61+F62)%</f>
        <v>0</v>
      </c>
      <c r="K89" s="337">
        <f>BZ63/F65%</f>
        <v>0</v>
      </c>
      <c r="L89" s="337">
        <f>BZ64/F66%</f>
        <v>0</v>
      </c>
      <c r="M89" s="337">
        <f>BZ66/F67%</f>
        <v>0</v>
      </c>
      <c r="N89" s="386">
        <f>BZ68/F68%</f>
        <v>0</v>
      </c>
      <c r="O89" s="337">
        <f>BZ72/F71%</f>
        <v>12.056185944363103</v>
      </c>
      <c r="P89" s="337">
        <f>BZ74/F72%</f>
        <v>1.5603316974107295</v>
      </c>
      <c r="Q89" s="337" t="e">
        <f>BZ76/F73%</f>
        <v>#DIV/0!</v>
      </c>
      <c r="R89" s="386">
        <f>BZ78/F74%</f>
        <v>2.138624065962381</v>
      </c>
      <c r="S89" s="272">
        <f>BZ80/F75%</f>
        <v>1.3396004700352528</v>
      </c>
      <c r="T89" s="493" t="s">
        <v>14</v>
      </c>
      <c r="U89" s="183" t="s">
        <v>38</v>
      </c>
      <c r="V89" s="193">
        <f>BZ82/F76%/0.381</f>
        <v>2.4210797578788563</v>
      </c>
      <c r="W89" s="223"/>
      <c r="X89" s="260"/>
      <c r="AF89" s="260"/>
      <c r="AG89" s="223"/>
      <c r="AH89" s="223"/>
      <c r="AI89" s="223"/>
      <c r="AJ89" s="223"/>
      <c r="AK89" s="223"/>
      <c r="AL89" s="223"/>
      <c r="AM89" s="223"/>
      <c r="AN89" s="223"/>
      <c r="AO89" s="223"/>
      <c r="AP89" s="223"/>
      <c r="AQ89" s="223"/>
      <c r="AR89" s="223"/>
      <c r="AS89" s="223"/>
      <c r="AT89" s="223"/>
      <c r="AU89" s="223"/>
      <c r="AV89" s="223"/>
      <c r="AW89" s="223"/>
      <c r="AX89" s="223"/>
      <c r="AY89" s="223"/>
      <c r="AZ89" s="223"/>
      <c r="BA89" s="223"/>
      <c r="BB89" s="223"/>
      <c r="BC89" s="223"/>
      <c r="BD89" s="223"/>
      <c r="BE89" s="223"/>
      <c r="BF89" s="223"/>
      <c r="BG89" s="223"/>
      <c r="BH89" s="380"/>
      <c r="BI89" s="381"/>
      <c r="BJ89" s="381"/>
      <c r="BK89" s="381"/>
      <c r="BL89" s="381"/>
      <c r="BM89" s="381"/>
      <c r="BN89" s="381"/>
      <c r="BO89" s="381"/>
      <c r="BP89" s="381"/>
      <c r="BQ89" s="381"/>
      <c r="BR89" s="381"/>
      <c r="BS89" s="381"/>
      <c r="BT89" s="381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9"/>
    </row>
    <row r="90" spans="1:99" ht="15" customHeight="1" x14ac:dyDescent="0.25">
      <c r="A90" s="401"/>
      <c r="B90" s="351" t="s">
        <v>39</v>
      </c>
      <c r="C90" s="352">
        <f>CF63/(CF63+G65)%</f>
        <v>1.2509547303015915</v>
      </c>
      <c r="D90" s="352">
        <f>CF64/(CF64+G66)%</f>
        <v>1.5771093838008332</v>
      </c>
      <c r="E90" s="352">
        <f>CF66/(CF66+G67)%</f>
        <v>2.1162508043182955</v>
      </c>
      <c r="F90" s="353">
        <f>CF68/(CF68+G68)%</f>
        <v>3.1301367467561989</v>
      </c>
      <c r="G90" s="402" t="s">
        <v>39</v>
      </c>
      <c r="H90" s="352">
        <f>CG55/(G55+G56+G57)%</f>
        <v>0</v>
      </c>
      <c r="I90" s="352">
        <f>CG57/(G58+G59+G60)%</f>
        <v>0</v>
      </c>
      <c r="J90" s="352">
        <f>CG59/(G61+G62)%</f>
        <v>0</v>
      </c>
      <c r="K90" s="352">
        <f>CG63/G65%</f>
        <v>0</v>
      </c>
      <c r="L90" s="352">
        <f>CG64/G66%</f>
        <v>0</v>
      </c>
      <c r="M90" s="352">
        <f>CG66/G67%</f>
        <v>0</v>
      </c>
      <c r="N90" s="393">
        <f>CG68/G68%</f>
        <v>0</v>
      </c>
      <c r="O90" s="352">
        <f>CG72/G71%</f>
        <v>5.0629263137669325</v>
      </c>
      <c r="P90" s="352">
        <f>CG74/G72%</f>
        <v>0.72932651995760112</v>
      </c>
      <c r="Q90" s="352" t="e">
        <f>CG76/G73%</f>
        <v>#DIV/0!</v>
      </c>
      <c r="R90" s="393">
        <f>CG78/G74%</f>
        <v>2.138624065962381</v>
      </c>
      <c r="S90" s="403">
        <f>CG80/G75%</f>
        <v>0.512267457535724</v>
      </c>
      <c r="T90" s="494"/>
      <c r="U90" s="404" t="s">
        <v>39</v>
      </c>
      <c r="V90" s="405">
        <f>CG82/G76%/0.381</f>
        <v>3.2783980295118025</v>
      </c>
      <c r="W90" s="223"/>
      <c r="X90" s="260"/>
      <c r="AF90" s="260"/>
      <c r="AG90" s="223"/>
      <c r="AH90" s="223"/>
      <c r="AI90" s="223"/>
      <c r="AJ90" s="223"/>
      <c r="AK90" s="223"/>
      <c r="AL90" s="223"/>
      <c r="AM90" s="223"/>
      <c r="AN90" s="223"/>
      <c r="AO90" s="223"/>
      <c r="AP90" s="223"/>
      <c r="AQ90" s="223"/>
      <c r="AR90" s="223"/>
      <c r="AS90" s="223"/>
      <c r="AT90" s="223"/>
      <c r="AU90" s="223"/>
      <c r="AV90" s="223"/>
      <c r="AW90" s="223"/>
      <c r="AX90" s="223"/>
      <c r="AY90" s="223"/>
      <c r="AZ90" s="223"/>
      <c r="BA90" s="223"/>
      <c r="BB90" s="223"/>
      <c r="BC90" s="223"/>
      <c r="BD90" s="223"/>
      <c r="BE90" s="223"/>
      <c r="BF90" s="223"/>
      <c r="BG90" s="223"/>
      <c r="BH90" s="380"/>
      <c r="BI90" s="381"/>
      <c r="BJ90" s="381"/>
      <c r="BK90" s="381"/>
      <c r="BL90" s="381"/>
      <c r="BM90" s="381"/>
      <c r="BN90" s="381"/>
      <c r="BO90" s="381"/>
      <c r="BP90" s="381"/>
      <c r="BQ90" s="381"/>
      <c r="BR90" s="381"/>
      <c r="BS90" s="381"/>
      <c r="BT90" s="381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9"/>
    </row>
    <row r="91" spans="1:99" ht="15" customHeight="1" x14ac:dyDescent="0.25">
      <c r="A91" s="363"/>
      <c r="F91" s="406"/>
      <c r="G91" s="363"/>
      <c r="H91" s="363"/>
      <c r="I91" s="363"/>
      <c r="J91" s="363"/>
      <c r="K91" s="363"/>
      <c r="L91" s="363"/>
      <c r="M91" s="363"/>
      <c r="N91" s="185"/>
      <c r="O91" s="185"/>
      <c r="P91" s="185"/>
      <c r="Q91" s="363"/>
      <c r="R91" s="363"/>
      <c r="W91" s="223"/>
      <c r="X91" s="260"/>
      <c r="Y91" s="260"/>
      <c r="Z91" s="260"/>
      <c r="AA91" s="407"/>
      <c r="AB91" s="407"/>
      <c r="AC91" s="407"/>
      <c r="AD91" s="407"/>
      <c r="AE91" s="407"/>
      <c r="AF91" s="407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3"/>
      <c r="AY91" s="313"/>
      <c r="AZ91" s="313"/>
      <c r="BA91" s="313"/>
      <c r="BB91" s="313"/>
      <c r="BC91" s="313"/>
      <c r="BD91" s="313"/>
      <c r="BE91" s="313"/>
      <c r="BF91" s="313"/>
      <c r="BG91" s="313"/>
      <c r="BH91" s="380"/>
      <c r="BI91" s="381"/>
      <c r="BJ91" s="381"/>
      <c r="BK91" s="381"/>
      <c r="BL91" s="381"/>
      <c r="BM91" s="381"/>
      <c r="BN91" s="381"/>
      <c r="BO91" s="381"/>
      <c r="BP91" s="381"/>
      <c r="BQ91" s="381"/>
      <c r="BR91" s="381"/>
      <c r="BS91" s="381"/>
      <c r="BT91" s="381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9"/>
    </row>
    <row r="92" spans="1:99" ht="15" customHeight="1" x14ac:dyDescent="0.3">
      <c r="A92" s="363"/>
      <c r="S92" s="161"/>
      <c r="T92" s="161"/>
      <c r="U92" s="161"/>
      <c r="V92" s="161"/>
      <c r="W92" s="223"/>
      <c r="BG92" s="194"/>
      <c r="BH92" s="380"/>
      <c r="BI92" s="381"/>
      <c r="BJ92" s="381"/>
      <c r="BK92" s="381"/>
      <c r="BL92" s="381"/>
      <c r="BM92" s="381"/>
      <c r="BN92" s="381"/>
      <c r="BO92" s="381"/>
      <c r="BP92" s="381"/>
      <c r="BQ92" s="381"/>
      <c r="BR92" s="381"/>
      <c r="BS92" s="381"/>
      <c r="BT92" s="381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9"/>
    </row>
    <row r="93" spans="1:99" ht="15" customHeight="1" x14ac:dyDescent="0.25">
      <c r="A93" s="363"/>
      <c r="W93" s="213"/>
      <c r="BG93" s="415"/>
      <c r="BH93" s="380"/>
      <c r="BI93" s="381"/>
      <c r="BJ93" s="381"/>
      <c r="BK93" s="381"/>
      <c r="BL93" s="381"/>
      <c r="BM93" s="381"/>
      <c r="BN93" s="381"/>
      <c r="BO93" s="381"/>
      <c r="BP93" s="381"/>
      <c r="BQ93" s="381"/>
      <c r="BR93" s="381"/>
      <c r="BS93" s="381"/>
      <c r="BT93" s="381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</row>
    <row r="94" spans="1:99" ht="15" customHeight="1" x14ac:dyDescent="0.25">
      <c r="A94" s="363"/>
      <c r="W94" s="213"/>
      <c r="BG94" s="415"/>
      <c r="BH94" s="409"/>
      <c r="BI94" s="409"/>
      <c r="BJ94" s="409"/>
      <c r="BK94" s="409"/>
      <c r="BL94" s="409"/>
      <c r="BM94" s="409"/>
      <c r="BN94" s="409"/>
      <c r="BO94" s="409"/>
      <c r="BP94" s="409"/>
      <c r="BQ94" s="409"/>
      <c r="BR94" s="409"/>
      <c r="BS94" s="409"/>
      <c r="BT94" s="40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</row>
    <row r="95" spans="1:99" ht="23.25" customHeight="1" x14ac:dyDescent="0.3">
      <c r="A95" s="156" t="s">
        <v>0</v>
      </c>
      <c r="B95" s="157"/>
      <c r="C95" s="157"/>
      <c r="D95" s="157"/>
      <c r="E95" s="157"/>
      <c r="F95" s="157"/>
      <c r="G95" s="157"/>
      <c r="H95" s="158"/>
      <c r="I95" s="159"/>
      <c r="J95" s="159"/>
      <c r="K95" s="426" t="s">
        <v>1</v>
      </c>
      <c r="L95" s="427"/>
      <c r="M95" s="486" t="s">
        <v>159</v>
      </c>
      <c r="N95" s="486"/>
      <c r="O95" s="159"/>
      <c r="P95" s="159"/>
      <c r="Q95" s="159"/>
      <c r="R95" s="159"/>
      <c r="S95" s="159"/>
      <c r="T95" s="159"/>
      <c r="U95" s="159"/>
      <c r="V95" s="160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2">
        <v>3</v>
      </c>
      <c r="BI95" s="430" t="s">
        <v>2</v>
      </c>
      <c r="BJ95" s="431"/>
      <c r="BK95" s="431"/>
      <c r="BL95" s="432"/>
      <c r="BM95" s="430" t="s">
        <v>3</v>
      </c>
      <c r="BN95" s="431"/>
      <c r="BO95" s="431"/>
      <c r="BP95" s="432"/>
      <c r="BQ95" s="430" t="s">
        <v>4</v>
      </c>
      <c r="BR95" s="431"/>
      <c r="BS95" s="431"/>
      <c r="BT95" s="433"/>
      <c r="BU95" s="87"/>
      <c r="BV95" s="87"/>
      <c r="BW95" s="87"/>
      <c r="BX95" s="87"/>
      <c r="BY95" s="88" t="s">
        <v>5</v>
      </c>
      <c r="BZ95" s="89"/>
      <c r="CA95" s="89"/>
      <c r="CB95" s="87"/>
      <c r="CC95" s="87"/>
      <c r="CD95" s="87"/>
      <c r="CE95" s="87"/>
      <c r="CF95" s="88" t="s">
        <v>6</v>
      </c>
      <c r="CG95" s="89"/>
      <c r="CH95" s="89"/>
      <c r="CI95" s="9"/>
      <c r="CK95" s="12"/>
      <c r="CL95" s="434" t="s">
        <v>7</v>
      </c>
      <c r="CM95" s="434"/>
      <c r="CN95" s="434"/>
      <c r="CO95" s="24"/>
      <c r="CQ95" s="12"/>
      <c r="CR95" s="434" t="s">
        <v>8</v>
      </c>
      <c r="CS95" s="434"/>
      <c r="CT95" s="434"/>
      <c r="CU95" s="24"/>
    </row>
    <row r="96" spans="1:99" ht="15.75" customHeight="1" x14ac:dyDescent="0.25">
      <c r="A96" s="163" t="s">
        <v>9</v>
      </c>
      <c r="B96" s="435" t="s">
        <v>10</v>
      </c>
      <c r="C96" s="435"/>
      <c r="D96" s="435"/>
      <c r="E96" s="435"/>
      <c r="F96" s="435"/>
      <c r="G96" s="435"/>
      <c r="H96" s="435"/>
      <c r="I96" s="436" t="s">
        <v>11</v>
      </c>
      <c r="J96" s="436"/>
      <c r="K96" s="436"/>
      <c r="L96" s="436"/>
      <c r="M96" s="436"/>
      <c r="N96" s="436"/>
      <c r="O96" s="461" t="s">
        <v>12</v>
      </c>
      <c r="P96" s="461"/>
      <c r="Q96" s="497" t="s">
        <v>13</v>
      </c>
      <c r="R96" s="497"/>
      <c r="S96" s="497"/>
      <c r="T96" s="497"/>
      <c r="U96" s="497"/>
      <c r="V96" s="498"/>
      <c r="W96" s="164"/>
      <c r="X96" s="165"/>
      <c r="Y96" s="437" t="s">
        <v>11</v>
      </c>
      <c r="Z96" s="438"/>
      <c r="AA96" s="438"/>
      <c r="AB96" s="438"/>
      <c r="AC96" s="438"/>
      <c r="AD96" s="438"/>
      <c r="AE96" s="438"/>
      <c r="AF96" s="438"/>
      <c r="AG96" s="438"/>
      <c r="AH96" s="438"/>
      <c r="AI96" s="438"/>
      <c r="AJ96" s="438"/>
      <c r="AK96" s="438"/>
      <c r="AL96" s="438"/>
      <c r="AM96" s="438"/>
      <c r="AN96" s="438"/>
      <c r="AO96" s="438"/>
      <c r="AP96" s="438"/>
      <c r="AQ96" s="438"/>
      <c r="AR96" s="438"/>
      <c r="AS96" s="438"/>
      <c r="AT96" s="438"/>
      <c r="AU96" s="439"/>
      <c r="AV96" s="166"/>
      <c r="AW96" s="167"/>
      <c r="AX96" s="167"/>
      <c r="AY96" s="167"/>
      <c r="AZ96" s="167"/>
      <c r="BA96" s="168"/>
      <c r="BB96" s="167"/>
      <c r="BC96" s="167"/>
      <c r="BD96" s="167"/>
      <c r="BE96" s="167"/>
      <c r="BF96" s="168"/>
      <c r="BG96" s="169"/>
      <c r="BH96" s="170" t="s">
        <v>9</v>
      </c>
      <c r="BI96" s="171" t="s">
        <v>7</v>
      </c>
      <c r="BJ96" s="172"/>
      <c r="BK96" s="173" t="s">
        <v>14</v>
      </c>
      <c r="BL96" s="174" t="s">
        <v>15</v>
      </c>
      <c r="BM96" s="171" t="s">
        <v>7</v>
      </c>
      <c r="BN96" s="172"/>
      <c r="BO96" s="173" t="s">
        <v>14</v>
      </c>
      <c r="BP96" s="173" t="s">
        <v>15</v>
      </c>
      <c r="BQ96" s="171" t="s">
        <v>7</v>
      </c>
      <c r="BR96" s="172"/>
      <c r="BS96" s="173" t="s">
        <v>14</v>
      </c>
      <c r="BT96" s="174" t="s">
        <v>15</v>
      </c>
      <c r="BU96" s="87"/>
      <c r="BV96" s="87"/>
      <c r="BW96" s="463" t="s">
        <v>9</v>
      </c>
      <c r="BX96" s="91" t="s">
        <v>7</v>
      </c>
      <c r="BY96" s="450" t="s">
        <v>16</v>
      </c>
      <c r="BZ96" s="450" t="s">
        <v>14</v>
      </c>
      <c r="CA96" s="452" t="s">
        <v>15</v>
      </c>
      <c r="CB96" s="87"/>
      <c r="CC96" s="87"/>
      <c r="CD96" s="454" t="s">
        <v>9</v>
      </c>
      <c r="CE96" s="92" t="s">
        <v>7</v>
      </c>
      <c r="CF96" s="450" t="s">
        <v>16</v>
      </c>
      <c r="CG96" s="457" t="s">
        <v>14</v>
      </c>
      <c r="CH96" s="459" t="s">
        <v>15</v>
      </c>
      <c r="CI96" s="9"/>
      <c r="CK96" s="25" t="s">
        <v>9</v>
      </c>
      <c r="CL96" s="26" t="s">
        <v>17</v>
      </c>
      <c r="CM96" s="26" t="s">
        <v>18</v>
      </c>
      <c r="CN96" s="1" t="s">
        <v>19</v>
      </c>
      <c r="CO96" s="27" t="s">
        <v>20</v>
      </c>
      <c r="CP96" s="28"/>
      <c r="CQ96" s="25" t="s">
        <v>9</v>
      </c>
      <c r="CR96" s="26" t="s">
        <v>17</v>
      </c>
      <c r="CS96" s="26" t="s">
        <v>18</v>
      </c>
      <c r="CT96" s="1" t="s">
        <v>19</v>
      </c>
      <c r="CU96" s="27" t="s">
        <v>20</v>
      </c>
    </row>
    <row r="97" spans="1:99" ht="31.5" customHeight="1" x14ac:dyDescent="0.25">
      <c r="A97" s="175"/>
      <c r="B97" s="176"/>
      <c r="C97" s="177" t="s">
        <v>17</v>
      </c>
      <c r="D97" s="177" t="s">
        <v>18</v>
      </c>
      <c r="E97" s="177" t="s">
        <v>19</v>
      </c>
      <c r="F97" s="178" t="s">
        <v>16</v>
      </c>
      <c r="G97" s="178" t="s">
        <v>21</v>
      </c>
      <c r="H97" s="178" t="s">
        <v>22</v>
      </c>
      <c r="I97" s="440" t="s">
        <v>23</v>
      </c>
      <c r="J97" s="440"/>
      <c r="K97" s="441" t="s">
        <v>24</v>
      </c>
      <c r="L97" s="441"/>
      <c r="M97" s="441" t="s">
        <v>25</v>
      </c>
      <c r="N97" s="441"/>
      <c r="O97" s="462"/>
      <c r="P97" s="462"/>
      <c r="Q97" s="499"/>
      <c r="R97" s="499"/>
      <c r="S97" s="499"/>
      <c r="T97" s="499"/>
      <c r="U97" s="499"/>
      <c r="V97" s="500"/>
      <c r="W97" s="164"/>
      <c r="X97" s="165"/>
      <c r="Y97" s="179"/>
      <c r="Z97" s="442" t="s">
        <v>26</v>
      </c>
      <c r="AA97" s="442"/>
      <c r="AB97" s="442"/>
      <c r="AC97" s="442"/>
      <c r="AD97" s="443" t="s">
        <v>27</v>
      </c>
      <c r="AE97" s="443"/>
      <c r="AF97" s="443"/>
      <c r="AG97" s="443"/>
      <c r="AH97" s="443" t="s">
        <v>28</v>
      </c>
      <c r="AI97" s="443"/>
      <c r="AJ97" s="443"/>
      <c r="AK97" s="443"/>
      <c r="AL97" s="444" t="s">
        <v>29</v>
      </c>
      <c r="AM97" s="444"/>
      <c r="AN97" s="444"/>
      <c r="AO97" s="444"/>
      <c r="AP97" s="445" t="s">
        <v>30</v>
      </c>
      <c r="AQ97" s="445"/>
      <c r="AR97" s="445" t="s">
        <v>31</v>
      </c>
      <c r="AS97" s="445"/>
      <c r="AT97" s="445"/>
      <c r="AU97" s="446"/>
      <c r="AW97" s="447" t="s">
        <v>32</v>
      </c>
      <c r="AX97" s="448"/>
      <c r="AY97" s="448"/>
      <c r="AZ97" s="448"/>
      <c r="BA97" s="449"/>
      <c r="BB97" s="447" t="s">
        <v>33</v>
      </c>
      <c r="BC97" s="448"/>
      <c r="BD97" s="448"/>
      <c r="BE97" s="448"/>
      <c r="BF97" s="449"/>
      <c r="BG97" s="181"/>
      <c r="BH97" s="170"/>
      <c r="BI97" s="171" t="s">
        <v>34</v>
      </c>
      <c r="BJ97" s="173" t="s">
        <v>16</v>
      </c>
      <c r="BK97" s="173"/>
      <c r="BL97" s="174"/>
      <c r="BM97" s="171" t="s">
        <v>34</v>
      </c>
      <c r="BN97" s="173" t="s">
        <v>16</v>
      </c>
      <c r="BO97" s="173"/>
      <c r="BP97" s="173"/>
      <c r="BQ97" s="171" t="s">
        <v>34</v>
      </c>
      <c r="BR97" s="173" t="s">
        <v>16</v>
      </c>
      <c r="BS97" s="173"/>
      <c r="BT97" s="174"/>
      <c r="BU97" s="87"/>
      <c r="BV97" s="87"/>
      <c r="BW97" s="464"/>
      <c r="BX97" s="95" t="s">
        <v>34</v>
      </c>
      <c r="BY97" s="451"/>
      <c r="BZ97" s="451"/>
      <c r="CA97" s="453"/>
      <c r="CB97" s="87"/>
      <c r="CC97" s="87"/>
      <c r="CD97" s="455"/>
      <c r="CE97" s="88" t="s">
        <v>34</v>
      </c>
      <c r="CF97" s="456"/>
      <c r="CG97" s="458"/>
      <c r="CH97" s="460"/>
      <c r="CI97" s="9"/>
      <c r="CK97" s="25"/>
      <c r="CL97" s="29" t="s">
        <v>35</v>
      </c>
      <c r="CM97" s="26" t="s">
        <v>35</v>
      </c>
      <c r="CN97" s="26" t="s">
        <v>35</v>
      </c>
      <c r="CO97" s="27" t="s">
        <v>35</v>
      </c>
      <c r="CP97" s="15"/>
      <c r="CQ97" s="25"/>
      <c r="CR97" s="29" t="s">
        <v>35</v>
      </c>
      <c r="CS97" s="26" t="s">
        <v>35</v>
      </c>
      <c r="CT97" s="26" t="s">
        <v>35</v>
      </c>
      <c r="CU97" s="27" t="s">
        <v>35</v>
      </c>
    </row>
    <row r="98" spans="1:99" ht="15.75" customHeight="1" x14ac:dyDescent="0.25">
      <c r="A98" s="182"/>
      <c r="B98" s="178" t="s">
        <v>36</v>
      </c>
      <c r="C98" s="177" t="s">
        <v>37</v>
      </c>
      <c r="D98" s="177" t="s">
        <v>37</v>
      </c>
      <c r="E98" s="177" t="s">
        <v>37</v>
      </c>
      <c r="F98" s="177" t="s">
        <v>37</v>
      </c>
      <c r="G98" s="177" t="s">
        <v>37</v>
      </c>
      <c r="H98" s="177" t="s">
        <v>37</v>
      </c>
      <c r="I98" s="178" t="s">
        <v>38</v>
      </c>
      <c r="J98" s="178" t="s">
        <v>39</v>
      </c>
      <c r="K98" s="178" t="s">
        <v>38</v>
      </c>
      <c r="L98" s="178" t="s">
        <v>39</v>
      </c>
      <c r="M98" s="178" t="s">
        <v>38</v>
      </c>
      <c r="N98" s="178" t="s">
        <v>39</v>
      </c>
      <c r="O98" s="178" t="s">
        <v>38</v>
      </c>
      <c r="P98" s="178" t="s">
        <v>39</v>
      </c>
      <c r="Q98" s="183" t="s">
        <v>17</v>
      </c>
      <c r="R98" s="183" t="s">
        <v>18</v>
      </c>
      <c r="S98" s="183" t="s">
        <v>19</v>
      </c>
      <c r="T98" s="183" t="s">
        <v>38</v>
      </c>
      <c r="U98" s="183" t="s">
        <v>39</v>
      </c>
      <c r="V98" s="184" t="s">
        <v>36</v>
      </c>
      <c r="W98" s="185"/>
      <c r="X98" s="186"/>
      <c r="Y98" s="175"/>
      <c r="Z98" s="187" t="s">
        <v>17</v>
      </c>
      <c r="AA98" s="187" t="s">
        <v>18</v>
      </c>
      <c r="AB98" s="188" t="s">
        <v>19</v>
      </c>
      <c r="AC98" s="189" t="s">
        <v>16</v>
      </c>
      <c r="AD98" s="187" t="s">
        <v>17</v>
      </c>
      <c r="AE98" s="187" t="s">
        <v>18</v>
      </c>
      <c r="AF98" s="187" t="s">
        <v>19</v>
      </c>
      <c r="AG98" s="189" t="s">
        <v>16</v>
      </c>
      <c r="AH98" s="187" t="s">
        <v>17</v>
      </c>
      <c r="AI98" s="187" t="s">
        <v>18</v>
      </c>
      <c r="AJ98" s="187" t="s">
        <v>19</v>
      </c>
      <c r="AK98" s="189" t="s">
        <v>16</v>
      </c>
      <c r="AL98" s="187" t="s">
        <v>17</v>
      </c>
      <c r="AM98" s="187" t="s">
        <v>18</v>
      </c>
      <c r="AN98" s="187" t="s">
        <v>19</v>
      </c>
      <c r="AO98" s="189" t="s">
        <v>39</v>
      </c>
      <c r="AP98" s="189" t="s">
        <v>38</v>
      </c>
      <c r="AQ98" s="189" t="s">
        <v>39</v>
      </c>
      <c r="AR98" s="187" t="s">
        <v>17</v>
      </c>
      <c r="AS98" s="187" t="s">
        <v>18</v>
      </c>
      <c r="AT98" s="187" t="s">
        <v>19</v>
      </c>
      <c r="AU98" s="190" t="s">
        <v>39</v>
      </c>
      <c r="AV98" s="191" t="s">
        <v>17</v>
      </c>
      <c r="AW98" s="192" t="s">
        <v>17</v>
      </c>
      <c r="AX98" s="189" t="s">
        <v>18</v>
      </c>
      <c r="AY98" s="189" t="s">
        <v>19</v>
      </c>
      <c r="AZ98" s="189" t="s">
        <v>38</v>
      </c>
      <c r="BA98" s="193" t="s">
        <v>39</v>
      </c>
      <c r="BB98" s="192" t="s">
        <v>17</v>
      </c>
      <c r="BC98" s="189" t="s">
        <v>18</v>
      </c>
      <c r="BD98" s="189" t="s">
        <v>19</v>
      </c>
      <c r="BE98" s="189" t="s">
        <v>38</v>
      </c>
      <c r="BF98" s="193" t="s">
        <v>39</v>
      </c>
      <c r="BG98" s="194"/>
      <c r="BH98" s="195"/>
      <c r="BI98" s="196"/>
      <c r="BJ98" s="197"/>
      <c r="BK98" s="198"/>
      <c r="BL98" s="199"/>
      <c r="BM98" s="196"/>
      <c r="BN98" s="197"/>
      <c r="BO98" s="198"/>
      <c r="BP98" s="200"/>
      <c r="BQ98" s="196"/>
      <c r="BR98" s="197"/>
      <c r="BS98" s="198"/>
      <c r="BT98" s="199"/>
      <c r="BU98" s="8"/>
      <c r="BV98" s="87"/>
      <c r="BW98" s="97"/>
      <c r="BX98" s="95"/>
      <c r="BY98" s="93"/>
      <c r="BZ98" s="93"/>
      <c r="CA98" s="98"/>
      <c r="CB98" s="8"/>
      <c r="CC98" s="87"/>
      <c r="CD98" s="90"/>
      <c r="CE98" s="99"/>
      <c r="CF98" s="100"/>
      <c r="CG98" s="100"/>
      <c r="CH98" s="101"/>
      <c r="CI98" s="8"/>
      <c r="CJ98" s="9"/>
      <c r="CK98" s="25"/>
      <c r="CL98" s="10"/>
      <c r="CM98" s="10"/>
      <c r="CN98" s="10"/>
      <c r="CO98" s="11"/>
      <c r="CP98" s="8"/>
      <c r="CQ98" s="25"/>
      <c r="CR98" s="30"/>
      <c r="CS98" s="30"/>
      <c r="CT98" s="30"/>
      <c r="CU98" s="46"/>
    </row>
    <row r="99" spans="1:99" ht="15.75" customHeight="1" x14ac:dyDescent="0.25">
      <c r="A99" s="201" t="s">
        <v>40</v>
      </c>
      <c r="B99" s="202"/>
      <c r="C99" s="203">
        <v>0</v>
      </c>
      <c r="D99" s="204">
        <v>0</v>
      </c>
      <c r="E99" s="204">
        <v>0</v>
      </c>
      <c r="F99" s="205">
        <f t="shared" ref="F99:F105" si="70">C99+D99+E99</f>
        <v>0</v>
      </c>
      <c r="G99" s="206">
        <f>F99+G53</f>
        <v>0</v>
      </c>
      <c r="H99" s="206">
        <f>G99/BH95</f>
        <v>0</v>
      </c>
      <c r="I99" s="207">
        <f t="shared" ref="I99:I115" si="71">AC99</f>
        <v>0</v>
      </c>
      <c r="J99" s="207">
        <f>I99+J53</f>
        <v>0</v>
      </c>
      <c r="K99" s="207">
        <f t="shared" ref="K99:K115" si="72">AG99</f>
        <v>0</v>
      </c>
      <c r="L99" s="207">
        <f>K99+L53</f>
        <v>0</v>
      </c>
      <c r="M99" s="207">
        <f t="shared" ref="M99:M115" si="73">AK99</f>
        <v>1440</v>
      </c>
      <c r="N99" s="207">
        <f>M99+N53</f>
        <v>3840</v>
      </c>
      <c r="O99" s="208">
        <f>(24*60-(I99+K99+M99+AR99+AS99+AT99+AP99))/24/60*100</f>
        <v>0</v>
      </c>
      <c r="P99" s="410">
        <f>(X99*24*60-(J99+L99+N99+AQ99+AU99))/X99/24/60*100</f>
        <v>11.111111111111112</v>
      </c>
      <c r="Q99" s="209"/>
      <c r="R99" s="210"/>
      <c r="S99" s="211"/>
      <c r="T99" s="209"/>
      <c r="U99" s="209"/>
      <c r="V99" s="212"/>
      <c r="W99" s="213"/>
      <c r="X99" s="214">
        <f>BH95</f>
        <v>3</v>
      </c>
      <c r="Y99" s="201" t="s">
        <v>40</v>
      </c>
      <c r="Z99" s="215"/>
      <c r="AA99" s="216"/>
      <c r="AB99" s="217"/>
      <c r="AC99" s="210">
        <f t="shared" ref="AC99:AC115" si="74">Z99+AA99+AB99</f>
        <v>0</v>
      </c>
      <c r="AD99" s="215"/>
      <c r="AE99" s="215"/>
      <c r="AF99" s="215"/>
      <c r="AG99" s="210">
        <f t="shared" ref="AG99:AG115" si="75">AD99+AE99+AF99</f>
        <v>0</v>
      </c>
      <c r="AH99" s="216">
        <v>480</v>
      </c>
      <c r="AI99" s="216">
        <v>480</v>
      </c>
      <c r="AJ99" s="216">
        <v>480</v>
      </c>
      <c r="AK99" s="210">
        <f t="shared" ref="AK99:AK115" si="76">AH99+AI99+AJ99</f>
        <v>1440</v>
      </c>
      <c r="AL99" s="218"/>
      <c r="AM99" s="218"/>
      <c r="AN99" s="218"/>
      <c r="AO99" s="207">
        <f>AL99+AM99+AN99+AO53</f>
        <v>0</v>
      </c>
      <c r="AP99" s="209"/>
      <c r="AQ99" s="411">
        <f>AP99+AQ53</f>
        <v>0</v>
      </c>
      <c r="AR99" s="210"/>
      <c r="AS99" s="210"/>
      <c r="AT99" s="210"/>
      <c r="AU99" s="219">
        <f>AR99+AS99+AT99+AU53</f>
        <v>0</v>
      </c>
      <c r="AV99" s="220" t="s">
        <v>40</v>
      </c>
      <c r="AW99" s="221"/>
      <c r="AX99" s="210"/>
      <c r="AY99" s="210"/>
      <c r="AZ99" s="219">
        <f>AW99+AX99+AY99</f>
        <v>0</v>
      </c>
      <c r="BA99" s="222">
        <f>AZ99+BA53</f>
        <v>0</v>
      </c>
      <c r="BB99" s="221"/>
      <c r="BC99" s="210"/>
      <c r="BD99" s="210"/>
      <c r="BE99" s="219">
        <f>BB99+BC99+BD99</f>
        <v>0</v>
      </c>
      <c r="BF99" s="222">
        <f t="shared" ref="BF99:BF121" si="77">BE99+BF53</f>
        <v>0</v>
      </c>
      <c r="BG99" s="223"/>
      <c r="BH99" s="224" t="s">
        <v>40</v>
      </c>
      <c r="BI99" s="225"/>
      <c r="BJ99" s="226">
        <v>0</v>
      </c>
      <c r="BK99" s="227"/>
      <c r="BL99" s="228"/>
      <c r="BM99" s="225"/>
      <c r="BN99" s="226">
        <v>0</v>
      </c>
      <c r="BO99" s="227"/>
      <c r="BP99" s="229"/>
      <c r="BQ99" s="225"/>
      <c r="BR99" s="226">
        <v>0</v>
      </c>
      <c r="BS99" s="227"/>
      <c r="BT99" s="230"/>
      <c r="BU99" s="8"/>
      <c r="BV99" s="87"/>
      <c r="BW99" s="104" t="s">
        <v>40</v>
      </c>
      <c r="BX99" s="13"/>
      <c r="BY99" s="102">
        <f>BJ99+BN99+BR99</f>
        <v>0</v>
      </c>
      <c r="BZ99" s="102"/>
      <c r="CA99" s="98"/>
      <c r="CB99" s="8"/>
      <c r="CC99" s="87"/>
      <c r="CD99" s="90" t="s">
        <v>40</v>
      </c>
      <c r="CE99" s="105"/>
      <c r="CF99" s="102">
        <f>BY99</f>
        <v>0</v>
      </c>
      <c r="CG99" s="102"/>
      <c r="CH99" s="106"/>
      <c r="CI99" s="8"/>
      <c r="CJ99" s="9"/>
      <c r="CK99" s="25" t="s">
        <v>40</v>
      </c>
      <c r="CL99" s="31" t="e">
        <f>BJ99/C99*100</f>
        <v>#DIV/0!</v>
      </c>
      <c r="CM99" s="31" t="e">
        <f>BN99/D99*100</f>
        <v>#DIV/0!</v>
      </c>
      <c r="CN99" s="31" t="e">
        <f>BR99/E99*100</f>
        <v>#DIV/0!</v>
      </c>
      <c r="CO99" s="32" t="e">
        <f>BY99/F99%</f>
        <v>#DIV/0!</v>
      </c>
      <c r="CP99" s="8"/>
      <c r="CQ99" s="25" t="s">
        <v>40</v>
      </c>
      <c r="CR99" s="31"/>
      <c r="CS99" s="31"/>
      <c r="CT99" s="31"/>
      <c r="CU99" s="32"/>
    </row>
    <row r="100" spans="1:99" ht="15.75" customHeight="1" x14ac:dyDescent="0.25">
      <c r="A100" s="182" t="s">
        <v>41</v>
      </c>
      <c r="B100" s="202"/>
      <c r="C100" s="204">
        <v>0</v>
      </c>
      <c r="D100" s="204">
        <v>0</v>
      </c>
      <c r="E100" s="204">
        <v>0</v>
      </c>
      <c r="F100" s="205">
        <f t="shared" si="70"/>
        <v>0</v>
      </c>
      <c r="G100" s="206">
        <f t="shared" ref="G100:G123" si="78">F100+G54</f>
        <v>0</v>
      </c>
      <c r="H100" s="205">
        <f>G100/BH95</f>
        <v>0</v>
      </c>
      <c r="I100" s="231">
        <f t="shared" si="71"/>
        <v>0</v>
      </c>
      <c r="J100" s="207">
        <f t="shared" ref="J100:J121" si="79">I100+J54</f>
        <v>0</v>
      </c>
      <c r="K100" s="231">
        <f t="shared" si="72"/>
        <v>0</v>
      </c>
      <c r="L100" s="207">
        <f t="shared" ref="L100:L121" si="80">K100+L54</f>
        <v>0</v>
      </c>
      <c r="M100" s="207">
        <f t="shared" si="73"/>
        <v>1440</v>
      </c>
      <c r="N100" s="207">
        <f t="shared" ref="N100:N121" si="81">M100+N54</f>
        <v>3840</v>
      </c>
      <c r="O100" s="208">
        <f>(24*60-(I100+K100+M100+AR100+AS100+AT100+AP100))/24/60*100</f>
        <v>0</v>
      </c>
      <c r="P100" s="208">
        <f>(X100*24*60-(J100+L100+N100+AQ100+AU100))/X100/24/60*100</f>
        <v>11.111111111111112</v>
      </c>
      <c r="Q100" s="232"/>
      <c r="R100" s="233"/>
      <c r="S100" s="233"/>
      <c r="T100" s="234"/>
      <c r="U100" s="234"/>
      <c r="V100" s="184"/>
      <c r="W100" s="213"/>
      <c r="X100" s="214">
        <f t="shared" ref="X100:X109" si="82">X99</f>
        <v>3</v>
      </c>
      <c r="Y100" s="182" t="s">
        <v>41</v>
      </c>
      <c r="Z100" s="215"/>
      <c r="AA100" s="216"/>
      <c r="AB100" s="216"/>
      <c r="AC100" s="210">
        <f t="shared" si="74"/>
        <v>0</v>
      </c>
      <c r="AD100" s="235"/>
      <c r="AE100" s="235"/>
      <c r="AF100" s="235"/>
      <c r="AG100" s="210">
        <f t="shared" si="75"/>
        <v>0</v>
      </c>
      <c r="AH100" s="235">
        <v>480</v>
      </c>
      <c r="AI100" s="235">
        <v>480</v>
      </c>
      <c r="AJ100" s="235">
        <v>480</v>
      </c>
      <c r="AK100" s="210">
        <f t="shared" si="76"/>
        <v>1440</v>
      </c>
      <c r="AL100" s="233"/>
      <c r="AM100" s="233"/>
      <c r="AN100" s="233"/>
      <c r="AO100" s="207">
        <f t="shared" ref="AO100:AO121" si="83">AL100+AM100+AN100+AO54</f>
        <v>0</v>
      </c>
      <c r="AP100" s="236"/>
      <c r="AQ100" s="411">
        <f t="shared" ref="AQ100:AQ121" si="84">AP100+AQ54</f>
        <v>0</v>
      </c>
      <c r="AR100" s="237"/>
      <c r="AS100" s="237"/>
      <c r="AT100" s="237"/>
      <c r="AU100" s="219">
        <f t="shared" ref="AU100:AU121" si="85">AR100+AS100+AT100+AU54</f>
        <v>0</v>
      </c>
      <c r="AV100" s="220" t="s">
        <v>42</v>
      </c>
      <c r="AW100" s="221"/>
      <c r="AX100" s="210"/>
      <c r="AY100" s="210"/>
      <c r="AZ100" s="219">
        <f>AW100+AX100+AY100</f>
        <v>0</v>
      </c>
      <c r="BA100" s="222">
        <f t="shared" ref="BA100:BA122" si="86">AZ100+BA54</f>
        <v>0</v>
      </c>
      <c r="BB100" s="221"/>
      <c r="BC100" s="210"/>
      <c r="BD100" s="210"/>
      <c r="BE100" s="219">
        <f>BB100+BC100+BD100</f>
        <v>0</v>
      </c>
      <c r="BF100" s="222">
        <f t="shared" si="77"/>
        <v>0</v>
      </c>
      <c r="BG100" s="238"/>
      <c r="BH100" s="195"/>
      <c r="BI100" s="239"/>
      <c r="BJ100" s="240"/>
      <c r="BK100" s="241"/>
      <c r="BL100" s="242"/>
      <c r="BM100" s="239"/>
      <c r="BN100" s="241"/>
      <c r="BO100" s="241"/>
      <c r="BP100" s="198"/>
      <c r="BQ100" s="239"/>
      <c r="BR100" s="241"/>
      <c r="BS100" s="241"/>
      <c r="BT100" s="243"/>
      <c r="BU100" s="8"/>
      <c r="BV100" s="87"/>
      <c r="BW100" s="107"/>
      <c r="BX100" s="14"/>
      <c r="BY100" s="93"/>
      <c r="BZ100" s="93"/>
      <c r="CA100" s="98"/>
      <c r="CB100" s="8"/>
      <c r="CC100" s="87"/>
      <c r="CD100" s="108"/>
      <c r="CE100" s="109"/>
      <c r="CF100" s="93"/>
      <c r="CG100" s="93"/>
      <c r="CH100" s="110"/>
      <c r="CI100" s="8"/>
      <c r="CJ100" s="9"/>
      <c r="CK100" s="25"/>
      <c r="CL100" s="2"/>
      <c r="CM100" s="2"/>
      <c r="CN100" s="2"/>
      <c r="CO100" s="3"/>
      <c r="CP100" s="8"/>
      <c r="CQ100" s="25"/>
      <c r="CR100" s="2"/>
      <c r="CS100" s="2"/>
      <c r="CT100" s="2"/>
      <c r="CU100" s="3"/>
    </row>
    <row r="101" spans="1:99" ht="15.75" customHeight="1" x14ac:dyDescent="0.25">
      <c r="A101" s="201" t="s">
        <v>43</v>
      </c>
      <c r="B101" s="503">
        <v>260</v>
      </c>
      <c r="C101" s="204">
        <v>43.47</v>
      </c>
      <c r="D101" s="204">
        <v>21.35</v>
      </c>
      <c r="E101" s="204">
        <v>51.43</v>
      </c>
      <c r="F101" s="244">
        <f t="shared" si="70"/>
        <v>116.25</v>
      </c>
      <c r="G101" s="206">
        <f t="shared" si="78"/>
        <v>355.08500000000004</v>
      </c>
      <c r="H101" s="206">
        <f>G101/BH95</f>
        <v>118.36166666666668</v>
      </c>
      <c r="I101" s="207">
        <f t="shared" si="71"/>
        <v>20</v>
      </c>
      <c r="J101" s="207">
        <f t="shared" si="79"/>
        <v>65</v>
      </c>
      <c r="K101" s="207">
        <f t="shared" si="72"/>
        <v>25</v>
      </c>
      <c r="L101" s="207">
        <f t="shared" si="80"/>
        <v>55</v>
      </c>
      <c r="M101" s="207">
        <f t="shared" si="73"/>
        <v>95</v>
      </c>
      <c r="N101" s="207">
        <f t="shared" si="81"/>
        <v>1320</v>
      </c>
      <c r="O101" s="208">
        <f>(24*60-(I101+K101+M101+AR101+AS101+AT101+AP101))/24/60*100</f>
        <v>77.083333333333343</v>
      </c>
      <c r="P101" s="208">
        <f>(X101*24*60-(J101+L101+N101+AQ101+AU101))/X101/24/60*100</f>
        <v>62.268518518518512</v>
      </c>
      <c r="Q101" s="496">
        <f>(C101+C102)/AL101*60</f>
        <v>12.42</v>
      </c>
      <c r="R101" s="496">
        <f>(D101+D102)/AM101*60</f>
        <v>2.9448275862068964</v>
      </c>
      <c r="S101" s="496">
        <f>(E101+E102)/AN101*60</f>
        <v>10.623225806451613</v>
      </c>
      <c r="T101" s="496">
        <f>(F101+F102)/(AL101+AM101+AN101)*60</f>
        <v>7.9540540540540547</v>
      </c>
      <c r="U101" s="496">
        <f>(G101+G102)*60/AO101</f>
        <v>8.7820136518771346</v>
      </c>
      <c r="V101" s="487">
        <v>13.76</v>
      </c>
      <c r="W101" s="245"/>
      <c r="X101" s="214">
        <f t="shared" si="82"/>
        <v>3</v>
      </c>
      <c r="Y101" s="201" t="s">
        <v>43</v>
      </c>
      <c r="Z101" s="215"/>
      <c r="AA101" s="216">
        <v>20</v>
      </c>
      <c r="AB101" s="216"/>
      <c r="AC101" s="210">
        <f t="shared" si="74"/>
        <v>20</v>
      </c>
      <c r="AD101" s="246"/>
      <c r="AE101" s="235">
        <v>25</v>
      </c>
      <c r="AF101" s="235"/>
      <c r="AG101" s="210">
        <f t="shared" si="75"/>
        <v>25</v>
      </c>
      <c r="AH101" s="235">
        <v>80</v>
      </c>
      <c r="AI101" s="235">
        <v>0</v>
      </c>
      <c r="AJ101" s="235">
        <v>15</v>
      </c>
      <c r="AK101" s="210">
        <f t="shared" si="76"/>
        <v>95</v>
      </c>
      <c r="AL101" s="247">
        <v>210</v>
      </c>
      <c r="AM101" s="247">
        <v>435</v>
      </c>
      <c r="AN101" s="247">
        <v>465</v>
      </c>
      <c r="AO101" s="207">
        <f t="shared" si="83"/>
        <v>2930</v>
      </c>
      <c r="AP101" s="209"/>
      <c r="AQ101" s="411">
        <f t="shared" si="84"/>
        <v>0</v>
      </c>
      <c r="AR101" s="210">
        <v>190</v>
      </c>
      <c r="AS101" s="210"/>
      <c r="AT101" s="210"/>
      <c r="AU101" s="219">
        <f t="shared" si="85"/>
        <v>190</v>
      </c>
      <c r="AV101" s="220" t="s">
        <v>44</v>
      </c>
      <c r="AW101" s="221"/>
      <c r="AX101" s="210"/>
      <c r="AY101" s="210"/>
      <c r="AZ101" s="219">
        <f>AW101+AX101+AY101</f>
        <v>0</v>
      </c>
      <c r="BA101" s="222">
        <f t="shared" si="86"/>
        <v>0</v>
      </c>
      <c r="BB101" s="221"/>
      <c r="BC101" s="210"/>
      <c r="BD101" s="210"/>
      <c r="BE101" s="219">
        <f>BB101+BC101+BD101</f>
        <v>0</v>
      </c>
      <c r="BF101" s="222">
        <f t="shared" si="77"/>
        <v>0</v>
      </c>
      <c r="BG101" s="248">
        <f>SUM(AR101:AT103,AP101:AP103,AL101:AN103,AH101:AJ103,AD101:AF103,Z101:AB103)</f>
        <v>1440</v>
      </c>
      <c r="BH101" s="224" t="s">
        <v>45</v>
      </c>
      <c r="BI101" s="225"/>
      <c r="BJ101" s="249">
        <v>0.69</v>
      </c>
      <c r="BK101" s="226"/>
      <c r="BL101" s="250"/>
      <c r="BM101" s="225"/>
      <c r="BN101" s="226">
        <v>0.66</v>
      </c>
      <c r="BO101" s="226"/>
      <c r="BP101" s="251"/>
      <c r="BQ101" s="225"/>
      <c r="BR101" s="226">
        <v>0.68</v>
      </c>
      <c r="BS101" s="226"/>
      <c r="BT101" s="252"/>
      <c r="BU101" s="8"/>
      <c r="BV101" s="87"/>
      <c r="BW101" s="104" t="s">
        <v>45</v>
      </c>
      <c r="BX101" s="13"/>
      <c r="BY101" s="102">
        <f>BJ101+BN101+BR101</f>
        <v>2.0300000000000002</v>
      </c>
      <c r="BZ101" s="102">
        <f>BK101+BO101+BS101</f>
        <v>0</v>
      </c>
      <c r="CA101" s="98"/>
      <c r="CB101" s="8"/>
      <c r="CC101" s="87"/>
      <c r="CD101" s="90" t="s">
        <v>45</v>
      </c>
      <c r="CE101" s="105"/>
      <c r="CF101" s="102">
        <f>BY101</f>
        <v>2.0300000000000002</v>
      </c>
      <c r="CG101" s="102">
        <f>BZ101</f>
        <v>0</v>
      </c>
      <c r="CH101" s="106"/>
      <c r="CI101" s="8"/>
      <c r="CJ101" s="9"/>
      <c r="CK101" s="25" t="s">
        <v>45</v>
      </c>
      <c r="CL101" s="31">
        <f>BJ101/(C101+C102+C103)%</f>
        <v>1.5873015873015872</v>
      </c>
      <c r="CM101" s="31">
        <f>BN101/(D101+D102+D103)%</f>
        <v>0.64318082151732203</v>
      </c>
      <c r="CN101" s="31">
        <f>BR101/(E101+E102+E103)%</f>
        <v>0.82594437021741773</v>
      </c>
      <c r="CO101" s="32">
        <f>BY101/(F101+F102+F103)%</f>
        <v>0.88873322680209266</v>
      </c>
      <c r="CP101" s="8"/>
      <c r="CQ101" s="25" t="s">
        <v>45</v>
      </c>
      <c r="CR101" s="31">
        <f>BK101/(C101+C102+C103)%</f>
        <v>0</v>
      </c>
      <c r="CS101" s="31">
        <f>BO101/(D101+D102+D103)%</f>
        <v>0</v>
      </c>
      <c r="CT101" s="31">
        <f>BS101/(E101+E102+E103)%</f>
        <v>0</v>
      </c>
      <c r="CU101" s="32">
        <f>BZ101/(F101+F102+F103)%</f>
        <v>0</v>
      </c>
    </row>
    <row r="102" spans="1:99" ht="15.75" customHeight="1" x14ac:dyDescent="0.25">
      <c r="A102" s="182" t="s">
        <v>46</v>
      </c>
      <c r="B102" s="503"/>
      <c r="C102" s="204">
        <v>0</v>
      </c>
      <c r="D102" s="204">
        <v>0</v>
      </c>
      <c r="E102" s="204">
        <v>30.9</v>
      </c>
      <c r="F102" s="205">
        <f t="shared" si="70"/>
        <v>30.9</v>
      </c>
      <c r="G102" s="206">
        <f t="shared" si="78"/>
        <v>73.77</v>
      </c>
      <c r="H102" s="205">
        <f>G102/BH95</f>
        <v>24.59</v>
      </c>
      <c r="I102" s="231">
        <f t="shared" si="71"/>
        <v>0</v>
      </c>
      <c r="J102" s="207">
        <f t="shared" si="79"/>
        <v>0</v>
      </c>
      <c r="K102" s="231">
        <f t="shared" si="72"/>
        <v>0</v>
      </c>
      <c r="L102" s="207">
        <f t="shared" si="80"/>
        <v>0</v>
      </c>
      <c r="M102" s="207">
        <f t="shared" si="73"/>
        <v>0</v>
      </c>
      <c r="N102" s="207">
        <f t="shared" si="81"/>
        <v>0</v>
      </c>
      <c r="O102" s="208"/>
      <c r="P102" s="208"/>
      <c r="Q102" s="496"/>
      <c r="R102" s="496"/>
      <c r="S102" s="496"/>
      <c r="T102" s="496"/>
      <c r="U102" s="496"/>
      <c r="V102" s="487"/>
      <c r="W102" s="245"/>
      <c r="X102" s="214">
        <f t="shared" si="82"/>
        <v>3</v>
      </c>
      <c r="Y102" s="182" t="s">
        <v>46</v>
      </c>
      <c r="Z102" s="215"/>
      <c r="AA102" s="216"/>
      <c r="AB102" s="216"/>
      <c r="AC102" s="210">
        <f t="shared" si="74"/>
        <v>0</v>
      </c>
      <c r="AD102" s="235"/>
      <c r="AE102" s="235"/>
      <c r="AF102" s="235"/>
      <c r="AG102" s="210">
        <f t="shared" si="75"/>
        <v>0</v>
      </c>
      <c r="AH102" s="235">
        <v>0</v>
      </c>
      <c r="AI102" s="235">
        <v>0</v>
      </c>
      <c r="AJ102" s="235">
        <v>0</v>
      </c>
      <c r="AK102" s="210">
        <f t="shared" si="76"/>
        <v>0</v>
      </c>
      <c r="AL102" s="233"/>
      <c r="AM102" s="233"/>
      <c r="AN102" s="233"/>
      <c r="AO102" s="207">
        <f t="shared" si="83"/>
        <v>0</v>
      </c>
      <c r="AP102" s="236"/>
      <c r="AQ102" s="411">
        <f t="shared" si="84"/>
        <v>0</v>
      </c>
      <c r="AR102" s="237"/>
      <c r="AS102" s="237"/>
      <c r="AT102" s="237"/>
      <c r="AU102" s="219">
        <f t="shared" si="85"/>
        <v>0</v>
      </c>
      <c r="AV102" s="253"/>
      <c r="AW102" s="254"/>
      <c r="AX102" s="237"/>
      <c r="AY102" s="237"/>
      <c r="AZ102" s="255"/>
      <c r="BA102" s="222">
        <f t="shared" si="86"/>
        <v>0</v>
      </c>
      <c r="BB102" s="254"/>
      <c r="BC102" s="237"/>
      <c r="BD102" s="237"/>
      <c r="BE102" s="255"/>
      <c r="BF102" s="222">
        <f t="shared" si="77"/>
        <v>0</v>
      </c>
      <c r="BG102" s="257"/>
      <c r="BH102" s="195"/>
      <c r="BI102" s="239"/>
      <c r="BJ102" s="240"/>
      <c r="BK102" s="241"/>
      <c r="BL102" s="242"/>
      <c r="BM102" s="239"/>
      <c r="BN102" s="241"/>
      <c r="BO102" s="241"/>
      <c r="BP102" s="198"/>
      <c r="BQ102" s="239"/>
      <c r="BR102" s="241"/>
      <c r="BS102" s="241"/>
      <c r="BT102" s="243"/>
      <c r="BU102" s="8"/>
      <c r="BV102" s="87"/>
      <c r="BW102" s="107"/>
      <c r="BX102" s="14"/>
      <c r="BY102" s="93"/>
      <c r="BZ102" s="93"/>
      <c r="CA102" s="98"/>
      <c r="CB102" s="8"/>
      <c r="CC102" s="87"/>
      <c r="CD102" s="108"/>
      <c r="CE102" s="109"/>
      <c r="CF102" s="93"/>
      <c r="CG102" s="93"/>
      <c r="CH102" s="110"/>
      <c r="CI102" s="8"/>
      <c r="CJ102" s="9"/>
      <c r="CK102" s="25"/>
      <c r="CL102" s="2"/>
      <c r="CM102" s="2"/>
      <c r="CN102" s="2"/>
      <c r="CO102" s="3"/>
      <c r="CP102" s="8"/>
      <c r="CQ102" s="25"/>
      <c r="CR102" s="2"/>
      <c r="CS102" s="2"/>
      <c r="CT102" s="2"/>
      <c r="CU102" s="3"/>
    </row>
    <row r="103" spans="1:99" ht="15.75" customHeight="1" x14ac:dyDescent="0.25">
      <c r="A103" s="182" t="s">
        <v>47</v>
      </c>
      <c r="B103" s="258">
        <v>45</v>
      </c>
      <c r="C103" s="204">
        <v>0</v>
      </c>
      <c r="D103" s="204">
        <v>81.265000000000001</v>
      </c>
      <c r="E103" s="204">
        <v>0</v>
      </c>
      <c r="F103" s="205">
        <f t="shared" si="70"/>
        <v>81.265000000000001</v>
      </c>
      <c r="G103" s="206">
        <f t="shared" si="78"/>
        <v>98.694999999999993</v>
      </c>
      <c r="H103" s="205">
        <f>G103/BH95</f>
        <v>32.898333333333333</v>
      </c>
      <c r="I103" s="231">
        <f t="shared" si="71"/>
        <v>0</v>
      </c>
      <c r="J103" s="207">
        <f t="shared" si="79"/>
        <v>0</v>
      </c>
      <c r="K103" s="231">
        <f t="shared" si="72"/>
        <v>0</v>
      </c>
      <c r="L103" s="207">
        <f t="shared" si="80"/>
        <v>0</v>
      </c>
      <c r="M103" s="207">
        <f t="shared" si="73"/>
        <v>0</v>
      </c>
      <c r="N103" s="207">
        <f t="shared" si="81"/>
        <v>0</v>
      </c>
      <c r="O103" s="208"/>
      <c r="P103" s="208"/>
      <c r="Q103" s="207" t="e">
        <f>C103/AL103*60</f>
        <v>#DIV/0!</v>
      </c>
      <c r="R103" s="207" t="e">
        <f>D103/AM103*60</f>
        <v>#DIV/0!</v>
      </c>
      <c r="S103" s="207" t="e">
        <f>E103/AN103*60</f>
        <v>#DIV/0!</v>
      </c>
      <c r="T103" s="207" t="e">
        <f>(F103)/(AL103+AM103+AN103)*60</f>
        <v>#DIV/0!</v>
      </c>
      <c r="U103" s="207" t="e">
        <f>(G103)*60/AO103</f>
        <v>#DIV/0!</v>
      </c>
      <c r="V103" s="259">
        <v>16.5</v>
      </c>
      <c r="W103" s="213"/>
      <c r="X103" s="214">
        <f t="shared" si="82"/>
        <v>3</v>
      </c>
      <c r="Y103" s="182" t="s">
        <v>47</v>
      </c>
      <c r="Z103" s="215"/>
      <c r="AA103" s="216"/>
      <c r="AB103" s="217"/>
      <c r="AC103" s="210">
        <f t="shared" si="74"/>
        <v>0</v>
      </c>
      <c r="AD103" s="235"/>
      <c r="AE103" s="235"/>
      <c r="AF103" s="235"/>
      <c r="AG103" s="210">
        <f t="shared" si="75"/>
        <v>0</v>
      </c>
      <c r="AH103" s="235">
        <v>0</v>
      </c>
      <c r="AI103" s="235">
        <v>0</v>
      </c>
      <c r="AJ103" s="235">
        <v>0</v>
      </c>
      <c r="AK103" s="210">
        <f t="shared" si="76"/>
        <v>0</v>
      </c>
      <c r="AL103" s="247"/>
      <c r="AM103" s="247"/>
      <c r="AN103" s="247"/>
      <c r="AO103" s="207">
        <f t="shared" si="83"/>
        <v>0</v>
      </c>
      <c r="AP103" s="236"/>
      <c r="AQ103" s="411">
        <f t="shared" si="84"/>
        <v>0</v>
      </c>
      <c r="AR103" s="237"/>
      <c r="AS103" s="237"/>
      <c r="AT103" s="237"/>
      <c r="AU103" s="219">
        <f t="shared" si="85"/>
        <v>0</v>
      </c>
      <c r="AV103" s="253"/>
      <c r="AW103" s="254"/>
      <c r="AX103" s="237"/>
      <c r="AY103" s="237"/>
      <c r="AZ103" s="255"/>
      <c r="BA103" s="222">
        <f t="shared" si="86"/>
        <v>0</v>
      </c>
      <c r="BB103" s="254"/>
      <c r="BC103" s="237"/>
      <c r="BD103" s="237"/>
      <c r="BE103" s="255"/>
      <c r="BF103" s="222">
        <f t="shared" si="77"/>
        <v>0</v>
      </c>
      <c r="BG103" s="260"/>
      <c r="BH103" s="224" t="s">
        <v>48</v>
      </c>
      <c r="BI103" s="225"/>
      <c r="BJ103" s="249">
        <v>1.06</v>
      </c>
      <c r="BK103" s="226"/>
      <c r="BL103" s="250"/>
      <c r="BM103" s="225"/>
      <c r="BN103" s="226">
        <v>1.1499999999999999</v>
      </c>
      <c r="BO103" s="226"/>
      <c r="BP103" s="251"/>
      <c r="BQ103" s="225"/>
      <c r="BR103" s="226">
        <v>1.18</v>
      </c>
      <c r="BS103" s="226"/>
      <c r="BT103" s="252"/>
      <c r="BU103" s="8"/>
      <c r="BV103" s="87"/>
      <c r="BW103" s="104" t="s">
        <v>48</v>
      </c>
      <c r="BX103" s="13"/>
      <c r="BY103" s="102">
        <f>BJ103+BN103+BR103</f>
        <v>3.3899999999999997</v>
      </c>
      <c r="BZ103" s="102">
        <f>BK103+BO103+BS103</f>
        <v>0</v>
      </c>
      <c r="CA103" s="98"/>
      <c r="CB103" s="8"/>
      <c r="CC103" s="87"/>
      <c r="CD103" s="90" t="s">
        <v>48</v>
      </c>
      <c r="CE103" s="105"/>
      <c r="CF103" s="102">
        <f>BY103</f>
        <v>3.3899999999999997</v>
      </c>
      <c r="CG103" s="102">
        <f>BZ103</f>
        <v>0</v>
      </c>
      <c r="CH103" s="106"/>
      <c r="CI103" s="8"/>
      <c r="CJ103" s="9"/>
      <c r="CK103" s="25" t="s">
        <v>48</v>
      </c>
      <c r="CL103" s="31">
        <f>BJ103/(C104+C105+C106)%</f>
        <v>1.1633522103691998</v>
      </c>
      <c r="CM103" s="31">
        <f>BN103/(D104+D105+D106)%</f>
        <v>1.000478489712471</v>
      </c>
      <c r="CN103" s="31">
        <f>BR103/(E104+E105+E106)%</f>
        <v>0.83533909103780268</v>
      </c>
      <c r="CO103" s="32">
        <f>BY103/(F104+F105+F106)%</f>
        <v>0.98369218269398162</v>
      </c>
      <c r="CP103" s="8"/>
      <c r="CQ103" s="25" t="s">
        <v>48</v>
      </c>
      <c r="CR103" s="31">
        <f>BK103/(C104+C105+C106)%</f>
        <v>0</v>
      </c>
      <c r="CS103" s="31">
        <f>BO103/(D104+D105+D106)%</f>
        <v>0</v>
      </c>
      <c r="CT103" s="31">
        <f>BS103/(E104+E105+E106)%</f>
        <v>0</v>
      </c>
      <c r="CU103" s="32">
        <f>BZ103/(F106+F104+F105)%</f>
        <v>0</v>
      </c>
    </row>
    <row r="104" spans="1:99" ht="15.75" customHeight="1" x14ac:dyDescent="0.25">
      <c r="A104" s="201" t="s">
        <v>49</v>
      </c>
      <c r="B104" s="503">
        <v>234</v>
      </c>
      <c r="C104" s="204">
        <v>43.55</v>
      </c>
      <c r="D104" s="204">
        <v>44.81</v>
      </c>
      <c r="E104" s="204">
        <v>141.26</v>
      </c>
      <c r="F104" s="206">
        <f t="shared" si="70"/>
        <v>229.62</v>
      </c>
      <c r="G104" s="206">
        <f t="shared" si="78"/>
        <v>428.12</v>
      </c>
      <c r="H104" s="206">
        <f>G104/BH95</f>
        <v>142.70666666666668</v>
      </c>
      <c r="I104" s="207">
        <f t="shared" si="71"/>
        <v>0</v>
      </c>
      <c r="J104" s="207">
        <f t="shared" si="79"/>
        <v>0</v>
      </c>
      <c r="K104" s="207">
        <f t="shared" si="72"/>
        <v>45</v>
      </c>
      <c r="L104" s="207">
        <f t="shared" si="80"/>
        <v>75</v>
      </c>
      <c r="M104" s="207">
        <f t="shared" si="73"/>
        <v>70</v>
      </c>
      <c r="N104" s="207">
        <f t="shared" si="81"/>
        <v>385</v>
      </c>
      <c r="O104" s="208">
        <f>(24*60-(I104+K104+M104+AR104+AS104+AT104))/24/60*100</f>
        <v>80.902777777777786</v>
      </c>
      <c r="P104" s="208">
        <f>(X104*24*60-(J104+L104+N104+AQ104+AU104))/X104/24/60*100</f>
        <v>85.648148148148138</v>
      </c>
      <c r="Q104" s="496">
        <f>(C104+C105)/AL104*60</f>
        <v>10.049999999999999</v>
      </c>
      <c r="R104" s="496">
        <f>(D104+D105)/AM104*60</f>
        <v>5.781935483870968</v>
      </c>
      <c r="S104" s="496">
        <f>(E104+E105)/AN104*60</f>
        <v>19.262727272727272</v>
      </c>
      <c r="T104" s="496">
        <f>(F104+F105)/(AL104+AM104+AN104)*60</f>
        <v>11.825922746781115</v>
      </c>
      <c r="U104" s="496">
        <f>(G104+G105)*60/AO104</f>
        <v>6.9424864864864864</v>
      </c>
      <c r="V104" s="487">
        <v>16.25</v>
      </c>
      <c r="W104" s="245"/>
      <c r="X104" s="214">
        <f t="shared" si="82"/>
        <v>3</v>
      </c>
      <c r="Y104" s="201" t="s">
        <v>49</v>
      </c>
      <c r="Z104" s="215"/>
      <c r="AA104" s="216"/>
      <c r="AB104" s="216"/>
      <c r="AC104" s="210">
        <f t="shared" si="74"/>
        <v>0</v>
      </c>
      <c r="AD104" s="235">
        <v>30</v>
      </c>
      <c r="AE104" s="235">
        <v>15</v>
      </c>
      <c r="AF104" s="235"/>
      <c r="AG104" s="210">
        <f t="shared" si="75"/>
        <v>45</v>
      </c>
      <c r="AH104" s="216">
        <v>30</v>
      </c>
      <c r="AI104" s="216">
        <v>0</v>
      </c>
      <c r="AJ104" s="216">
        <v>40</v>
      </c>
      <c r="AK104" s="210">
        <f t="shared" si="76"/>
        <v>70</v>
      </c>
      <c r="AL104" s="247">
        <v>260</v>
      </c>
      <c r="AM104" s="247">
        <v>465</v>
      </c>
      <c r="AN104" s="247">
        <v>440</v>
      </c>
      <c r="AO104" s="207">
        <f t="shared" si="83"/>
        <v>3700</v>
      </c>
      <c r="AP104" s="209"/>
      <c r="AQ104" s="411">
        <f t="shared" si="84"/>
        <v>0</v>
      </c>
      <c r="AR104" s="210">
        <v>160</v>
      </c>
      <c r="AS104" s="210"/>
      <c r="AT104" s="210"/>
      <c r="AU104" s="219">
        <f t="shared" si="85"/>
        <v>160</v>
      </c>
      <c r="AV104" s="220" t="s">
        <v>50</v>
      </c>
      <c r="AW104" s="221"/>
      <c r="AX104" s="210"/>
      <c r="AY104" s="210"/>
      <c r="AZ104" s="219">
        <f>AW104+AX104+AY104</f>
        <v>0</v>
      </c>
      <c r="BA104" s="222">
        <f t="shared" si="86"/>
        <v>0</v>
      </c>
      <c r="BB104" s="221"/>
      <c r="BC104" s="210"/>
      <c r="BD104" s="210"/>
      <c r="BE104" s="219">
        <f>BB104+BC104+BD104</f>
        <v>0</v>
      </c>
      <c r="BF104" s="222">
        <f t="shared" si="77"/>
        <v>0</v>
      </c>
      <c r="BG104" s="248">
        <f>SUM(AR104:AT106,AP104:AP106,AL104:AN106,AH104:AJ106,AD104:AF106,Z104:AB106)</f>
        <v>1440</v>
      </c>
      <c r="BH104" s="195"/>
      <c r="BI104" s="239"/>
      <c r="BJ104" s="240"/>
      <c r="BK104" s="241"/>
      <c r="BL104" s="242"/>
      <c r="BM104" s="239"/>
      <c r="BN104" s="241"/>
      <c r="BO104" s="241"/>
      <c r="BP104" s="198"/>
      <c r="BQ104" s="239"/>
      <c r="BR104" s="241"/>
      <c r="BS104" s="241"/>
      <c r="BT104" s="243"/>
      <c r="BU104" s="8"/>
      <c r="BV104" s="87"/>
      <c r="BW104" s="107"/>
      <c r="BX104" s="14"/>
      <c r="BY104" s="93"/>
      <c r="BZ104" s="93"/>
      <c r="CA104" s="98"/>
      <c r="CB104" s="8"/>
      <c r="CC104" s="87"/>
      <c r="CD104" s="111"/>
      <c r="CE104" s="112"/>
      <c r="CF104" s="93"/>
      <c r="CG104" s="93"/>
      <c r="CH104" s="110"/>
      <c r="CI104" s="8"/>
      <c r="CJ104" s="9"/>
      <c r="CK104" s="25"/>
      <c r="CL104" s="2"/>
      <c r="CM104" s="2"/>
      <c r="CN104" s="2"/>
      <c r="CO104" s="3"/>
      <c r="CP104" s="8"/>
      <c r="CQ104" s="25"/>
      <c r="CR104" s="2"/>
      <c r="CS104" s="2"/>
      <c r="CT104" s="2"/>
      <c r="CU104" s="3"/>
    </row>
    <row r="105" spans="1:99" ht="15.75" customHeight="1" x14ac:dyDescent="0.25">
      <c r="A105" s="182" t="s">
        <v>51</v>
      </c>
      <c r="B105" s="503"/>
      <c r="C105" s="204">
        <v>0</v>
      </c>
      <c r="D105" s="204">
        <v>0</v>
      </c>
      <c r="E105" s="204">
        <v>0</v>
      </c>
      <c r="F105" s="205">
        <f t="shared" si="70"/>
        <v>0</v>
      </c>
      <c r="G105" s="206">
        <f t="shared" si="78"/>
        <v>0</v>
      </c>
      <c r="H105" s="205">
        <f>G105/BH95</f>
        <v>0</v>
      </c>
      <c r="I105" s="231">
        <f t="shared" si="71"/>
        <v>0</v>
      </c>
      <c r="J105" s="207">
        <f t="shared" si="79"/>
        <v>0</v>
      </c>
      <c r="K105" s="231">
        <f t="shared" si="72"/>
        <v>0</v>
      </c>
      <c r="L105" s="207">
        <f t="shared" si="80"/>
        <v>0</v>
      </c>
      <c r="M105" s="207">
        <f t="shared" si="73"/>
        <v>0</v>
      </c>
      <c r="N105" s="207">
        <f t="shared" si="81"/>
        <v>0</v>
      </c>
      <c r="O105" s="208"/>
      <c r="P105" s="208"/>
      <c r="Q105" s="496"/>
      <c r="R105" s="496"/>
      <c r="S105" s="496"/>
      <c r="T105" s="496"/>
      <c r="U105" s="496"/>
      <c r="V105" s="487"/>
      <c r="W105" s="245"/>
      <c r="X105" s="214">
        <f t="shared" si="82"/>
        <v>3</v>
      </c>
      <c r="Y105" s="182" t="s">
        <v>51</v>
      </c>
      <c r="Z105" s="237"/>
      <c r="AA105" s="261"/>
      <c r="AB105" s="261"/>
      <c r="AC105" s="210">
        <f t="shared" si="74"/>
        <v>0</v>
      </c>
      <c r="AD105" s="235"/>
      <c r="AE105" s="235"/>
      <c r="AF105" s="235"/>
      <c r="AG105" s="210">
        <f t="shared" si="75"/>
        <v>0</v>
      </c>
      <c r="AH105" s="235">
        <v>0</v>
      </c>
      <c r="AI105" s="235">
        <v>0</v>
      </c>
      <c r="AJ105" s="235">
        <v>0</v>
      </c>
      <c r="AK105" s="210">
        <f t="shared" si="76"/>
        <v>0</v>
      </c>
      <c r="AL105" s="233"/>
      <c r="AM105" s="233"/>
      <c r="AN105" s="233"/>
      <c r="AO105" s="207">
        <f t="shared" si="83"/>
        <v>0</v>
      </c>
      <c r="AP105" s="236"/>
      <c r="AQ105" s="411">
        <f t="shared" si="84"/>
        <v>0</v>
      </c>
      <c r="AR105" s="237"/>
      <c r="AS105" s="237"/>
      <c r="AT105" s="237"/>
      <c r="AU105" s="219">
        <f t="shared" si="85"/>
        <v>0</v>
      </c>
      <c r="AV105" s="253"/>
      <c r="AW105" s="254"/>
      <c r="AX105" s="237"/>
      <c r="AY105" s="237"/>
      <c r="AZ105" s="255"/>
      <c r="BA105" s="222">
        <f t="shared" si="86"/>
        <v>0</v>
      </c>
      <c r="BB105" s="254"/>
      <c r="BC105" s="237"/>
      <c r="BD105" s="237"/>
      <c r="BE105" s="255"/>
      <c r="BF105" s="222">
        <f t="shared" si="77"/>
        <v>0</v>
      </c>
      <c r="BG105" s="260"/>
      <c r="BH105" s="224" t="s">
        <v>52</v>
      </c>
      <c r="BI105" s="225"/>
      <c r="BJ105" s="249">
        <v>0.65</v>
      </c>
      <c r="BK105" s="226"/>
      <c r="BL105" s="250"/>
      <c r="BM105" s="225"/>
      <c r="BN105" s="226">
        <v>0.66</v>
      </c>
      <c r="BO105" s="226"/>
      <c r="BP105" s="251"/>
      <c r="BQ105" s="225"/>
      <c r="BR105" s="226">
        <v>0.6</v>
      </c>
      <c r="BS105" s="226"/>
      <c r="BT105" s="252"/>
      <c r="BU105" s="8"/>
      <c r="BV105" s="87"/>
      <c r="BW105" s="104" t="s">
        <v>52</v>
      </c>
      <c r="BX105" s="13"/>
      <c r="BY105" s="102">
        <f>BJ105+BN105+BR105</f>
        <v>1.9100000000000001</v>
      </c>
      <c r="BZ105" s="102">
        <f>BK105+BO105+BS105</f>
        <v>0</v>
      </c>
      <c r="CA105" s="98"/>
      <c r="CB105" s="8"/>
      <c r="CC105" s="87"/>
      <c r="CD105" s="113" t="s">
        <v>52</v>
      </c>
      <c r="CE105" s="96"/>
      <c r="CF105" s="102">
        <f>BY105</f>
        <v>1.9100000000000001</v>
      </c>
      <c r="CG105" s="102">
        <f>BZ105</f>
        <v>0</v>
      </c>
      <c r="CH105" s="106"/>
      <c r="CI105" s="8"/>
      <c r="CJ105" s="9"/>
      <c r="CK105" s="25" t="s">
        <v>52</v>
      </c>
      <c r="CL105" s="31">
        <f>BJ105/(C107+C108)%</f>
        <v>1.2332795749928849</v>
      </c>
      <c r="CM105" s="31">
        <f>BN105/(D107+D108)%</f>
        <v>0.66737448809343247</v>
      </c>
      <c r="CN105" s="31">
        <f>BR105/(E107+E108)%</f>
        <v>3.3351862145636466</v>
      </c>
      <c r="CO105" s="32">
        <f>BY105/(F107+F108)%</f>
        <v>1.1262456512766084</v>
      </c>
      <c r="CP105" s="8"/>
      <c r="CQ105" s="25" t="s">
        <v>52</v>
      </c>
      <c r="CR105" s="31">
        <f>BK105/(C107+C108)%</f>
        <v>0</v>
      </c>
      <c r="CS105" s="31">
        <f>BO105/(D107+D108)%</f>
        <v>0</v>
      </c>
      <c r="CT105" s="31">
        <f>BS105/(E107+E108)%</f>
        <v>0</v>
      </c>
      <c r="CU105" s="32">
        <f>BZ105/(F107+F108)%</f>
        <v>0</v>
      </c>
    </row>
    <row r="106" spans="1:99" ht="15.75" customHeight="1" x14ac:dyDescent="0.25">
      <c r="A106" s="182" t="s">
        <v>53</v>
      </c>
      <c r="B106" s="202">
        <v>150</v>
      </c>
      <c r="C106" s="204">
        <v>47.566000000000003</v>
      </c>
      <c r="D106" s="204">
        <v>70.135000000000005</v>
      </c>
      <c r="E106" s="204">
        <v>0</v>
      </c>
      <c r="F106" s="205">
        <v>115</v>
      </c>
      <c r="G106" s="206">
        <f t="shared" si="78"/>
        <v>499.36500000000001</v>
      </c>
      <c r="H106" s="205">
        <f>G106/BH95</f>
        <v>166.45500000000001</v>
      </c>
      <c r="I106" s="231">
        <f t="shared" si="71"/>
        <v>0</v>
      </c>
      <c r="J106" s="207">
        <f t="shared" si="79"/>
        <v>0</v>
      </c>
      <c r="K106" s="231">
        <f t="shared" si="72"/>
        <v>0</v>
      </c>
      <c r="L106" s="207">
        <f t="shared" si="80"/>
        <v>0</v>
      </c>
      <c r="M106" s="207">
        <f t="shared" si="73"/>
        <v>0</v>
      </c>
      <c r="N106" s="207">
        <f t="shared" si="81"/>
        <v>0</v>
      </c>
      <c r="O106" s="208"/>
      <c r="P106" s="208"/>
      <c r="Q106" s="207" t="e">
        <f>C106/AL106*60</f>
        <v>#DIV/0!</v>
      </c>
      <c r="R106" s="207" t="e">
        <f>D106/AM106*60</f>
        <v>#DIV/0!</v>
      </c>
      <c r="S106" s="207" t="e">
        <f>E106/AN106*60</f>
        <v>#DIV/0!</v>
      </c>
      <c r="T106" s="207" t="e">
        <f>(F106)/(AL106+AM106+AN106)*60</f>
        <v>#DIV/0!</v>
      </c>
      <c r="U106" s="207" t="e">
        <f>(G106)*60/AO106</f>
        <v>#DIV/0!</v>
      </c>
      <c r="V106" s="259">
        <v>20.6</v>
      </c>
      <c r="W106" s="213"/>
      <c r="X106" s="214">
        <f t="shared" si="82"/>
        <v>3</v>
      </c>
      <c r="Y106" s="182" t="s">
        <v>53</v>
      </c>
      <c r="Z106" s="237"/>
      <c r="AA106" s="261"/>
      <c r="AB106" s="261"/>
      <c r="AC106" s="210">
        <f t="shared" si="74"/>
        <v>0</v>
      </c>
      <c r="AD106" s="235"/>
      <c r="AE106" s="235"/>
      <c r="AF106" s="235"/>
      <c r="AG106" s="210">
        <f t="shared" si="75"/>
        <v>0</v>
      </c>
      <c r="AH106" s="235">
        <v>0</v>
      </c>
      <c r="AI106" s="235">
        <v>0</v>
      </c>
      <c r="AJ106" s="235">
        <v>0</v>
      </c>
      <c r="AK106" s="210">
        <f t="shared" si="76"/>
        <v>0</v>
      </c>
      <c r="AL106" s="247"/>
      <c r="AM106" s="247"/>
      <c r="AN106" s="247"/>
      <c r="AO106" s="207">
        <f t="shared" si="83"/>
        <v>0</v>
      </c>
      <c r="AP106" s="236"/>
      <c r="AQ106" s="411">
        <f t="shared" si="84"/>
        <v>0</v>
      </c>
      <c r="AR106" s="237"/>
      <c r="AS106" s="237"/>
      <c r="AT106" s="237"/>
      <c r="AU106" s="219">
        <f t="shared" si="85"/>
        <v>0</v>
      </c>
      <c r="AV106" s="253"/>
      <c r="AW106" s="254"/>
      <c r="AX106" s="237"/>
      <c r="AY106" s="237"/>
      <c r="AZ106" s="255"/>
      <c r="BA106" s="222">
        <f t="shared" si="86"/>
        <v>0</v>
      </c>
      <c r="BB106" s="254"/>
      <c r="BC106" s="237"/>
      <c r="BD106" s="237"/>
      <c r="BE106" s="255"/>
      <c r="BF106" s="222">
        <f t="shared" si="77"/>
        <v>0</v>
      </c>
      <c r="BG106" s="257"/>
      <c r="BH106" s="224"/>
      <c r="BI106" s="225"/>
      <c r="BJ106" s="240"/>
      <c r="BK106" s="240"/>
      <c r="BL106" s="250"/>
      <c r="BM106" s="225"/>
      <c r="BN106" s="240"/>
      <c r="BO106" s="240"/>
      <c r="BP106" s="251"/>
      <c r="BQ106" s="225"/>
      <c r="BR106" s="240"/>
      <c r="BS106" s="240"/>
      <c r="BT106" s="252"/>
      <c r="BU106" s="8"/>
      <c r="BV106" s="87"/>
      <c r="BW106" s="107"/>
      <c r="BX106" s="13"/>
      <c r="BY106" s="102"/>
      <c r="BZ106" s="102"/>
      <c r="CA106" s="98"/>
      <c r="CB106" s="8"/>
      <c r="CC106" s="87"/>
      <c r="CD106" s="90"/>
      <c r="CE106" s="105"/>
      <c r="CF106" s="102"/>
      <c r="CG106" s="102"/>
      <c r="CH106" s="106"/>
      <c r="CI106" s="8"/>
      <c r="CJ106" s="9"/>
      <c r="CK106" s="25"/>
      <c r="CL106" s="31"/>
      <c r="CM106" s="31"/>
      <c r="CN106" s="31"/>
      <c r="CO106" s="32"/>
      <c r="CP106" s="8"/>
      <c r="CQ106" s="25"/>
      <c r="CR106" s="31"/>
      <c r="CS106" s="31"/>
      <c r="CT106" s="31"/>
      <c r="CU106" s="32"/>
    </row>
    <row r="107" spans="1:99" ht="15.75" customHeight="1" x14ac:dyDescent="0.25">
      <c r="A107" s="201" t="s">
        <v>54</v>
      </c>
      <c r="B107" s="202">
        <v>208</v>
      </c>
      <c r="C107" s="204">
        <v>0</v>
      </c>
      <c r="D107" s="204">
        <v>0</v>
      </c>
      <c r="E107" s="204">
        <v>0</v>
      </c>
      <c r="F107" s="206">
        <f t="shared" ref="F107:F115" si="87">C107+D107+E107</f>
        <v>0</v>
      </c>
      <c r="G107" s="206">
        <f t="shared" si="78"/>
        <v>0</v>
      </c>
      <c r="H107" s="206">
        <f>G107/BH95</f>
        <v>0</v>
      </c>
      <c r="I107" s="207">
        <f t="shared" si="71"/>
        <v>180</v>
      </c>
      <c r="J107" s="207">
        <f t="shared" si="79"/>
        <v>420</v>
      </c>
      <c r="K107" s="207">
        <f t="shared" si="72"/>
        <v>0</v>
      </c>
      <c r="L107" s="207">
        <f t="shared" si="80"/>
        <v>0</v>
      </c>
      <c r="M107" s="207">
        <f t="shared" si="73"/>
        <v>555</v>
      </c>
      <c r="N107" s="207">
        <f t="shared" si="81"/>
        <v>2055</v>
      </c>
      <c r="O107" s="208">
        <f>(24*60-(I107+K107+M107+AR107+AS107+AT107+AP107))/24/60*100</f>
        <v>39.583333333333329</v>
      </c>
      <c r="P107" s="208">
        <f>(X107*24*60-(J107+L107+N107+AQ107+AU107))/X107/24/60*100</f>
        <v>39.583333333333329</v>
      </c>
      <c r="Q107" s="496">
        <f>(C107+C108)/(AL107+AL108)*60</f>
        <v>15.058571428571428</v>
      </c>
      <c r="R107" s="496">
        <f>(D107+D108)/(AM107+AM108)*60</f>
        <v>13.485681818181817</v>
      </c>
      <c r="S107" s="496">
        <f>(E107+E108)/(AN107+AN108)*60</f>
        <v>10.793999999999999</v>
      </c>
      <c r="T107" s="496">
        <f>(F107+F108)/(AL107+AM107+AN107+AL108+AM108+AN108)*60</f>
        <v>13.567200000000001</v>
      </c>
      <c r="U107" s="496">
        <f>(G107+G108)*60/(AO107+AO108)</f>
        <v>8.5625357142857155</v>
      </c>
      <c r="V107" s="487">
        <v>22.18</v>
      </c>
      <c r="W107" s="245"/>
      <c r="X107" s="214">
        <f t="shared" si="82"/>
        <v>3</v>
      </c>
      <c r="Y107" s="201" t="s">
        <v>54</v>
      </c>
      <c r="Z107" s="262">
        <v>50</v>
      </c>
      <c r="AA107" s="216">
        <v>100</v>
      </c>
      <c r="AB107" s="216">
        <v>30</v>
      </c>
      <c r="AC107" s="210">
        <f t="shared" si="74"/>
        <v>180</v>
      </c>
      <c r="AD107" s="235"/>
      <c r="AE107" s="235"/>
      <c r="AF107" s="235"/>
      <c r="AG107" s="210">
        <f t="shared" si="75"/>
        <v>0</v>
      </c>
      <c r="AH107" s="235">
        <v>135</v>
      </c>
      <c r="AI107" s="235">
        <v>40</v>
      </c>
      <c r="AJ107" s="235">
        <v>380</v>
      </c>
      <c r="AK107" s="210">
        <f t="shared" si="76"/>
        <v>555</v>
      </c>
      <c r="AL107" s="247">
        <v>210</v>
      </c>
      <c r="AM107" s="247">
        <v>440</v>
      </c>
      <c r="AN107" s="247">
        <v>100</v>
      </c>
      <c r="AO107" s="207">
        <f t="shared" si="83"/>
        <v>2800</v>
      </c>
      <c r="AP107" s="209"/>
      <c r="AQ107" s="411">
        <f t="shared" si="84"/>
        <v>0</v>
      </c>
      <c r="AR107" s="210">
        <v>135</v>
      </c>
      <c r="AS107" s="210"/>
      <c r="AT107" s="210"/>
      <c r="AU107" s="219">
        <f t="shared" si="85"/>
        <v>135</v>
      </c>
      <c r="AV107" s="263" t="s">
        <v>55</v>
      </c>
      <c r="AW107" s="221"/>
      <c r="AX107" s="210"/>
      <c r="AY107" s="210"/>
      <c r="AZ107" s="219">
        <f>AW107+AX107+AY107</f>
        <v>0</v>
      </c>
      <c r="BA107" s="222">
        <f t="shared" si="86"/>
        <v>0</v>
      </c>
      <c r="BB107" s="221"/>
      <c r="BC107" s="210"/>
      <c r="BD107" s="210"/>
      <c r="BE107" s="219">
        <f>BB107+BC107+BD107</f>
        <v>0</v>
      </c>
      <c r="BF107" s="222">
        <f t="shared" si="77"/>
        <v>0</v>
      </c>
      <c r="BG107" s="248">
        <f>SUM(AR107:AT108,AP107:AP108,AL107:AN108,AH107:AJ108,AD107:AF108,Z107:AB108)</f>
        <v>1620</v>
      </c>
      <c r="BH107" s="224" t="s">
        <v>56</v>
      </c>
      <c r="BI107" s="225"/>
      <c r="BJ107" s="249">
        <v>0.4</v>
      </c>
      <c r="BK107" s="226"/>
      <c r="BL107" s="250"/>
      <c r="BM107" s="225"/>
      <c r="BN107" s="226">
        <v>0.48</v>
      </c>
      <c r="BO107" s="226"/>
      <c r="BP107" s="251"/>
      <c r="BQ107" s="225"/>
      <c r="BR107" s="226">
        <v>0.5</v>
      </c>
      <c r="BS107" s="226"/>
      <c r="BT107" s="252"/>
      <c r="BU107" s="8"/>
      <c r="BV107" s="87"/>
      <c r="BW107" s="104" t="s">
        <v>56</v>
      </c>
      <c r="BX107" s="13"/>
      <c r="BY107" s="102">
        <f>BJ107+BN107+BR107</f>
        <v>1.38</v>
      </c>
      <c r="BZ107" s="102">
        <f>BK107+BO107+BS107</f>
        <v>0</v>
      </c>
      <c r="CA107" s="98"/>
      <c r="CB107" s="8"/>
      <c r="CC107" s="87"/>
      <c r="CD107" s="103" t="s">
        <v>56</v>
      </c>
      <c r="CE107" s="105"/>
      <c r="CF107" s="102">
        <f>BY107</f>
        <v>1.38</v>
      </c>
      <c r="CG107" s="102">
        <f>BZ107</f>
        <v>0</v>
      </c>
      <c r="CH107" s="106"/>
      <c r="CI107" s="8"/>
      <c r="CJ107" s="9"/>
      <c r="CK107" s="7" t="s">
        <v>56</v>
      </c>
      <c r="CL107" s="31" t="e">
        <f>BJ107/(C109)%</f>
        <v>#DIV/0!</v>
      </c>
      <c r="CM107" s="31" t="e">
        <f>BN107/(D109)%</f>
        <v>#DIV/0!</v>
      </c>
      <c r="CN107" s="31">
        <f>BR107/(E109)%</f>
        <v>0.38450299143327332</v>
      </c>
      <c r="CO107" s="32">
        <f>BY107/(F109)%</f>
        <v>1.0612282563558344</v>
      </c>
      <c r="CP107" s="8"/>
      <c r="CQ107" s="7" t="s">
        <v>56</v>
      </c>
      <c r="CR107" s="31" t="e">
        <f>BK107/(C109)%</f>
        <v>#DIV/0!</v>
      </c>
      <c r="CS107" s="31" t="e">
        <f>BO107/(D109)%</f>
        <v>#DIV/0!</v>
      </c>
      <c r="CT107" s="31">
        <f>BS107/(E109)%</f>
        <v>0</v>
      </c>
      <c r="CU107" s="32">
        <f>BZ107/(F109)%</f>
        <v>0</v>
      </c>
    </row>
    <row r="108" spans="1:99" ht="15.75" customHeight="1" x14ac:dyDescent="0.25">
      <c r="A108" s="182" t="s">
        <v>57</v>
      </c>
      <c r="B108" s="202">
        <v>277</v>
      </c>
      <c r="C108" s="204">
        <v>52.704999999999998</v>
      </c>
      <c r="D108" s="204">
        <v>98.894999999999996</v>
      </c>
      <c r="E108" s="204">
        <v>17.989999999999998</v>
      </c>
      <c r="F108" s="205">
        <f t="shared" si="87"/>
        <v>169.59</v>
      </c>
      <c r="G108" s="206">
        <f t="shared" si="78"/>
        <v>399.58500000000004</v>
      </c>
      <c r="H108" s="205">
        <f>G108/BH95</f>
        <v>133.19500000000002</v>
      </c>
      <c r="I108" s="231">
        <f t="shared" si="71"/>
        <v>0</v>
      </c>
      <c r="J108" s="207">
        <f t="shared" si="79"/>
        <v>0</v>
      </c>
      <c r="K108" s="231">
        <f t="shared" si="72"/>
        <v>0</v>
      </c>
      <c r="L108" s="207">
        <f t="shared" si="80"/>
        <v>0</v>
      </c>
      <c r="M108" s="207">
        <f t="shared" si="73"/>
        <v>0</v>
      </c>
      <c r="N108" s="207">
        <f t="shared" si="81"/>
        <v>0</v>
      </c>
      <c r="O108" s="208"/>
      <c r="P108" s="208"/>
      <c r="Q108" s="496"/>
      <c r="R108" s="496"/>
      <c r="S108" s="496"/>
      <c r="T108" s="496"/>
      <c r="U108" s="496"/>
      <c r="V108" s="487"/>
      <c r="W108" s="245"/>
      <c r="X108" s="214">
        <f t="shared" si="82"/>
        <v>3</v>
      </c>
      <c r="Y108" s="182" t="s">
        <v>57</v>
      </c>
      <c r="Z108" s="215"/>
      <c r="AA108" s="216"/>
      <c r="AB108" s="216"/>
      <c r="AC108" s="210">
        <f t="shared" si="74"/>
        <v>0</v>
      </c>
      <c r="AD108" s="235"/>
      <c r="AE108" s="235"/>
      <c r="AF108" s="235"/>
      <c r="AG108" s="210">
        <f t="shared" si="75"/>
        <v>0</v>
      </c>
      <c r="AH108" s="235">
        <v>0</v>
      </c>
      <c r="AI108" s="235">
        <v>0</v>
      </c>
      <c r="AJ108" s="235">
        <v>0</v>
      </c>
      <c r="AK108" s="210">
        <f t="shared" si="76"/>
        <v>0</v>
      </c>
      <c r="AL108" s="247"/>
      <c r="AM108" s="247"/>
      <c r="AN108" s="247"/>
      <c r="AO108" s="207">
        <f t="shared" si="83"/>
        <v>0</v>
      </c>
      <c r="AP108" s="236"/>
      <c r="AQ108" s="411">
        <f t="shared" si="84"/>
        <v>0</v>
      </c>
      <c r="AR108" s="237"/>
      <c r="AS108" s="237"/>
      <c r="AT108" s="237"/>
      <c r="AU108" s="219">
        <f t="shared" si="85"/>
        <v>0</v>
      </c>
      <c r="AV108" s="253"/>
      <c r="AW108" s="254"/>
      <c r="AX108" s="237"/>
      <c r="AY108" s="237"/>
      <c r="AZ108" s="255"/>
      <c r="BA108" s="222">
        <f t="shared" si="86"/>
        <v>0</v>
      </c>
      <c r="BB108" s="254"/>
      <c r="BC108" s="237"/>
      <c r="BD108" s="237"/>
      <c r="BE108" s="255"/>
      <c r="BF108" s="222">
        <f t="shared" si="77"/>
        <v>0</v>
      </c>
      <c r="BG108" s="238"/>
      <c r="BI108" s="264"/>
      <c r="BJ108" s="264"/>
      <c r="BK108" s="264"/>
      <c r="BL108" s="264"/>
      <c r="BM108" s="264"/>
      <c r="BN108" s="264"/>
      <c r="BO108" s="264"/>
      <c r="BP108" s="264"/>
      <c r="BQ108" s="264"/>
      <c r="BR108" s="264"/>
      <c r="BS108" s="264"/>
      <c r="BT108" s="265"/>
      <c r="BU108" s="8"/>
      <c r="BV108" s="87"/>
      <c r="BW108" s="114"/>
      <c r="BX108" s="115"/>
      <c r="BY108" s="116"/>
      <c r="BZ108" s="116"/>
      <c r="CA108" s="117"/>
      <c r="CB108" s="8"/>
      <c r="CC108" s="118"/>
      <c r="CD108" s="119"/>
      <c r="CE108" s="120"/>
      <c r="CF108" s="116"/>
      <c r="CG108" s="116"/>
      <c r="CH108" s="121"/>
      <c r="CI108" s="8"/>
      <c r="CJ108" s="9"/>
      <c r="CK108" s="25"/>
      <c r="CL108" s="2"/>
      <c r="CM108" s="2"/>
      <c r="CN108" s="2"/>
      <c r="CO108" s="3"/>
      <c r="CP108" s="8"/>
      <c r="CQ108" s="25"/>
      <c r="CR108" s="2"/>
      <c r="CS108" s="2"/>
      <c r="CT108" s="2"/>
      <c r="CU108" s="3"/>
    </row>
    <row r="109" spans="1:99" ht="15.75" customHeight="1" x14ac:dyDescent="0.25">
      <c r="A109" s="182" t="s">
        <v>56</v>
      </c>
      <c r="B109" s="202"/>
      <c r="C109" s="204">
        <v>0</v>
      </c>
      <c r="D109" s="204">
        <v>0</v>
      </c>
      <c r="E109" s="204">
        <v>130.03800000000001</v>
      </c>
      <c r="F109" s="205">
        <f t="shared" si="87"/>
        <v>130.03800000000001</v>
      </c>
      <c r="G109" s="206">
        <f t="shared" si="78"/>
        <v>250.50800000000001</v>
      </c>
      <c r="H109" s="205">
        <f>G109/BH95</f>
        <v>83.50266666666667</v>
      </c>
      <c r="I109" s="231">
        <f t="shared" si="71"/>
        <v>0</v>
      </c>
      <c r="J109" s="207">
        <f t="shared" si="79"/>
        <v>0</v>
      </c>
      <c r="K109" s="231">
        <f t="shared" si="72"/>
        <v>0</v>
      </c>
      <c r="L109" s="207">
        <f t="shared" si="80"/>
        <v>0</v>
      </c>
      <c r="M109" s="207">
        <f t="shared" si="73"/>
        <v>520</v>
      </c>
      <c r="N109" s="207">
        <f t="shared" si="81"/>
        <v>1520</v>
      </c>
      <c r="O109" s="208">
        <f>(24*60-(I109+K109+M109+AR109+AS109+AT109+AP109))/24/60*100</f>
        <v>63.888888888888893</v>
      </c>
      <c r="P109" s="208">
        <f>(X109*24*60-(J109+L109+N109+AQ109+AU109))/X109/24/60*100</f>
        <v>64.814814814814824</v>
      </c>
      <c r="Q109" s="266"/>
      <c r="R109" s="266"/>
      <c r="S109" s="266"/>
      <c r="T109" s="266"/>
      <c r="U109" s="266"/>
      <c r="V109" s="267"/>
      <c r="W109" s="245"/>
      <c r="X109" s="214">
        <f t="shared" si="82"/>
        <v>3</v>
      </c>
      <c r="Y109" s="224" t="s">
        <v>56</v>
      </c>
      <c r="Z109" s="215"/>
      <c r="AA109" s="216"/>
      <c r="AB109" s="216"/>
      <c r="AC109" s="210">
        <f t="shared" si="74"/>
        <v>0</v>
      </c>
      <c r="AD109" s="235"/>
      <c r="AE109" s="235"/>
      <c r="AF109" s="235"/>
      <c r="AG109" s="210">
        <f t="shared" si="75"/>
        <v>0</v>
      </c>
      <c r="AH109" s="235">
        <v>480</v>
      </c>
      <c r="AI109" s="235">
        <v>0</v>
      </c>
      <c r="AJ109" s="235">
        <v>40</v>
      </c>
      <c r="AK109" s="210">
        <f t="shared" si="76"/>
        <v>520</v>
      </c>
      <c r="AL109" s="247"/>
      <c r="AM109" s="247"/>
      <c r="AN109" s="247"/>
      <c r="AO109" s="207">
        <f t="shared" si="83"/>
        <v>0</v>
      </c>
      <c r="AP109" s="236"/>
      <c r="AQ109" s="411">
        <f t="shared" si="84"/>
        <v>0</v>
      </c>
      <c r="AR109" s="237"/>
      <c r="AS109" s="237"/>
      <c r="AT109" s="237"/>
      <c r="AU109" s="219">
        <f t="shared" si="85"/>
        <v>0</v>
      </c>
      <c r="AV109" s="263" t="s">
        <v>56</v>
      </c>
      <c r="AW109" s="254"/>
      <c r="AX109" s="254"/>
      <c r="AY109" s="254"/>
      <c r="AZ109" s="219">
        <f t="shared" ref="AZ109:AZ115" si="88">AW109+AX109+AY109</f>
        <v>0</v>
      </c>
      <c r="BA109" s="222">
        <f t="shared" si="86"/>
        <v>0</v>
      </c>
      <c r="BB109" s="221"/>
      <c r="BC109" s="210"/>
      <c r="BD109" s="210"/>
      <c r="BE109" s="219">
        <f t="shared" ref="BE109:BE115" si="89">BB109+BC109+BD109</f>
        <v>0</v>
      </c>
      <c r="BF109" s="222">
        <f t="shared" si="77"/>
        <v>2880</v>
      </c>
      <c r="BG109" s="223"/>
      <c r="BH109" s="224" t="s">
        <v>58</v>
      </c>
      <c r="BI109" s="268">
        <v>0.92</v>
      </c>
      <c r="BJ109" s="249">
        <v>1.02</v>
      </c>
      <c r="BK109" s="226"/>
      <c r="BL109" s="269"/>
      <c r="BM109" s="268">
        <v>1</v>
      </c>
      <c r="BN109" s="226">
        <v>1.1000000000000001</v>
      </c>
      <c r="BO109" s="226"/>
      <c r="BP109" s="270"/>
      <c r="BQ109" s="268">
        <v>0.65</v>
      </c>
      <c r="BR109" s="226">
        <v>0.75</v>
      </c>
      <c r="BS109" s="226"/>
      <c r="BT109" s="271"/>
      <c r="BU109" s="8"/>
      <c r="BV109" s="87"/>
      <c r="BW109" s="122" t="s">
        <v>59</v>
      </c>
      <c r="BX109" s="123">
        <f t="shared" ref="BX109:CA110" si="90">BI109+BM109+BQ109</f>
        <v>2.57</v>
      </c>
      <c r="BY109" s="102">
        <f t="shared" si="90"/>
        <v>2.87</v>
      </c>
      <c r="BZ109" s="102">
        <f t="shared" si="90"/>
        <v>0</v>
      </c>
      <c r="CA109" s="124">
        <f t="shared" si="90"/>
        <v>0</v>
      </c>
      <c r="CB109" s="8"/>
      <c r="CC109" s="87"/>
      <c r="CD109" s="113" t="s">
        <v>59</v>
      </c>
      <c r="CE109" s="155">
        <f>BX109+CE62</f>
        <v>2.57</v>
      </c>
      <c r="CF109" s="102">
        <f t="shared" ref="CF109:CH110" si="91">BY109</f>
        <v>2.87</v>
      </c>
      <c r="CG109" s="102">
        <f t="shared" si="91"/>
        <v>0</v>
      </c>
      <c r="CH109" s="126">
        <f t="shared" si="91"/>
        <v>0</v>
      </c>
      <c r="CI109" s="8"/>
      <c r="CJ109" s="9"/>
      <c r="CK109" s="25" t="s">
        <v>58</v>
      </c>
      <c r="CL109" s="31">
        <f>BJ109/(BJ109+C111)%</f>
        <v>3.3977348434377079</v>
      </c>
      <c r="CM109" s="31">
        <f>BN109/(BN109+D111)%</f>
        <v>2.8060508660493357</v>
      </c>
      <c r="CN109" s="31">
        <f>BR109/(BR109+E111)%</f>
        <v>2.5041736227045077</v>
      </c>
      <c r="CO109" s="32">
        <f>BY109/(BY109+F111)%</f>
        <v>2.8939911869397301</v>
      </c>
      <c r="CP109" s="8"/>
      <c r="CQ109" s="25" t="s">
        <v>58</v>
      </c>
      <c r="CR109" s="31">
        <f>BK109/C111%</f>
        <v>0</v>
      </c>
      <c r="CS109" s="31">
        <f>BO109/D111%</f>
        <v>0</v>
      </c>
      <c r="CT109" s="31">
        <f>BS109/E111%</f>
        <v>0</v>
      </c>
      <c r="CU109" s="32">
        <f>BZ109/F111%</f>
        <v>0</v>
      </c>
    </row>
    <row r="110" spans="1:99" ht="15.75" customHeight="1" x14ac:dyDescent="0.25">
      <c r="A110" s="182" t="s">
        <v>60</v>
      </c>
      <c r="B110" s="202"/>
      <c r="C110" s="204">
        <v>163.55000000000001</v>
      </c>
      <c r="D110" s="204">
        <v>167.595</v>
      </c>
      <c r="E110" s="204">
        <v>80.55</v>
      </c>
      <c r="F110" s="205">
        <f t="shared" si="87"/>
        <v>411.69499999999999</v>
      </c>
      <c r="G110" s="206">
        <f t="shared" si="78"/>
        <v>588.4</v>
      </c>
      <c r="H110" s="205">
        <f>G110/BH95</f>
        <v>196.13333333333333</v>
      </c>
      <c r="I110" s="231">
        <f t="shared" si="71"/>
        <v>90</v>
      </c>
      <c r="J110" s="207">
        <f t="shared" si="79"/>
        <v>165</v>
      </c>
      <c r="K110" s="231">
        <f t="shared" si="72"/>
        <v>100</v>
      </c>
      <c r="L110" s="207">
        <f t="shared" si="80"/>
        <v>160</v>
      </c>
      <c r="M110" s="207">
        <f t="shared" si="73"/>
        <v>3120</v>
      </c>
      <c r="N110" s="207">
        <f t="shared" si="81"/>
        <v>9385</v>
      </c>
      <c r="O110" s="208">
        <f>(16*24*60-(I110+K110+M110+AR110+AS110+AT110+AP110))/16/24/60*100</f>
        <v>85.633680555555557</v>
      </c>
      <c r="P110" s="208">
        <f>(16*X110*24*60-(J110+L110+N110+AQ110+AU110))/16/X110/24/60*100</f>
        <v>85.951967592592581</v>
      </c>
      <c r="Q110" s="232"/>
      <c r="R110" s="233"/>
      <c r="S110" s="233"/>
      <c r="T110" s="234"/>
      <c r="U110" s="234"/>
      <c r="V110" s="272"/>
      <c r="W110" s="213"/>
      <c r="X110" s="214">
        <f>X115</f>
        <v>3</v>
      </c>
      <c r="Y110" s="182" t="s">
        <v>60</v>
      </c>
      <c r="Z110" s="215">
        <v>30</v>
      </c>
      <c r="AA110" s="216">
        <v>30</v>
      </c>
      <c r="AB110" s="216">
        <v>30</v>
      </c>
      <c r="AC110" s="210">
        <f t="shared" si="74"/>
        <v>90</v>
      </c>
      <c r="AD110" s="235">
        <v>40</v>
      </c>
      <c r="AE110" s="235">
        <v>60</v>
      </c>
      <c r="AF110" s="235"/>
      <c r="AG110" s="210">
        <f t="shared" si="75"/>
        <v>100</v>
      </c>
      <c r="AH110" s="235">
        <v>960</v>
      </c>
      <c r="AI110" s="235">
        <v>1200</v>
      </c>
      <c r="AJ110" s="235">
        <v>960</v>
      </c>
      <c r="AK110" s="210">
        <f t="shared" si="76"/>
        <v>3120</v>
      </c>
      <c r="AL110" s="233"/>
      <c r="AM110" s="233"/>
      <c r="AN110" s="233"/>
      <c r="AO110" s="207">
        <f t="shared" si="83"/>
        <v>0</v>
      </c>
      <c r="AP110" s="236"/>
      <c r="AQ110" s="411">
        <f t="shared" si="84"/>
        <v>0</v>
      </c>
      <c r="AR110" s="237"/>
      <c r="AS110" s="237"/>
      <c r="AT110" s="237"/>
      <c r="AU110" s="219">
        <f t="shared" si="85"/>
        <v>0</v>
      </c>
      <c r="AV110" s="263" t="s">
        <v>60</v>
      </c>
      <c r="AW110" s="221"/>
      <c r="AX110" s="210"/>
      <c r="AY110" s="210"/>
      <c r="AZ110" s="219">
        <f t="shared" si="88"/>
        <v>0</v>
      </c>
      <c r="BA110" s="222">
        <f t="shared" si="86"/>
        <v>0</v>
      </c>
      <c r="BB110" s="221">
        <f>AH110</f>
        <v>960</v>
      </c>
      <c r="BC110" s="221">
        <f>AI110</f>
        <v>1200</v>
      </c>
      <c r="BD110" s="221">
        <f>AJ110</f>
        <v>960</v>
      </c>
      <c r="BE110" s="219">
        <f t="shared" si="89"/>
        <v>3120</v>
      </c>
      <c r="BF110" s="222">
        <f t="shared" si="77"/>
        <v>6505</v>
      </c>
      <c r="BG110" s="223"/>
      <c r="BH110" s="224" t="s">
        <v>61</v>
      </c>
      <c r="BI110" s="268">
        <v>1.04</v>
      </c>
      <c r="BJ110" s="249">
        <v>1.1399999999999999</v>
      </c>
      <c r="BK110" s="226"/>
      <c r="BL110" s="269"/>
      <c r="BM110" s="268">
        <v>1.1000000000000001</v>
      </c>
      <c r="BN110" s="226">
        <v>1.2</v>
      </c>
      <c r="BO110" s="226"/>
      <c r="BP110" s="270"/>
      <c r="BQ110" s="268">
        <v>0.76</v>
      </c>
      <c r="BR110" s="226">
        <v>0.86</v>
      </c>
      <c r="BS110" s="226"/>
      <c r="BT110" s="271"/>
      <c r="BU110" s="8"/>
      <c r="BV110" s="87"/>
      <c r="BW110" s="104" t="s">
        <v>62</v>
      </c>
      <c r="BX110" s="127">
        <f t="shared" si="90"/>
        <v>2.9000000000000004</v>
      </c>
      <c r="BY110" s="128">
        <f t="shared" si="90"/>
        <v>3.1999999999999997</v>
      </c>
      <c r="BZ110" s="102">
        <f t="shared" si="90"/>
        <v>0</v>
      </c>
      <c r="CA110" s="124">
        <f t="shared" si="90"/>
        <v>0</v>
      </c>
      <c r="CB110" s="9"/>
      <c r="CC110" s="87"/>
      <c r="CD110" s="90" t="s">
        <v>62</v>
      </c>
      <c r="CE110" s="135">
        <f>BX110+CE62</f>
        <v>2.9000000000000004</v>
      </c>
      <c r="CF110" s="102">
        <f t="shared" si="91"/>
        <v>3.1999999999999997</v>
      </c>
      <c r="CG110" s="102">
        <f t="shared" si="91"/>
        <v>0</v>
      </c>
      <c r="CH110" s="126">
        <f t="shared" si="91"/>
        <v>0</v>
      </c>
      <c r="CI110" s="8"/>
      <c r="CJ110" s="9"/>
      <c r="CK110" s="25" t="s">
        <v>61</v>
      </c>
      <c r="CL110" s="31">
        <f>BJ110/(BJ110+C112)%</f>
        <v>2.7443428021184397</v>
      </c>
      <c r="CM110" s="31">
        <f>BN110/(BN110+D112)%</f>
        <v>2.4738187515461365</v>
      </c>
      <c r="CN110" s="31">
        <f>BR110/(BR110+E112)%</f>
        <v>2.2352176738141649</v>
      </c>
      <c r="CO110" s="32">
        <f>BY110/(BY110+F112)%</f>
        <v>2.4898267236214529</v>
      </c>
      <c r="CP110" s="8"/>
      <c r="CQ110" s="25" t="s">
        <v>61</v>
      </c>
      <c r="CR110" s="31">
        <f>BK110/C112%</f>
        <v>0</v>
      </c>
      <c r="CS110" s="31">
        <f>BO110/D112%</f>
        <v>0</v>
      </c>
      <c r="CT110" s="31">
        <f>BS110/E112%</f>
        <v>0</v>
      </c>
      <c r="CU110" s="32">
        <f>BZ110/F112%</f>
        <v>0</v>
      </c>
    </row>
    <row r="111" spans="1:99" ht="15.75" customHeight="1" x14ac:dyDescent="0.25">
      <c r="A111" s="201" t="s">
        <v>59</v>
      </c>
      <c r="B111" s="202"/>
      <c r="C111" s="204">
        <v>29</v>
      </c>
      <c r="D111" s="204">
        <v>38.100999999999999</v>
      </c>
      <c r="E111" s="204">
        <v>29.2</v>
      </c>
      <c r="F111" s="206">
        <f t="shared" si="87"/>
        <v>96.301000000000002</v>
      </c>
      <c r="G111" s="206">
        <f t="shared" si="78"/>
        <v>335.48599999999999</v>
      </c>
      <c r="H111" s="206">
        <f>G111/BH95</f>
        <v>111.82866666666666</v>
      </c>
      <c r="I111" s="207">
        <f t="shared" si="71"/>
        <v>0</v>
      </c>
      <c r="J111" s="207">
        <f t="shared" si="79"/>
        <v>0</v>
      </c>
      <c r="K111" s="207">
        <f t="shared" si="72"/>
        <v>0</v>
      </c>
      <c r="L111" s="207">
        <f t="shared" si="80"/>
        <v>100</v>
      </c>
      <c r="M111" s="207">
        <f t="shared" si="73"/>
        <v>450</v>
      </c>
      <c r="N111" s="207">
        <f t="shared" si="81"/>
        <v>1310</v>
      </c>
      <c r="O111" s="208">
        <f>(24*60-(I111+K111+M111+AR111+AS111+AT111+AP111))/24/60*100</f>
        <v>68.75</v>
      </c>
      <c r="P111" s="208">
        <f>(X111*24*60-(J111+L111+N111+AQ111+AU111))/X111/24/60*100</f>
        <v>67.3611111111111</v>
      </c>
      <c r="Q111" s="209"/>
      <c r="R111" s="210"/>
      <c r="S111" s="210"/>
      <c r="T111" s="209"/>
      <c r="U111" s="209"/>
      <c r="V111" s="212"/>
      <c r="W111" s="213"/>
      <c r="X111" s="214">
        <f>X110</f>
        <v>3</v>
      </c>
      <c r="Y111" s="201" t="s">
        <v>59</v>
      </c>
      <c r="Z111" s="215"/>
      <c r="AA111" s="216"/>
      <c r="AB111" s="216"/>
      <c r="AC111" s="210">
        <f t="shared" si="74"/>
        <v>0</v>
      </c>
      <c r="AD111" s="235"/>
      <c r="AE111" s="235"/>
      <c r="AF111" s="235"/>
      <c r="AG111" s="210">
        <f t="shared" si="75"/>
        <v>0</v>
      </c>
      <c r="AH111" s="235">
        <v>130</v>
      </c>
      <c r="AI111" s="235">
        <v>200</v>
      </c>
      <c r="AJ111" s="235">
        <v>120</v>
      </c>
      <c r="AK111" s="210">
        <f t="shared" si="76"/>
        <v>450</v>
      </c>
      <c r="AL111" s="210"/>
      <c r="AM111" s="210"/>
      <c r="AN111" s="210"/>
      <c r="AO111" s="207">
        <f t="shared" si="83"/>
        <v>0</v>
      </c>
      <c r="AP111" s="209"/>
      <c r="AQ111" s="411">
        <f t="shared" si="84"/>
        <v>0</v>
      </c>
      <c r="AR111" s="210"/>
      <c r="AS111" s="210"/>
      <c r="AT111" s="210"/>
      <c r="AU111" s="219">
        <f t="shared" si="85"/>
        <v>0</v>
      </c>
      <c r="AV111" s="263" t="s">
        <v>63</v>
      </c>
      <c r="AW111" s="221"/>
      <c r="AX111" s="210"/>
      <c r="AY111" s="210"/>
      <c r="AZ111" s="219">
        <f t="shared" si="88"/>
        <v>0</v>
      </c>
      <c r="BA111" s="222">
        <f t="shared" si="86"/>
        <v>0</v>
      </c>
      <c r="BB111" s="221"/>
      <c r="BC111" s="210"/>
      <c r="BD111" s="210"/>
      <c r="BE111" s="219">
        <f t="shared" si="89"/>
        <v>0</v>
      </c>
      <c r="BF111" s="222">
        <f t="shared" si="77"/>
        <v>0</v>
      </c>
      <c r="BG111" s="238"/>
      <c r="BH111" s="195"/>
      <c r="BI111" s="274"/>
      <c r="BJ111" s="240"/>
      <c r="BK111" s="241"/>
      <c r="BL111" s="275"/>
      <c r="BM111" s="274"/>
      <c r="BN111" s="241"/>
      <c r="BO111" s="241"/>
      <c r="BP111" s="276"/>
      <c r="BQ111" s="274"/>
      <c r="BR111" s="241"/>
      <c r="BS111" s="241"/>
      <c r="BT111" s="265"/>
      <c r="BU111" s="8"/>
      <c r="BV111" s="87"/>
      <c r="BW111" s="107"/>
      <c r="BX111" s="130"/>
      <c r="BY111" s="93"/>
      <c r="BZ111" s="93"/>
      <c r="CA111" s="98"/>
      <c r="CB111" s="8"/>
      <c r="CC111" s="87"/>
      <c r="CD111" s="108"/>
      <c r="CE111" s="109"/>
      <c r="CF111" s="93"/>
      <c r="CG111" s="93"/>
      <c r="CH111" s="110"/>
      <c r="CI111" s="8"/>
      <c r="CJ111" s="9"/>
      <c r="CK111" s="25"/>
      <c r="CL111" s="2"/>
      <c r="CM111" s="2"/>
      <c r="CN111" s="2"/>
      <c r="CO111" s="3"/>
      <c r="CP111" s="8"/>
      <c r="CQ111" s="25"/>
      <c r="CR111" s="2"/>
      <c r="CS111" s="2"/>
      <c r="CT111" s="2"/>
      <c r="CU111" s="3"/>
    </row>
    <row r="112" spans="1:99" ht="15.75" customHeight="1" x14ac:dyDescent="0.25">
      <c r="A112" s="182" t="s">
        <v>62</v>
      </c>
      <c r="B112" s="202"/>
      <c r="C112" s="204">
        <v>40.4</v>
      </c>
      <c r="D112" s="204">
        <v>47.308</v>
      </c>
      <c r="E112" s="204">
        <v>37.615000000000002</v>
      </c>
      <c r="F112" s="205">
        <f t="shared" si="87"/>
        <v>125.32300000000001</v>
      </c>
      <c r="G112" s="206">
        <f t="shared" si="78"/>
        <v>300.06299999999999</v>
      </c>
      <c r="H112" s="205">
        <f>G112/BH95</f>
        <v>100.021</v>
      </c>
      <c r="I112" s="231">
        <f t="shared" si="71"/>
        <v>0</v>
      </c>
      <c r="J112" s="207">
        <f t="shared" si="79"/>
        <v>0</v>
      </c>
      <c r="K112" s="231">
        <f t="shared" si="72"/>
        <v>0</v>
      </c>
      <c r="L112" s="207">
        <f t="shared" si="80"/>
        <v>0</v>
      </c>
      <c r="M112" s="207">
        <f t="shared" si="73"/>
        <v>485</v>
      </c>
      <c r="N112" s="207">
        <f t="shared" si="81"/>
        <v>1325</v>
      </c>
      <c r="O112" s="208">
        <f>(24*60-(I112+K112+M112+AR112+AS112+AT112+AP112))/24/60*100</f>
        <v>66.319444444444443</v>
      </c>
      <c r="P112" s="208">
        <f>(X112*24*60-(J112+L112+N112+AQ112+AU112))/X112/24/60*100</f>
        <v>69.328703703703695</v>
      </c>
      <c r="Q112" s="232"/>
      <c r="R112" s="233"/>
      <c r="S112" s="233"/>
      <c r="T112" s="234"/>
      <c r="U112" s="234"/>
      <c r="V112" s="272"/>
      <c r="W112" s="213"/>
      <c r="X112" s="214">
        <f>X111</f>
        <v>3</v>
      </c>
      <c r="Y112" s="182" t="s">
        <v>62</v>
      </c>
      <c r="Z112" s="215"/>
      <c r="AA112" s="216"/>
      <c r="AB112" s="216"/>
      <c r="AC112" s="210">
        <f t="shared" si="74"/>
        <v>0</v>
      </c>
      <c r="AD112" s="235"/>
      <c r="AE112" s="235"/>
      <c r="AF112" s="235"/>
      <c r="AG112" s="210">
        <f t="shared" si="75"/>
        <v>0</v>
      </c>
      <c r="AH112" s="235">
        <v>160</v>
      </c>
      <c r="AI112" s="235">
        <v>165</v>
      </c>
      <c r="AJ112" s="235">
        <v>160</v>
      </c>
      <c r="AK112" s="210">
        <f t="shared" si="76"/>
        <v>485</v>
      </c>
      <c r="AL112" s="233"/>
      <c r="AM112" s="233"/>
      <c r="AN112" s="233"/>
      <c r="AO112" s="207">
        <f t="shared" si="83"/>
        <v>0</v>
      </c>
      <c r="AP112" s="236"/>
      <c r="AQ112" s="411">
        <f t="shared" si="84"/>
        <v>0</v>
      </c>
      <c r="AR112" s="237"/>
      <c r="AS112" s="237"/>
      <c r="AT112" s="237"/>
      <c r="AU112" s="219">
        <f t="shared" si="85"/>
        <v>0</v>
      </c>
      <c r="AV112" s="263" t="s">
        <v>64</v>
      </c>
      <c r="AW112" s="221"/>
      <c r="AX112" s="210"/>
      <c r="AY112" s="210"/>
      <c r="AZ112" s="219">
        <f t="shared" si="88"/>
        <v>0</v>
      </c>
      <c r="BA112" s="222">
        <f t="shared" si="86"/>
        <v>0</v>
      </c>
      <c r="BB112" s="221"/>
      <c r="BC112" s="210"/>
      <c r="BD112" s="210"/>
      <c r="BE112" s="219">
        <f t="shared" si="89"/>
        <v>0</v>
      </c>
      <c r="BF112" s="222">
        <f t="shared" si="77"/>
        <v>0</v>
      </c>
      <c r="BG112" s="223"/>
      <c r="BH112" s="224" t="s">
        <v>65</v>
      </c>
      <c r="BI112" s="268">
        <v>1</v>
      </c>
      <c r="BJ112" s="249">
        <v>1.1200000000000001</v>
      </c>
      <c r="BK112" s="226"/>
      <c r="BL112" s="269"/>
      <c r="BM112" s="268">
        <v>1.08</v>
      </c>
      <c r="BN112" s="226">
        <v>1.2</v>
      </c>
      <c r="BO112" s="226"/>
      <c r="BP112" s="270"/>
      <c r="BQ112" s="268">
        <v>0.82</v>
      </c>
      <c r="BR112" s="226">
        <v>0.94</v>
      </c>
      <c r="BS112" s="226"/>
      <c r="BT112" s="271"/>
      <c r="BU112" s="8"/>
      <c r="BV112" s="87"/>
      <c r="BW112" s="104" t="s">
        <v>66</v>
      </c>
      <c r="BX112" s="127">
        <f>BI112+BM112+BQ112</f>
        <v>2.9</v>
      </c>
      <c r="BY112" s="128">
        <f>BJ112+BN112+BR112</f>
        <v>3.2600000000000002</v>
      </c>
      <c r="BZ112" s="102">
        <f>BK112+BO112+BS112</f>
        <v>0</v>
      </c>
      <c r="CA112" s="124">
        <f>BL112+BP112+BT112</f>
        <v>0</v>
      </c>
      <c r="CB112" s="8"/>
      <c r="CC112" s="87"/>
      <c r="CD112" s="90" t="s">
        <v>66</v>
      </c>
      <c r="CE112" s="135">
        <f>BX112+CE62</f>
        <v>2.9</v>
      </c>
      <c r="CF112" s="102">
        <f>BY112</f>
        <v>3.2600000000000002</v>
      </c>
      <c r="CG112" s="102">
        <f>BZ112</f>
        <v>0</v>
      </c>
      <c r="CH112" s="126">
        <f>CA112</f>
        <v>0</v>
      </c>
      <c r="CI112" s="8"/>
      <c r="CJ112" s="9"/>
      <c r="CK112" s="25" t="s">
        <v>65</v>
      </c>
      <c r="CL112" s="31">
        <f>BJ112/(BJ112+C113)%</f>
        <v>4.0808890508289304</v>
      </c>
      <c r="CM112" s="31">
        <f>BN112/(BN112+D113)%</f>
        <v>2.7027027027027022</v>
      </c>
      <c r="CN112" s="31">
        <f>BR112/(BR112+E113)%</f>
        <v>5.613616004777545</v>
      </c>
      <c r="CO112" s="32">
        <f>BY112/(BY112+F113)%</f>
        <v>3.679873574895586</v>
      </c>
      <c r="CP112" s="8"/>
      <c r="CQ112" s="25" t="s">
        <v>65</v>
      </c>
      <c r="CR112" s="31">
        <f>BK112/C113%</f>
        <v>0</v>
      </c>
      <c r="CS112" s="31">
        <f>BO112/D113%</f>
        <v>0</v>
      </c>
      <c r="CT112" s="31">
        <f>BS112/E113%</f>
        <v>0</v>
      </c>
      <c r="CU112" s="32">
        <f>BZ112/F113%</f>
        <v>0</v>
      </c>
    </row>
    <row r="113" spans="1:99" ht="15.75" customHeight="1" x14ac:dyDescent="0.25">
      <c r="A113" s="182" t="s">
        <v>66</v>
      </c>
      <c r="B113" s="202"/>
      <c r="C113" s="204">
        <v>26.324999999999999</v>
      </c>
      <c r="D113" s="204">
        <v>43.2</v>
      </c>
      <c r="E113" s="204">
        <v>15.805</v>
      </c>
      <c r="F113" s="205">
        <f t="shared" si="87"/>
        <v>85.330000000000013</v>
      </c>
      <c r="G113" s="206">
        <f t="shared" si="78"/>
        <v>222.24</v>
      </c>
      <c r="H113" s="205">
        <f>G113/BH95</f>
        <v>74.08</v>
      </c>
      <c r="I113" s="231">
        <f t="shared" si="71"/>
        <v>0</v>
      </c>
      <c r="J113" s="207">
        <f t="shared" si="79"/>
        <v>0</v>
      </c>
      <c r="K113" s="231">
        <f t="shared" si="72"/>
        <v>0</v>
      </c>
      <c r="L113" s="207">
        <f t="shared" si="80"/>
        <v>0</v>
      </c>
      <c r="M113" s="207">
        <f t="shared" si="73"/>
        <v>385</v>
      </c>
      <c r="N113" s="207">
        <f t="shared" si="81"/>
        <v>1425</v>
      </c>
      <c r="O113" s="208">
        <f>(24*60-(I113+K113+M113+AR113+AS113+AT113+AP113))/24/60*100</f>
        <v>67.0138888888889</v>
      </c>
      <c r="P113" s="208">
        <f>(X113*24*60-(J113+L113+N113+AQ113+AU113))/X113/24/60*100</f>
        <v>64.930555555555557</v>
      </c>
      <c r="Q113" s="232"/>
      <c r="R113" s="233"/>
      <c r="S113" s="233"/>
      <c r="T113" s="234"/>
      <c r="U113" s="234"/>
      <c r="V113" s="272"/>
      <c r="W113" s="213"/>
      <c r="X113" s="214">
        <f>X112</f>
        <v>3</v>
      </c>
      <c r="Y113" s="182" t="s">
        <v>66</v>
      </c>
      <c r="Z113" s="215"/>
      <c r="AA113" s="216"/>
      <c r="AB113" s="216"/>
      <c r="AC113" s="210">
        <f t="shared" si="74"/>
        <v>0</v>
      </c>
      <c r="AD113" s="246"/>
      <c r="AE113" s="246"/>
      <c r="AF113" s="235"/>
      <c r="AG113" s="210">
        <f t="shared" si="75"/>
        <v>0</v>
      </c>
      <c r="AH113" s="235">
        <v>110</v>
      </c>
      <c r="AI113" s="235">
        <v>155</v>
      </c>
      <c r="AJ113" s="235">
        <v>120</v>
      </c>
      <c r="AK113" s="210">
        <f t="shared" si="76"/>
        <v>385</v>
      </c>
      <c r="AL113" s="233"/>
      <c r="AM113" s="233"/>
      <c r="AN113" s="233"/>
      <c r="AO113" s="207">
        <f t="shared" si="83"/>
        <v>0</v>
      </c>
      <c r="AP113" s="236"/>
      <c r="AQ113" s="411">
        <f t="shared" si="84"/>
        <v>0</v>
      </c>
      <c r="AR113" s="237">
        <v>90</v>
      </c>
      <c r="AS113" s="237"/>
      <c r="AT113" s="237"/>
      <c r="AU113" s="219">
        <f t="shared" si="85"/>
        <v>90</v>
      </c>
      <c r="AV113" s="263" t="s">
        <v>67</v>
      </c>
      <c r="AW113" s="221"/>
      <c r="AX113" s="210"/>
      <c r="AY113" s="210"/>
      <c r="AZ113" s="219">
        <f t="shared" si="88"/>
        <v>0</v>
      </c>
      <c r="BA113" s="222">
        <f t="shared" si="86"/>
        <v>0</v>
      </c>
      <c r="BB113" s="221"/>
      <c r="BC113" s="210"/>
      <c r="BD113" s="210"/>
      <c r="BE113" s="219">
        <f t="shared" si="89"/>
        <v>0</v>
      </c>
      <c r="BF113" s="222">
        <f t="shared" si="77"/>
        <v>0</v>
      </c>
      <c r="BG113" s="238"/>
      <c r="BH113" s="195"/>
      <c r="BI113" s="278"/>
      <c r="BJ113" s="276"/>
      <c r="BK113" s="279"/>
      <c r="BL113" s="280"/>
      <c r="BM113" s="279"/>
      <c r="BN113" s="281"/>
      <c r="BO113" s="281"/>
      <c r="BP113" s="280"/>
      <c r="BQ113" s="279"/>
      <c r="BR113" s="197"/>
      <c r="BS113" s="197"/>
      <c r="BT113" s="282"/>
      <c r="BU113" s="8"/>
      <c r="BV113" s="87"/>
      <c r="BW113" s="107"/>
      <c r="BX113" s="130"/>
      <c r="BY113" s="93"/>
      <c r="BZ113" s="93"/>
      <c r="CA113" s="98"/>
      <c r="CB113" s="8"/>
      <c r="CC113" s="87"/>
      <c r="CD113" s="131"/>
      <c r="CE113" s="132"/>
      <c r="CF113" s="93"/>
      <c r="CG113" s="93"/>
      <c r="CH113" s="133"/>
      <c r="CI113" s="8"/>
      <c r="CJ113" s="9"/>
      <c r="CK113" s="25"/>
      <c r="CL113" s="2"/>
      <c r="CM113" s="2"/>
      <c r="CN113" s="2"/>
      <c r="CO113" s="3"/>
      <c r="CP113" s="8"/>
      <c r="CQ113" s="25"/>
      <c r="CR113" s="2"/>
      <c r="CS113" s="2"/>
      <c r="CT113" s="2"/>
      <c r="CU113" s="3"/>
    </row>
    <row r="114" spans="1:99" ht="15.75" customHeight="1" x14ac:dyDescent="0.25">
      <c r="A114" s="182" t="s">
        <v>68</v>
      </c>
      <c r="B114" s="202"/>
      <c r="C114" s="204">
        <v>4.4960000000000004</v>
      </c>
      <c r="D114" s="204">
        <v>14.54</v>
      </c>
      <c r="E114" s="204">
        <v>12.86</v>
      </c>
      <c r="F114" s="205">
        <f t="shared" si="87"/>
        <v>31.896000000000001</v>
      </c>
      <c r="G114" s="206">
        <f t="shared" si="78"/>
        <v>87.292000000000002</v>
      </c>
      <c r="H114" s="205">
        <f>G114/BH95</f>
        <v>29.097333333333335</v>
      </c>
      <c r="I114" s="231">
        <f t="shared" si="71"/>
        <v>0</v>
      </c>
      <c r="J114" s="207">
        <f t="shared" si="79"/>
        <v>0</v>
      </c>
      <c r="K114" s="231">
        <f t="shared" si="72"/>
        <v>0</v>
      </c>
      <c r="L114" s="207">
        <f t="shared" si="80"/>
        <v>0</v>
      </c>
      <c r="M114" s="207">
        <f t="shared" si="73"/>
        <v>345</v>
      </c>
      <c r="N114" s="207">
        <f t="shared" si="81"/>
        <v>1155</v>
      </c>
      <c r="O114" s="208">
        <f>(24*60-(I114+K114+M114+AR114+AS114+AT114+AP114))/24/60*100</f>
        <v>76.041666666666657</v>
      </c>
      <c r="P114" s="208">
        <f>(X114*24*60-(J114+L114+N114+AQ114+AU114))/X114/24/60*100</f>
        <v>73.2638888888889</v>
      </c>
      <c r="Q114" s="232"/>
      <c r="R114" s="233"/>
      <c r="S114" s="233"/>
      <c r="T114" s="234"/>
      <c r="U114" s="234"/>
      <c r="V114" s="272"/>
      <c r="W114" s="213"/>
      <c r="X114" s="214">
        <v>3</v>
      </c>
      <c r="Y114" s="182" t="s">
        <v>68</v>
      </c>
      <c r="Z114" s="215"/>
      <c r="AA114" s="216"/>
      <c r="AB114" s="216"/>
      <c r="AC114" s="210">
        <f t="shared" si="74"/>
        <v>0</v>
      </c>
      <c r="AD114" s="235"/>
      <c r="AE114" s="235"/>
      <c r="AF114" s="235"/>
      <c r="AG114" s="210">
        <f t="shared" si="75"/>
        <v>0</v>
      </c>
      <c r="AH114" s="216">
        <v>160</v>
      </c>
      <c r="AI114" s="216">
        <v>105</v>
      </c>
      <c r="AJ114" s="216">
        <v>80</v>
      </c>
      <c r="AK114" s="210">
        <f t="shared" si="76"/>
        <v>345</v>
      </c>
      <c r="AL114" s="233"/>
      <c r="AM114" s="233"/>
      <c r="AN114" s="233"/>
      <c r="AO114" s="207">
        <f t="shared" si="83"/>
        <v>0</v>
      </c>
      <c r="AP114" s="236"/>
      <c r="AQ114" s="411">
        <f t="shared" si="84"/>
        <v>0</v>
      </c>
      <c r="AR114" s="237"/>
      <c r="AS114" s="237"/>
      <c r="AT114" s="237"/>
      <c r="AU114" s="219">
        <f t="shared" si="85"/>
        <v>0</v>
      </c>
      <c r="AV114" s="263" t="s">
        <v>69</v>
      </c>
      <c r="AW114" s="221"/>
      <c r="AX114" s="210"/>
      <c r="AY114" s="210"/>
      <c r="AZ114" s="219">
        <f t="shared" si="88"/>
        <v>0</v>
      </c>
      <c r="BA114" s="222">
        <f t="shared" si="86"/>
        <v>0</v>
      </c>
      <c r="BB114" s="221"/>
      <c r="BC114" s="210"/>
      <c r="BD114" s="210"/>
      <c r="BE114" s="219">
        <f t="shared" si="89"/>
        <v>0</v>
      </c>
      <c r="BF114" s="222">
        <f t="shared" si="77"/>
        <v>0</v>
      </c>
      <c r="BG114" s="223"/>
      <c r="BH114" s="224" t="s">
        <v>70</v>
      </c>
      <c r="BI114" s="268">
        <v>0.4</v>
      </c>
      <c r="BJ114" s="249">
        <v>0.4</v>
      </c>
      <c r="BK114" s="226"/>
      <c r="BL114" s="269"/>
      <c r="BM114" s="268">
        <v>0.36</v>
      </c>
      <c r="BN114" s="226">
        <v>0.36</v>
      </c>
      <c r="BO114" s="226"/>
      <c r="BP114" s="270"/>
      <c r="BQ114" s="268">
        <v>0.33</v>
      </c>
      <c r="BR114" s="226">
        <v>0.33</v>
      </c>
      <c r="BS114" s="226"/>
      <c r="BT114" s="250"/>
      <c r="BU114" s="8"/>
      <c r="BV114" s="87"/>
      <c r="BW114" s="104" t="s">
        <v>68</v>
      </c>
      <c r="BX114" s="127">
        <f>BI114+BM114+BQ114</f>
        <v>1.0900000000000001</v>
      </c>
      <c r="BY114" s="128">
        <f>BJ114+BN114+BR114</f>
        <v>1.0900000000000001</v>
      </c>
      <c r="BZ114" s="102">
        <f>BK114+BO114+BS114</f>
        <v>0</v>
      </c>
      <c r="CA114" s="124">
        <f>BL114+BP114+BT114</f>
        <v>0</v>
      </c>
      <c r="CB114" s="8"/>
      <c r="CC114" s="87"/>
      <c r="CD114" s="131" t="s">
        <v>68</v>
      </c>
      <c r="CE114" s="135">
        <f>BX114+CE62</f>
        <v>1.0900000000000001</v>
      </c>
      <c r="CF114" s="102">
        <f>BY114</f>
        <v>1.0900000000000001</v>
      </c>
      <c r="CG114" s="102">
        <f>BZ114</f>
        <v>0</v>
      </c>
      <c r="CH114" s="126">
        <f>CA114</f>
        <v>0</v>
      </c>
      <c r="CI114" s="8"/>
      <c r="CJ114" s="9"/>
      <c r="CK114" s="25" t="s">
        <v>70</v>
      </c>
      <c r="CL114" s="31">
        <f>BJ114/(BJ114+C114)%</f>
        <v>8.1699346405228752</v>
      </c>
      <c r="CM114" s="31">
        <f>BN114/(BN114+D114)%</f>
        <v>2.4161073825503356</v>
      </c>
      <c r="CN114" s="31">
        <f>BR114/(BR114+E114)%</f>
        <v>2.5018953752843065</v>
      </c>
      <c r="CO114" s="32">
        <f>BY114/(BY114+F114)%</f>
        <v>3.3044321833505124</v>
      </c>
      <c r="CP114" s="8"/>
      <c r="CQ114" s="25" t="s">
        <v>70</v>
      </c>
      <c r="CR114" s="31">
        <f>BK114/C114%</f>
        <v>0</v>
      </c>
      <c r="CS114" s="31">
        <f>BO114/D114%</f>
        <v>0</v>
      </c>
      <c r="CT114" s="31">
        <f>BS114/E114%</f>
        <v>0</v>
      </c>
      <c r="CU114" s="32">
        <f>BZ114/F114%</f>
        <v>0</v>
      </c>
    </row>
    <row r="115" spans="1:99" ht="15.75" customHeight="1" x14ac:dyDescent="0.25">
      <c r="A115" s="182" t="s">
        <v>71</v>
      </c>
      <c r="B115" s="202"/>
      <c r="C115" s="204">
        <v>2.3250000000000002</v>
      </c>
      <c r="D115" s="204">
        <v>3.01</v>
      </c>
      <c r="E115" s="204">
        <v>3.9649999999999999</v>
      </c>
      <c r="F115" s="206">
        <f t="shared" si="87"/>
        <v>9.3000000000000007</v>
      </c>
      <c r="G115" s="206">
        <f t="shared" si="78"/>
        <v>27.225000000000001</v>
      </c>
      <c r="H115" s="206">
        <f>G115/BH95</f>
        <v>9.0750000000000011</v>
      </c>
      <c r="I115" s="207">
        <f t="shared" si="71"/>
        <v>0</v>
      </c>
      <c r="J115" s="207">
        <f t="shared" si="79"/>
        <v>0</v>
      </c>
      <c r="K115" s="207">
        <f t="shared" si="72"/>
        <v>0</v>
      </c>
      <c r="L115" s="207">
        <f t="shared" si="80"/>
        <v>0</v>
      </c>
      <c r="M115" s="207">
        <f t="shared" si="73"/>
        <v>210</v>
      </c>
      <c r="N115" s="207">
        <f t="shared" si="81"/>
        <v>1040</v>
      </c>
      <c r="O115" s="208">
        <f>(7*24*60-(I115+K115+M115+AR115+AS115+AT115+AP115))/7/24/60*100</f>
        <v>97.916666666666657</v>
      </c>
      <c r="P115" s="208">
        <f>(7*X115*24*60-(J115+L115+N115+AQ115+AU115))/7/X115/24/60*100</f>
        <v>96.560846560846571</v>
      </c>
      <c r="Q115" s="209"/>
      <c r="R115" s="210"/>
      <c r="S115" s="210"/>
      <c r="T115" s="209"/>
      <c r="U115" s="209"/>
      <c r="V115" s="212"/>
      <c r="W115" s="213"/>
      <c r="X115" s="214">
        <f>X108</f>
        <v>3</v>
      </c>
      <c r="Y115" s="182" t="s">
        <v>71</v>
      </c>
      <c r="Z115" s="215"/>
      <c r="AA115" s="216"/>
      <c r="AB115" s="216"/>
      <c r="AC115" s="210">
        <f t="shared" si="74"/>
        <v>0</v>
      </c>
      <c r="AD115" s="235"/>
      <c r="AE115" s="235"/>
      <c r="AF115" s="235"/>
      <c r="AG115" s="210">
        <f t="shared" si="75"/>
        <v>0</v>
      </c>
      <c r="AH115" s="216">
        <v>30</v>
      </c>
      <c r="AI115" s="216">
        <v>60</v>
      </c>
      <c r="AJ115" s="216">
        <v>120</v>
      </c>
      <c r="AK115" s="210">
        <f t="shared" si="76"/>
        <v>210</v>
      </c>
      <c r="AL115" s="233"/>
      <c r="AM115" s="233"/>
      <c r="AN115" s="233"/>
      <c r="AO115" s="207">
        <f t="shared" si="83"/>
        <v>0</v>
      </c>
      <c r="AP115" s="209"/>
      <c r="AQ115" s="411">
        <f t="shared" si="84"/>
        <v>0</v>
      </c>
      <c r="AR115" s="210"/>
      <c r="AS115" s="210"/>
      <c r="AT115" s="210"/>
      <c r="AU115" s="219">
        <f t="shared" si="85"/>
        <v>0</v>
      </c>
      <c r="AV115" s="263" t="s">
        <v>72</v>
      </c>
      <c r="AW115" s="221">
        <f>AH115</f>
        <v>30</v>
      </c>
      <c r="AX115" s="221">
        <f>AI115</f>
        <v>60</v>
      </c>
      <c r="AY115" s="221">
        <f>AJ115</f>
        <v>120</v>
      </c>
      <c r="AZ115" s="219">
        <f t="shared" si="88"/>
        <v>210</v>
      </c>
      <c r="BA115" s="222">
        <f t="shared" si="86"/>
        <v>1040</v>
      </c>
      <c r="BB115" s="221"/>
      <c r="BC115" s="210"/>
      <c r="BD115" s="210"/>
      <c r="BE115" s="219">
        <f t="shared" si="89"/>
        <v>0</v>
      </c>
      <c r="BF115" s="222">
        <f t="shared" si="77"/>
        <v>0</v>
      </c>
      <c r="BG115" s="238"/>
      <c r="BH115" s="195"/>
      <c r="BI115" s="274"/>
      <c r="BJ115" s="240"/>
      <c r="BK115" s="241"/>
      <c r="BL115" s="275"/>
      <c r="BM115" s="274"/>
      <c r="BN115" s="241"/>
      <c r="BO115" s="241"/>
      <c r="BP115" s="276"/>
      <c r="BQ115" s="274"/>
      <c r="BR115" s="241"/>
      <c r="BS115" s="241"/>
      <c r="BT115" s="265"/>
      <c r="BU115" s="8"/>
      <c r="BV115" s="87"/>
      <c r="BW115" s="134"/>
      <c r="BX115" s="130"/>
      <c r="BY115" s="93"/>
      <c r="BZ115" s="93"/>
      <c r="CA115" s="98"/>
      <c r="CB115" s="8"/>
      <c r="CC115" s="87"/>
      <c r="CD115" s="90"/>
      <c r="CE115" s="109"/>
      <c r="CF115" s="93"/>
      <c r="CG115" s="93"/>
      <c r="CH115" s="110"/>
      <c r="CI115" s="8"/>
      <c r="CJ115" s="9"/>
      <c r="CK115" s="25"/>
      <c r="CL115" s="2"/>
      <c r="CM115" s="2"/>
      <c r="CN115" s="2"/>
      <c r="CO115" s="3"/>
      <c r="CP115" s="8"/>
      <c r="CQ115" s="25"/>
      <c r="CR115" s="2"/>
      <c r="CS115" s="2"/>
      <c r="CT115" s="2"/>
      <c r="CU115" s="3"/>
    </row>
    <row r="116" spans="1:99" ht="15.75" customHeight="1" x14ac:dyDescent="0.25">
      <c r="A116" s="182" t="s">
        <v>73</v>
      </c>
      <c r="B116" s="202"/>
      <c r="C116" s="204">
        <v>5.95</v>
      </c>
      <c r="D116" s="204">
        <v>12.2</v>
      </c>
      <c r="E116" s="204">
        <v>8.75</v>
      </c>
      <c r="F116" s="205">
        <f t="shared" ref="F116:F122" si="92">C116+D116+E116</f>
        <v>26.9</v>
      </c>
      <c r="G116" s="206">
        <f t="shared" si="78"/>
        <v>90.215000000000003</v>
      </c>
      <c r="H116" s="205">
        <f>G116/BH95</f>
        <v>30.071666666666669</v>
      </c>
      <c r="I116" s="231">
        <f t="shared" ref="I116:I121" si="93">AC116</f>
        <v>0</v>
      </c>
      <c r="J116" s="207">
        <f t="shared" si="79"/>
        <v>0</v>
      </c>
      <c r="K116" s="231">
        <f t="shared" ref="K116:K121" si="94">AG116</f>
        <v>0</v>
      </c>
      <c r="L116" s="207">
        <f t="shared" si="80"/>
        <v>0</v>
      </c>
      <c r="M116" s="207">
        <f t="shared" ref="M116:M121" si="95">AK116</f>
        <v>360</v>
      </c>
      <c r="N116" s="207">
        <f t="shared" si="81"/>
        <v>1220</v>
      </c>
      <c r="O116" s="208">
        <f t="shared" ref="O116:O121" si="96">(24*60-(I116+K116+M116+AR116+AS116+AT116+AP116))/24/60*100</f>
        <v>75</v>
      </c>
      <c r="P116" s="208">
        <f t="shared" ref="P116:P121" si="97">(X116*24*60-(J116+L116+N116+AQ116+AU116))/X116/24/60*100</f>
        <v>71.759259259259238</v>
      </c>
      <c r="Q116" s="232"/>
      <c r="R116" s="233"/>
      <c r="S116" s="233"/>
      <c r="T116" s="234"/>
      <c r="U116" s="234"/>
      <c r="V116" s="272"/>
      <c r="W116" s="213"/>
      <c r="X116" s="214">
        <v>3</v>
      </c>
      <c r="Y116" s="182" t="s">
        <v>73</v>
      </c>
      <c r="Z116" s="215"/>
      <c r="AA116" s="216"/>
      <c r="AB116" s="216"/>
      <c r="AC116" s="210">
        <f t="shared" ref="AC116:AC121" si="98">Z116+AA116+AB116</f>
        <v>0</v>
      </c>
      <c r="AD116" s="235"/>
      <c r="AE116" s="235"/>
      <c r="AF116" s="235"/>
      <c r="AG116" s="210">
        <f t="shared" ref="AG116:AG121" si="99">AD116+AE116+AF116</f>
        <v>0</v>
      </c>
      <c r="AH116" s="216">
        <v>90</v>
      </c>
      <c r="AI116" s="216">
        <v>140</v>
      </c>
      <c r="AJ116" s="216">
        <v>130</v>
      </c>
      <c r="AK116" s="210">
        <f t="shared" ref="AK116:AK121" si="100">AH116+AI116+AJ116</f>
        <v>360</v>
      </c>
      <c r="AL116" s="233"/>
      <c r="AM116" s="233"/>
      <c r="AN116" s="233"/>
      <c r="AO116" s="207">
        <f t="shared" si="83"/>
        <v>0</v>
      </c>
      <c r="AP116" s="236"/>
      <c r="AQ116" s="411">
        <f t="shared" si="84"/>
        <v>0</v>
      </c>
      <c r="AR116" s="237"/>
      <c r="AS116" s="237"/>
      <c r="AT116" s="237"/>
      <c r="AU116" s="219">
        <f t="shared" si="85"/>
        <v>0</v>
      </c>
      <c r="AV116" s="263" t="s">
        <v>74</v>
      </c>
      <c r="AW116" s="221"/>
      <c r="AX116" s="210"/>
      <c r="AY116" s="210"/>
      <c r="AZ116" s="219">
        <f t="shared" ref="AZ116:AZ121" si="101">AW116+AX116+AY116</f>
        <v>0</v>
      </c>
      <c r="BA116" s="222">
        <f t="shared" si="86"/>
        <v>0</v>
      </c>
      <c r="BB116" s="221"/>
      <c r="BC116" s="210"/>
      <c r="BD116" s="210"/>
      <c r="BE116" s="219">
        <f t="shared" ref="BE116:BE121" si="102">BB116+BC116+BD116</f>
        <v>0</v>
      </c>
      <c r="BF116" s="222">
        <f t="shared" si="77"/>
        <v>0</v>
      </c>
      <c r="BG116" s="223"/>
      <c r="BH116" s="224" t="s">
        <v>71</v>
      </c>
      <c r="BI116" s="268">
        <v>0</v>
      </c>
      <c r="BJ116" s="249">
        <v>0</v>
      </c>
      <c r="BK116" s="226"/>
      <c r="BL116" s="269"/>
      <c r="BM116" s="268">
        <v>0</v>
      </c>
      <c r="BN116" s="226">
        <v>0</v>
      </c>
      <c r="BO116" s="226"/>
      <c r="BP116" s="270"/>
      <c r="BQ116" s="268">
        <v>0.2</v>
      </c>
      <c r="BR116" s="226">
        <v>0.2</v>
      </c>
      <c r="BS116" s="226"/>
      <c r="BT116" s="250"/>
      <c r="BU116" s="8"/>
      <c r="BV116" s="87"/>
      <c r="BW116" s="104" t="s">
        <v>71</v>
      </c>
      <c r="BX116" s="127">
        <f t="shared" ref="BX116:CA117" si="103">BI116+BM116+BQ116</f>
        <v>0.2</v>
      </c>
      <c r="BY116" s="128">
        <f t="shared" si="103"/>
        <v>0.2</v>
      </c>
      <c r="BZ116" s="102">
        <f t="shared" si="103"/>
        <v>0</v>
      </c>
      <c r="CA116" s="124">
        <f t="shared" si="103"/>
        <v>0</v>
      </c>
      <c r="CB116" s="8"/>
      <c r="CC116" s="87"/>
      <c r="CD116" s="131" t="s">
        <v>71</v>
      </c>
      <c r="CE116" s="135">
        <f>BX116+CE62</f>
        <v>0.2</v>
      </c>
      <c r="CF116" s="102">
        <f t="shared" ref="CF116:CH117" si="104">BY116</f>
        <v>0.2</v>
      </c>
      <c r="CG116" s="102">
        <f t="shared" si="104"/>
        <v>0</v>
      </c>
      <c r="CH116" s="126">
        <f t="shared" si="104"/>
        <v>0</v>
      </c>
      <c r="CI116" s="8"/>
      <c r="CJ116" s="9"/>
      <c r="CK116" s="25" t="s">
        <v>75</v>
      </c>
      <c r="CL116" s="31">
        <f>BJ116/(BJ116+C115)%</f>
        <v>0</v>
      </c>
      <c r="CM116" s="31">
        <f>BN116/(BN116+D115)%</f>
        <v>0</v>
      </c>
      <c r="CN116" s="31">
        <f>BR116/(BR116+E116)%</f>
        <v>2.2346368715083802</v>
      </c>
      <c r="CO116" s="32">
        <f>BY116/(BY116+F115)%</f>
        <v>2.1052631578947367</v>
      </c>
      <c r="CP116" s="8"/>
      <c r="CQ116" s="25" t="s">
        <v>75</v>
      </c>
      <c r="CR116" s="31">
        <f>BK116/C115%</f>
        <v>0</v>
      </c>
      <c r="CS116" s="31">
        <f>BO116/D115%</f>
        <v>0</v>
      </c>
      <c r="CT116" s="31">
        <f>BS116/E115%</f>
        <v>0</v>
      </c>
      <c r="CU116" s="32">
        <f>BZ116/F115%</f>
        <v>0</v>
      </c>
    </row>
    <row r="117" spans="1:99" ht="15.75" customHeight="1" x14ac:dyDescent="0.25">
      <c r="A117" s="201" t="s">
        <v>76</v>
      </c>
      <c r="B117" s="202"/>
      <c r="C117" s="204">
        <v>11.505000000000001</v>
      </c>
      <c r="D117" s="204">
        <v>15.276999999999999</v>
      </c>
      <c r="E117" s="204">
        <v>10.651</v>
      </c>
      <c r="F117" s="206">
        <f t="shared" si="92"/>
        <v>37.433</v>
      </c>
      <c r="G117" s="206">
        <f t="shared" si="78"/>
        <v>89.478000000000009</v>
      </c>
      <c r="H117" s="206">
        <f>G117/BH95</f>
        <v>29.826000000000004</v>
      </c>
      <c r="I117" s="207">
        <f t="shared" si="93"/>
        <v>0</v>
      </c>
      <c r="J117" s="207">
        <f t="shared" si="79"/>
        <v>0</v>
      </c>
      <c r="K117" s="207">
        <f t="shared" si="94"/>
        <v>0</v>
      </c>
      <c r="L117" s="207">
        <f t="shared" si="80"/>
        <v>0</v>
      </c>
      <c r="M117" s="207">
        <f t="shared" si="95"/>
        <v>0</v>
      </c>
      <c r="N117" s="207">
        <f t="shared" si="81"/>
        <v>1040</v>
      </c>
      <c r="O117" s="208">
        <f t="shared" si="96"/>
        <v>100</v>
      </c>
      <c r="P117" s="208">
        <f t="shared" si="97"/>
        <v>75.925925925925924</v>
      </c>
      <c r="Q117" s="209" t="e">
        <f t="shared" ref="Q117:S122" si="105">C117/AL117*60</f>
        <v>#DIV/0!</v>
      </c>
      <c r="R117" s="210" t="e">
        <f t="shared" si="105"/>
        <v>#DIV/0!</v>
      </c>
      <c r="S117" s="210" t="e">
        <f t="shared" si="105"/>
        <v>#DIV/0!</v>
      </c>
      <c r="T117" s="209" t="e">
        <f>(F117)/(AL117+AM117+AN117)*60</f>
        <v>#DIV/0!</v>
      </c>
      <c r="U117" s="209" t="e">
        <f>(G117)*60/AO117</f>
        <v>#DIV/0!</v>
      </c>
      <c r="V117" s="212"/>
      <c r="W117" s="213"/>
      <c r="X117" s="214">
        <f>X113</f>
        <v>3</v>
      </c>
      <c r="Y117" s="201" t="s">
        <v>76</v>
      </c>
      <c r="Z117" s="215"/>
      <c r="AA117" s="216"/>
      <c r="AB117" s="216"/>
      <c r="AC117" s="210">
        <f t="shared" si="98"/>
        <v>0</v>
      </c>
      <c r="AD117" s="235"/>
      <c r="AE117" s="235"/>
      <c r="AF117" s="246"/>
      <c r="AG117" s="210">
        <f t="shared" si="99"/>
        <v>0</v>
      </c>
      <c r="AH117" s="235">
        <v>0</v>
      </c>
      <c r="AI117" s="235">
        <v>0</v>
      </c>
      <c r="AJ117" s="235">
        <v>0</v>
      </c>
      <c r="AK117" s="210">
        <f t="shared" si="100"/>
        <v>0</v>
      </c>
      <c r="AL117" s="210"/>
      <c r="AM117" s="210"/>
      <c r="AN117" s="210"/>
      <c r="AO117" s="207">
        <f t="shared" si="83"/>
        <v>0</v>
      </c>
      <c r="AP117" s="209"/>
      <c r="AQ117" s="411">
        <f t="shared" si="84"/>
        <v>0</v>
      </c>
      <c r="AR117" s="210"/>
      <c r="AS117" s="210"/>
      <c r="AT117" s="210"/>
      <c r="AU117" s="219">
        <f t="shared" si="85"/>
        <v>0</v>
      </c>
      <c r="AV117" s="263" t="s">
        <v>77</v>
      </c>
      <c r="AW117" s="221"/>
      <c r="AX117" s="210"/>
      <c r="AY117" s="210"/>
      <c r="AZ117" s="219">
        <f t="shared" si="101"/>
        <v>0</v>
      </c>
      <c r="BA117" s="222">
        <f t="shared" si="86"/>
        <v>0</v>
      </c>
      <c r="BB117" s="221"/>
      <c r="BC117" s="210"/>
      <c r="BD117" s="210"/>
      <c r="BE117" s="219">
        <f t="shared" si="102"/>
        <v>0</v>
      </c>
      <c r="BF117" s="222">
        <f t="shared" si="77"/>
        <v>0</v>
      </c>
      <c r="BG117" s="238"/>
      <c r="BH117" s="283" t="s">
        <v>73</v>
      </c>
      <c r="BI117" s="264">
        <v>0.34</v>
      </c>
      <c r="BJ117" s="264">
        <v>0.34</v>
      </c>
      <c r="BK117" s="264"/>
      <c r="BL117" s="264"/>
      <c r="BM117" s="264">
        <v>0.38</v>
      </c>
      <c r="BN117" s="264">
        <v>0.38</v>
      </c>
      <c r="BO117" s="264"/>
      <c r="BP117" s="264"/>
      <c r="BQ117" s="264">
        <v>0.3</v>
      </c>
      <c r="BR117" s="264">
        <v>0.3</v>
      </c>
      <c r="BS117" s="264"/>
      <c r="BT117" s="250"/>
      <c r="BU117" s="8"/>
      <c r="BV117" s="87"/>
      <c r="BW117" s="104" t="s">
        <v>73</v>
      </c>
      <c r="BX117" s="135">
        <f t="shared" si="103"/>
        <v>1.02</v>
      </c>
      <c r="BY117" s="136">
        <f t="shared" si="103"/>
        <v>1.02</v>
      </c>
      <c r="BZ117" s="137">
        <f t="shared" si="103"/>
        <v>0</v>
      </c>
      <c r="CA117" s="138">
        <f t="shared" si="103"/>
        <v>0</v>
      </c>
      <c r="CB117" s="8"/>
      <c r="CC117" s="118"/>
      <c r="CD117" s="139" t="s">
        <v>73</v>
      </c>
      <c r="CE117" s="135">
        <f>BX117+CE62</f>
        <v>1.02</v>
      </c>
      <c r="CF117" s="137">
        <f t="shared" si="104"/>
        <v>1.02</v>
      </c>
      <c r="CG117" s="137">
        <f t="shared" si="104"/>
        <v>0</v>
      </c>
      <c r="CH117" s="141">
        <f t="shared" si="104"/>
        <v>0</v>
      </c>
      <c r="CI117" s="8"/>
      <c r="CJ117" s="9"/>
      <c r="CK117" s="33"/>
      <c r="CL117" s="4"/>
      <c r="CM117" s="4"/>
      <c r="CN117" s="4"/>
      <c r="CO117" s="5"/>
      <c r="CP117" s="8"/>
      <c r="CQ117" s="34" t="s">
        <v>78</v>
      </c>
      <c r="CR117" s="35">
        <f>BK117/C116%</f>
        <v>0</v>
      </c>
      <c r="CS117" s="35">
        <f>BO117/D116%</f>
        <v>0</v>
      </c>
      <c r="CT117" s="35">
        <f>BS117/E116%</f>
        <v>0</v>
      </c>
      <c r="CU117" s="47">
        <f>BZ117/F116%</f>
        <v>0</v>
      </c>
    </row>
    <row r="118" spans="1:99" ht="15.75" customHeight="1" x14ac:dyDescent="0.25">
      <c r="A118" s="182" t="s">
        <v>79</v>
      </c>
      <c r="B118" s="202"/>
      <c r="C118" s="204">
        <v>11.805</v>
      </c>
      <c r="D118" s="204">
        <v>3.7589999999999999</v>
      </c>
      <c r="E118" s="204">
        <v>12.776999999999999</v>
      </c>
      <c r="F118" s="205">
        <f t="shared" si="92"/>
        <v>28.341000000000001</v>
      </c>
      <c r="G118" s="206">
        <f t="shared" si="78"/>
        <v>91.55</v>
      </c>
      <c r="H118" s="205">
        <f>G118/BH95</f>
        <v>30.516666666666666</v>
      </c>
      <c r="I118" s="231">
        <f t="shared" si="93"/>
        <v>0</v>
      </c>
      <c r="J118" s="207">
        <f t="shared" si="79"/>
        <v>0</v>
      </c>
      <c r="K118" s="231">
        <f t="shared" si="94"/>
        <v>0</v>
      </c>
      <c r="L118" s="207">
        <f t="shared" si="80"/>
        <v>0</v>
      </c>
      <c r="M118" s="207">
        <f t="shared" si="95"/>
        <v>40</v>
      </c>
      <c r="N118" s="207">
        <f t="shared" si="81"/>
        <v>640</v>
      </c>
      <c r="O118" s="208">
        <f t="shared" si="96"/>
        <v>97.222222222222214</v>
      </c>
      <c r="P118" s="208">
        <f t="shared" si="97"/>
        <v>85.18518518518519</v>
      </c>
      <c r="Q118" s="232" t="e">
        <f t="shared" si="105"/>
        <v>#DIV/0!</v>
      </c>
      <c r="R118" s="233" t="e">
        <f t="shared" si="105"/>
        <v>#DIV/0!</v>
      </c>
      <c r="S118" s="233" t="e">
        <f t="shared" si="105"/>
        <v>#DIV/0!</v>
      </c>
      <c r="T118" s="234" t="e">
        <f>(F118)/(AL118+AM118+AN118)*60</f>
        <v>#DIV/0!</v>
      </c>
      <c r="U118" s="234" t="e">
        <f>(G118)*60/AO118</f>
        <v>#DIV/0!</v>
      </c>
      <c r="V118" s="272"/>
      <c r="W118" s="213"/>
      <c r="X118" s="214">
        <f>X117</f>
        <v>3</v>
      </c>
      <c r="Y118" s="182" t="s">
        <v>79</v>
      </c>
      <c r="Z118" s="215"/>
      <c r="AA118" s="216"/>
      <c r="AB118" s="216"/>
      <c r="AC118" s="210">
        <f t="shared" si="98"/>
        <v>0</v>
      </c>
      <c r="AD118" s="235"/>
      <c r="AE118" s="235"/>
      <c r="AF118" s="246"/>
      <c r="AG118" s="210">
        <f t="shared" si="99"/>
        <v>0</v>
      </c>
      <c r="AH118" s="235">
        <v>0</v>
      </c>
      <c r="AI118" s="235">
        <v>0</v>
      </c>
      <c r="AJ118" s="235">
        <v>40</v>
      </c>
      <c r="AK118" s="210">
        <f t="shared" si="100"/>
        <v>40</v>
      </c>
      <c r="AL118" s="233"/>
      <c r="AM118" s="233"/>
      <c r="AN118" s="233"/>
      <c r="AO118" s="207">
        <f t="shared" si="83"/>
        <v>0</v>
      </c>
      <c r="AP118" s="236"/>
      <c r="AQ118" s="411">
        <f t="shared" si="84"/>
        <v>0</v>
      </c>
      <c r="AR118" s="237"/>
      <c r="AS118" s="237"/>
      <c r="AT118" s="237"/>
      <c r="AU118" s="219">
        <f t="shared" si="85"/>
        <v>0</v>
      </c>
      <c r="AV118" s="263" t="s">
        <v>80</v>
      </c>
      <c r="AW118" s="221"/>
      <c r="AX118" s="210"/>
      <c r="AY118" s="210"/>
      <c r="AZ118" s="219">
        <f t="shared" si="101"/>
        <v>0</v>
      </c>
      <c r="BA118" s="222">
        <f t="shared" si="86"/>
        <v>0</v>
      </c>
      <c r="BB118" s="221"/>
      <c r="BC118" s="210"/>
      <c r="BD118" s="210"/>
      <c r="BE118" s="219">
        <f t="shared" si="102"/>
        <v>0</v>
      </c>
      <c r="BF118" s="222">
        <f t="shared" si="77"/>
        <v>0</v>
      </c>
      <c r="BG118" s="284"/>
      <c r="BH118" s="224" t="s">
        <v>77</v>
      </c>
      <c r="BI118" s="225"/>
      <c r="BJ118" s="249"/>
      <c r="BK118" s="226">
        <v>0.21299999999999999</v>
      </c>
      <c r="BL118" s="250"/>
      <c r="BM118" s="225"/>
      <c r="BN118" s="226"/>
      <c r="BO118" s="226">
        <v>0.28999999999999998</v>
      </c>
      <c r="BP118" s="251"/>
      <c r="BQ118" s="225"/>
      <c r="BR118" s="226"/>
      <c r="BS118" s="226">
        <v>0.17100000000000001</v>
      </c>
      <c r="BT118" s="250"/>
      <c r="BU118" s="8"/>
      <c r="BV118" s="87"/>
      <c r="BW118" s="104" t="s">
        <v>77</v>
      </c>
      <c r="BX118" s="130"/>
      <c r="BY118" s="93"/>
      <c r="BZ118" s="102">
        <f>BK118+BO118+BS118</f>
        <v>0.67400000000000004</v>
      </c>
      <c r="CA118" s="98"/>
      <c r="CB118" s="8"/>
      <c r="CC118" s="87"/>
      <c r="CD118" s="131" t="s">
        <v>77</v>
      </c>
      <c r="CE118" s="132"/>
      <c r="CF118" s="93"/>
      <c r="CG118" s="102">
        <f>BZ118</f>
        <v>0.67400000000000004</v>
      </c>
      <c r="CH118" s="133"/>
      <c r="CI118" s="8"/>
      <c r="CJ118" s="9"/>
      <c r="CK118" s="34" t="s">
        <v>78</v>
      </c>
      <c r="CL118" s="35">
        <f>BJ117/(BJ117+C116)%</f>
        <v>5.4054054054054061</v>
      </c>
      <c r="CM118" s="31">
        <f>BN117/(BN117+D116)%</f>
        <v>3.0206677265500796</v>
      </c>
      <c r="CN118" s="31">
        <f>BR117/(BR117+E116)%</f>
        <v>3.3149171270718227</v>
      </c>
      <c r="CO118" s="32">
        <f>BY117/(BY117+F116)%</f>
        <v>3.6532951289398281</v>
      </c>
      <c r="CP118" s="8"/>
      <c r="CQ118" s="25" t="s">
        <v>77</v>
      </c>
      <c r="CR118" s="31">
        <f>BK118/C117%</f>
        <v>1.8513689700130376</v>
      </c>
      <c r="CS118" s="31">
        <f>BO118/D117%</f>
        <v>1.8982784578123977</v>
      </c>
      <c r="CT118" s="31">
        <f>BS118/E117%</f>
        <v>1.6054830532344384</v>
      </c>
      <c r="CU118" s="32">
        <f>BZ118/F117%</f>
        <v>1.8005503165655974</v>
      </c>
    </row>
    <row r="119" spans="1:99" ht="15.75" customHeight="1" x14ac:dyDescent="0.25">
      <c r="A119" s="182" t="s">
        <v>81</v>
      </c>
      <c r="B119" s="202"/>
      <c r="C119" s="204">
        <v>0</v>
      </c>
      <c r="D119" s="204">
        <v>0</v>
      </c>
      <c r="E119" s="204">
        <v>0</v>
      </c>
      <c r="F119" s="205">
        <f t="shared" si="92"/>
        <v>0</v>
      </c>
      <c r="G119" s="206">
        <f t="shared" si="78"/>
        <v>0</v>
      </c>
      <c r="H119" s="205">
        <f>G119/BH95</f>
        <v>0</v>
      </c>
      <c r="I119" s="231">
        <f t="shared" si="93"/>
        <v>0</v>
      </c>
      <c r="J119" s="207">
        <f t="shared" si="79"/>
        <v>0</v>
      </c>
      <c r="K119" s="231">
        <f t="shared" si="94"/>
        <v>0</v>
      </c>
      <c r="L119" s="207">
        <f t="shared" si="80"/>
        <v>0</v>
      </c>
      <c r="M119" s="207">
        <f t="shared" si="95"/>
        <v>1440</v>
      </c>
      <c r="N119" s="207">
        <f t="shared" si="81"/>
        <v>3840</v>
      </c>
      <c r="O119" s="208">
        <f t="shared" si="96"/>
        <v>0</v>
      </c>
      <c r="P119" s="208">
        <f t="shared" si="97"/>
        <v>11.111111111111112</v>
      </c>
      <c r="Q119" s="232" t="e">
        <f t="shared" si="105"/>
        <v>#DIV/0!</v>
      </c>
      <c r="R119" s="233" t="e">
        <f t="shared" si="105"/>
        <v>#DIV/0!</v>
      </c>
      <c r="S119" s="233" t="e">
        <f t="shared" si="105"/>
        <v>#DIV/0!</v>
      </c>
      <c r="T119" s="234" t="e">
        <f>(F119)/(AL119+AM119+AN119)*60</f>
        <v>#DIV/0!</v>
      </c>
      <c r="U119" s="234" t="e">
        <f>(G119)*60/AO119</f>
        <v>#DIV/0!</v>
      </c>
      <c r="V119" s="272"/>
      <c r="W119" s="213"/>
      <c r="X119" s="285">
        <f>X118</f>
        <v>3</v>
      </c>
      <c r="Y119" s="182" t="s">
        <v>81</v>
      </c>
      <c r="Z119" s="215"/>
      <c r="AA119" s="216"/>
      <c r="AB119" s="216"/>
      <c r="AC119" s="210">
        <f t="shared" si="98"/>
        <v>0</v>
      </c>
      <c r="AD119" s="216"/>
      <c r="AE119" s="216"/>
      <c r="AF119" s="216"/>
      <c r="AG119" s="210">
        <f t="shared" si="99"/>
        <v>0</v>
      </c>
      <c r="AH119" s="235">
        <v>480</v>
      </c>
      <c r="AI119" s="235">
        <v>480</v>
      </c>
      <c r="AJ119" s="235">
        <v>480</v>
      </c>
      <c r="AK119" s="210">
        <f t="shared" si="100"/>
        <v>1440</v>
      </c>
      <c r="AL119" s="233"/>
      <c r="AM119" s="233"/>
      <c r="AN119" s="233"/>
      <c r="AO119" s="207">
        <f t="shared" si="83"/>
        <v>0</v>
      </c>
      <c r="AP119" s="236"/>
      <c r="AQ119" s="411">
        <f t="shared" si="84"/>
        <v>0</v>
      </c>
      <c r="AR119" s="237"/>
      <c r="AS119" s="237"/>
      <c r="AT119" s="237"/>
      <c r="AU119" s="219">
        <f t="shared" si="85"/>
        <v>0</v>
      </c>
      <c r="AV119" s="263" t="s">
        <v>82</v>
      </c>
      <c r="AW119" s="221"/>
      <c r="AX119" s="210"/>
      <c r="AY119" s="210"/>
      <c r="AZ119" s="219">
        <f t="shared" si="101"/>
        <v>0</v>
      </c>
      <c r="BA119" s="222">
        <f t="shared" si="86"/>
        <v>0</v>
      </c>
      <c r="BB119" s="221"/>
      <c r="BC119" s="210"/>
      <c r="BD119" s="210"/>
      <c r="BE119" s="219">
        <f t="shared" si="102"/>
        <v>0</v>
      </c>
      <c r="BF119" s="222">
        <f t="shared" si="77"/>
        <v>0</v>
      </c>
      <c r="BG119" s="223"/>
      <c r="BH119" s="195"/>
      <c r="BI119" s="239"/>
      <c r="BJ119" s="240"/>
      <c r="BK119" s="241"/>
      <c r="BL119" s="242"/>
      <c r="BM119" s="239"/>
      <c r="BN119" s="241"/>
      <c r="BO119" s="241"/>
      <c r="BP119" s="198"/>
      <c r="BQ119" s="239"/>
      <c r="BR119" s="241"/>
      <c r="BS119" s="241"/>
      <c r="BT119" s="242"/>
      <c r="BU119" s="8"/>
      <c r="BV119" s="87"/>
      <c r="BW119" s="107"/>
      <c r="BX119" s="130"/>
      <c r="BY119" s="93"/>
      <c r="BZ119" s="93"/>
      <c r="CA119" s="98"/>
      <c r="CB119" s="8"/>
      <c r="CC119" s="87"/>
      <c r="CD119" s="108"/>
      <c r="CE119" s="109"/>
      <c r="CF119" s="93"/>
      <c r="CG119" s="93"/>
      <c r="CH119" s="110"/>
      <c r="CI119" s="8"/>
      <c r="CJ119" s="9"/>
      <c r="CK119" s="36"/>
      <c r="CL119" s="37"/>
      <c r="CM119" s="37"/>
      <c r="CN119" s="37"/>
      <c r="CO119" s="38"/>
      <c r="CP119" s="8"/>
      <c r="CQ119" s="25"/>
      <c r="CR119" s="2"/>
      <c r="CS119" s="2"/>
      <c r="CT119" s="2"/>
      <c r="CU119" s="3"/>
    </row>
    <row r="120" spans="1:99" ht="15.75" customHeight="1" x14ac:dyDescent="0.25">
      <c r="A120" s="182" t="s">
        <v>83</v>
      </c>
      <c r="B120" s="202"/>
      <c r="C120" s="204">
        <v>2.758</v>
      </c>
      <c r="D120" s="204">
        <v>4.0119999999999996</v>
      </c>
      <c r="E120" s="204">
        <v>3.6059999999999999</v>
      </c>
      <c r="F120" s="205">
        <f t="shared" si="92"/>
        <v>10.375999999999999</v>
      </c>
      <c r="G120" s="206">
        <f t="shared" si="78"/>
        <v>14.257</v>
      </c>
      <c r="H120" s="205">
        <f>G120/BH95</f>
        <v>4.7523333333333335</v>
      </c>
      <c r="I120" s="231">
        <f t="shared" si="93"/>
        <v>240</v>
      </c>
      <c r="J120" s="207">
        <f t="shared" si="79"/>
        <v>240</v>
      </c>
      <c r="K120" s="231">
        <f t="shared" si="94"/>
        <v>240</v>
      </c>
      <c r="L120" s="207">
        <f t="shared" si="80"/>
        <v>240</v>
      </c>
      <c r="M120" s="207">
        <f t="shared" si="95"/>
        <v>35</v>
      </c>
      <c r="N120" s="207">
        <f t="shared" si="81"/>
        <v>1810</v>
      </c>
      <c r="O120" s="208">
        <f t="shared" si="96"/>
        <v>64.2361111111111</v>
      </c>
      <c r="P120" s="208">
        <f t="shared" si="97"/>
        <v>46.99074074074074</v>
      </c>
      <c r="Q120" s="232" t="e">
        <f t="shared" si="105"/>
        <v>#DIV/0!</v>
      </c>
      <c r="R120" s="233" t="e">
        <f t="shared" si="105"/>
        <v>#DIV/0!</v>
      </c>
      <c r="S120" s="233" t="e">
        <f t="shared" si="105"/>
        <v>#DIV/0!</v>
      </c>
      <c r="T120" s="234" t="e">
        <f>(F120)/(AL120+AM120+AN120)*60</f>
        <v>#DIV/0!</v>
      </c>
      <c r="U120" s="234" t="e">
        <f>(G120)*60/AO120</f>
        <v>#DIV/0!</v>
      </c>
      <c r="V120" s="272"/>
      <c r="W120" s="286"/>
      <c r="X120" s="214">
        <f>X119</f>
        <v>3</v>
      </c>
      <c r="Y120" s="182" t="s">
        <v>83</v>
      </c>
      <c r="Z120" s="215">
        <v>240</v>
      </c>
      <c r="AA120" s="215"/>
      <c r="AB120" s="215"/>
      <c r="AC120" s="210">
        <f t="shared" si="98"/>
        <v>240</v>
      </c>
      <c r="AD120" s="215">
        <v>240</v>
      </c>
      <c r="AE120" s="215"/>
      <c r="AF120" s="215"/>
      <c r="AG120" s="210">
        <f t="shared" si="99"/>
        <v>240</v>
      </c>
      <c r="AH120" s="235">
        <v>0</v>
      </c>
      <c r="AI120" s="235">
        <v>0</v>
      </c>
      <c r="AJ120" s="235">
        <v>35</v>
      </c>
      <c r="AK120" s="210">
        <f t="shared" si="100"/>
        <v>35</v>
      </c>
      <c r="AL120" s="233"/>
      <c r="AM120" s="233"/>
      <c r="AN120" s="233"/>
      <c r="AO120" s="207">
        <f t="shared" si="83"/>
        <v>0</v>
      </c>
      <c r="AP120" s="236"/>
      <c r="AQ120" s="411">
        <f t="shared" si="84"/>
        <v>0</v>
      </c>
      <c r="AR120" s="237"/>
      <c r="AS120" s="237"/>
      <c r="AT120" s="237"/>
      <c r="AU120" s="219">
        <f t="shared" si="85"/>
        <v>0</v>
      </c>
      <c r="AV120" s="263" t="s">
        <v>84</v>
      </c>
      <c r="AW120" s="221"/>
      <c r="AX120" s="210"/>
      <c r="AY120" s="210"/>
      <c r="AZ120" s="219">
        <f t="shared" si="101"/>
        <v>0</v>
      </c>
      <c r="BA120" s="222">
        <f t="shared" si="86"/>
        <v>0</v>
      </c>
      <c r="BB120" s="221"/>
      <c r="BC120" s="210"/>
      <c r="BD120" s="210"/>
      <c r="BE120" s="219">
        <f t="shared" si="102"/>
        <v>0</v>
      </c>
      <c r="BF120" s="222">
        <f t="shared" si="77"/>
        <v>0</v>
      </c>
      <c r="BG120" s="223"/>
      <c r="BH120" s="224" t="s">
        <v>80</v>
      </c>
      <c r="BI120" s="225"/>
      <c r="BJ120" s="249"/>
      <c r="BK120" s="226">
        <v>0.17399999999999999</v>
      </c>
      <c r="BL120" s="250"/>
      <c r="BM120" s="287"/>
      <c r="BN120" s="226"/>
      <c r="BO120" s="226">
        <v>5.8000000000000003E-2</v>
      </c>
      <c r="BP120" s="288"/>
      <c r="BQ120" s="287"/>
      <c r="BR120" s="226"/>
      <c r="BS120" s="226">
        <v>0.22900000000000001</v>
      </c>
      <c r="BT120" s="289"/>
      <c r="BU120" s="8"/>
      <c r="BV120" s="87"/>
      <c r="BW120" s="104" t="s">
        <v>80</v>
      </c>
      <c r="BX120" s="130"/>
      <c r="BY120" s="93"/>
      <c r="BZ120" s="102">
        <f>BK120+BO120+BS120</f>
        <v>0.46099999999999997</v>
      </c>
      <c r="CA120" s="98"/>
      <c r="CB120" s="8"/>
      <c r="CC120" s="87"/>
      <c r="CD120" s="131" t="s">
        <v>80</v>
      </c>
      <c r="CE120" s="132"/>
      <c r="CF120" s="93"/>
      <c r="CG120" s="102">
        <f>BZ120</f>
        <v>0.46099999999999997</v>
      </c>
      <c r="CH120" s="133"/>
      <c r="CI120" s="8"/>
      <c r="CJ120" s="9"/>
      <c r="CK120" s="39"/>
      <c r="CL120" s="40"/>
      <c r="CM120" s="40"/>
      <c r="CN120" s="40"/>
      <c r="CO120" s="41"/>
      <c r="CP120" s="8"/>
      <c r="CQ120" s="25" t="s">
        <v>80</v>
      </c>
      <c r="CR120" s="31">
        <f>BK120/C118%</f>
        <v>1.4739517153748409</v>
      </c>
      <c r="CS120" s="31">
        <f>BO120/D118%</f>
        <v>1.5429635541367386</v>
      </c>
      <c r="CT120" s="31">
        <f>BS120/E118%</f>
        <v>1.7922830085309542</v>
      </c>
      <c r="CU120" s="32">
        <f>BZ120/F118%</f>
        <v>1.6266186796513884</v>
      </c>
    </row>
    <row r="121" spans="1:99" ht="15.75" customHeight="1" x14ac:dyDescent="0.25">
      <c r="A121" s="182" t="s">
        <v>85</v>
      </c>
      <c r="B121" s="202"/>
      <c r="C121" s="204">
        <v>0</v>
      </c>
      <c r="D121" s="204">
        <v>2.1709999999999998</v>
      </c>
      <c r="E121" s="204">
        <v>0</v>
      </c>
      <c r="F121" s="205">
        <f t="shared" si="92"/>
        <v>2.1709999999999998</v>
      </c>
      <c r="G121" s="206">
        <f t="shared" si="78"/>
        <v>13.297999999999998</v>
      </c>
      <c r="H121" s="205">
        <f>G121/BH95</f>
        <v>4.4326666666666661</v>
      </c>
      <c r="I121" s="231">
        <f t="shared" si="93"/>
        <v>0</v>
      </c>
      <c r="J121" s="207">
        <f t="shared" si="79"/>
        <v>0</v>
      </c>
      <c r="K121" s="231">
        <f t="shared" si="94"/>
        <v>0</v>
      </c>
      <c r="L121" s="207">
        <f t="shared" si="80"/>
        <v>40</v>
      </c>
      <c r="M121" s="207">
        <f t="shared" si="95"/>
        <v>1020</v>
      </c>
      <c r="N121" s="207">
        <f t="shared" si="81"/>
        <v>2700</v>
      </c>
      <c r="O121" s="208">
        <f t="shared" si="96"/>
        <v>9.375</v>
      </c>
      <c r="P121" s="208">
        <f t="shared" si="97"/>
        <v>29.976851851851848</v>
      </c>
      <c r="Q121" s="232" t="e">
        <f t="shared" si="105"/>
        <v>#DIV/0!</v>
      </c>
      <c r="R121" s="233" t="e">
        <f t="shared" si="105"/>
        <v>#DIV/0!</v>
      </c>
      <c r="S121" s="233" t="e">
        <f t="shared" si="105"/>
        <v>#DIV/0!</v>
      </c>
      <c r="T121" s="234" t="e">
        <f>(F121)/(AL121+AM121+AN121)*60</f>
        <v>#DIV/0!</v>
      </c>
      <c r="U121" s="234" t="e">
        <f>(G121)*60/AO121</f>
        <v>#DIV/0!</v>
      </c>
      <c r="V121" s="272"/>
      <c r="W121" s="213"/>
      <c r="X121" s="285">
        <f>X120</f>
        <v>3</v>
      </c>
      <c r="Y121" s="182" t="s">
        <v>85</v>
      </c>
      <c r="Z121" s="215"/>
      <c r="AA121" s="215"/>
      <c r="AB121" s="215"/>
      <c r="AC121" s="210">
        <f t="shared" si="98"/>
        <v>0</v>
      </c>
      <c r="AD121" s="215"/>
      <c r="AE121" s="215"/>
      <c r="AF121" s="215"/>
      <c r="AG121" s="210">
        <f t="shared" si="99"/>
        <v>0</v>
      </c>
      <c r="AH121" s="216">
        <v>240</v>
      </c>
      <c r="AI121" s="216">
        <v>300</v>
      </c>
      <c r="AJ121" s="216">
        <v>480</v>
      </c>
      <c r="AK121" s="210">
        <f t="shared" si="100"/>
        <v>1020</v>
      </c>
      <c r="AL121" s="233"/>
      <c r="AM121" s="233"/>
      <c r="AN121" s="233"/>
      <c r="AO121" s="207">
        <f t="shared" si="83"/>
        <v>0</v>
      </c>
      <c r="AP121" s="236"/>
      <c r="AQ121" s="411">
        <f t="shared" si="84"/>
        <v>0</v>
      </c>
      <c r="AR121" s="237">
        <v>285</v>
      </c>
      <c r="AS121" s="237"/>
      <c r="AT121" s="237"/>
      <c r="AU121" s="219">
        <f t="shared" si="85"/>
        <v>285</v>
      </c>
      <c r="AV121" s="263" t="s">
        <v>86</v>
      </c>
      <c r="AW121" s="221"/>
      <c r="AX121" s="210"/>
      <c r="AY121" s="210"/>
      <c r="AZ121" s="219">
        <f t="shared" si="101"/>
        <v>0</v>
      </c>
      <c r="BA121" s="222">
        <f t="shared" si="86"/>
        <v>0</v>
      </c>
      <c r="BB121" s="221"/>
      <c r="BC121" s="210"/>
      <c r="BD121" s="210"/>
      <c r="BE121" s="219">
        <f t="shared" si="102"/>
        <v>0</v>
      </c>
      <c r="BF121" s="222">
        <f t="shared" si="77"/>
        <v>0</v>
      </c>
      <c r="BG121" s="223"/>
      <c r="BH121" s="195"/>
      <c r="BI121" s="239"/>
      <c r="BJ121" s="240"/>
      <c r="BK121" s="241"/>
      <c r="BL121" s="242"/>
      <c r="BM121" s="225"/>
      <c r="BN121" s="241"/>
      <c r="BO121" s="241"/>
      <c r="BP121" s="251"/>
      <c r="BQ121" s="225"/>
      <c r="BR121" s="241"/>
      <c r="BS121" s="241"/>
      <c r="BT121" s="250"/>
      <c r="BU121" s="8"/>
      <c r="BV121" s="87"/>
      <c r="BW121" s="97"/>
      <c r="BX121" s="130"/>
      <c r="BY121" s="93"/>
      <c r="BZ121" s="93"/>
      <c r="CA121" s="98"/>
      <c r="CB121" s="8"/>
      <c r="CC121" s="87"/>
      <c r="CD121" s="131"/>
      <c r="CE121" s="132"/>
      <c r="CF121" s="93"/>
      <c r="CG121" s="93"/>
      <c r="CH121" s="133"/>
      <c r="CI121" s="8"/>
      <c r="CJ121" s="9"/>
      <c r="CP121" s="8"/>
      <c r="CQ121" s="42"/>
      <c r="CR121" s="43"/>
      <c r="CS121" s="43"/>
      <c r="CT121" s="43"/>
      <c r="CU121" s="48"/>
    </row>
    <row r="122" spans="1:99" ht="15.75" customHeight="1" x14ac:dyDescent="0.25">
      <c r="A122" s="201" t="s">
        <v>87</v>
      </c>
      <c r="B122" s="202"/>
      <c r="C122" s="204">
        <v>91</v>
      </c>
      <c r="D122" s="204">
        <v>140</v>
      </c>
      <c r="E122" s="204">
        <v>102</v>
      </c>
      <c r="F122" s="290">
        <f t="shared" si="92"/>
        <v>333</v>
      </c>
      <c r="G122" s="206">
        <f t="shared" si="78"/>
        <v>968.51300000000003</v>
      </c>
      <c r="H122" s="291">
        <f>G122/BH95</f>
        <v>322.83766666666668</v>
      </c>
      <c r="I122" s="207"/>
      <c r="J122" s="207"/>
      <c r="K122" s="207"/>
      <c r="L122" s="207"/>
      <c r="M122" s="207"/>
      <c r="N122" s="207"/>
      <c r="O122" s="208"/>
      <c r="P122" s="210"/>
      <c r="Q122" s="209" t="e">
        <f t="shared" si="105"/>
        <v>#DIV/0!</v>
      </c>
      <c r="R122" s="210" t="e">
        <f t="shared" si="105"/>
        <v>#DIV/0!</v>
      </c>
      <c r="S122" s="210"/>
      <c r="T122" s="209"/>
      <c r="U122" s="209"/>
      <c r="V122" s="212"/>
      <c r="W122" s="213"/>
      <c r="X122" s="292">
        <f>X119</f>
        <v>3</v>
      </c>
      <c r="Y122" s="293"/>
      <c r="Z122" s="294"/>
      <c r="AA122" s="295"/>
      <c r="AB122" s="295"/>
      <c r="AC122" s="294"/>
      <c r="AD122" s="295"/>
      <c r="AE122" s="295"/>
      <c r="AF122" s="295"/>
      <c r="AG122" s="295"/>
      <c r="AH122" s="296" t="s">
        <v>139</v>
      </c>
      <c r="AI122" s="295">
        <v>0</v>
      </c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7"/>
      <c r="AV122" s="297"/>
      <c r="AW122" s="297"/>
      <c r="AX122" s="297"/>
      <c r="AY122" s="297"/>
      <c r="AZ122" s="297"/>
      <c r="BA122" s="222">
        <f t="shared" si="86"/>
        <v>0</v>
      </c>
      <c r="BB122" s="297"/>
      <c r="BC122" s="297"/>
      <c r="BD122" s="297"/>
      <c r="BE122" s="297"/>
      <c r="BF122" s="298"/>
      <c r="BG122" s="299"/>
      <c r="BH122" s="224" t="s">
        <v>82</v>
      </c>
      <c r="BI122" s="300"/>
      <c r="BJ122" s="249"/>
      <c r="BK122" s="226">
        <v>0</v>
      </c>
      <c r="BL122" s="301"/>
      <c r="BM122" s="300"/>
      <c r="BN122" s="226"/>
      <c r="BO122" s="226">
        <v>0</v>
      </c>
      <c r="BP122" s="302"/>
      <c r="BQ122" s="300"/>
      <c r="BR122" s="226"/>
      <c r="BS122" s="226">
        <v>0</v>
      </c>
      <c r="BT122" s="289"/>
      <c r="BU122" s="8"/>
      <c r="BV122" s="87"/>
      <c r="BW122" s="104" t="s">
        <v>82</v>
      </c>
      <c r="BX122" s="130"/>
      <c r="BY122" s="93"/>
      <c r="BZ122" s="102">
        <f>BK122+BO122+BS122</f>
        <v>0</v>
      </c>
      <c r="CA122" s="142"/>
      <c r="CB122" s="15"/>
      <c r="CC122" s="87"/>
      <c r="CD122" s="131" t="s">
        <v>82</v>
      </c>
      <c r="CE122" s="132"/>
      <c r="CF122" s="93"/>
      <c r="CG122" s="102">
        <f>BZ122</f>
        <v>0</v>
      </c>
      <c r="CH122" s="133"/>
      <c r="CI122" s="8"/>
      <c r="CJ122" s="9"/>
      <c r="CK122" s="8"/>
      <c r="CL122" s="8"/>
      <c r="CM122" s="8"/>
      <c r="CN122" s="8"/>
      <c r="CO122" s="8"/>
      <c r="CP122" s="8"/>
      <c r="CQ122" s="25" t="s">
        <v>82</v>
      </c>
      <c r="CR122" s="31" t="e">
        <f>BK122/C119%</f>
        <v>#DIV/0!</v>
      </c>
      <c r="CS122" s="31" t="e">
        <f>BO122/D119%</f>
        <v>#DIV/0!</v>
      </c>
      <c r="CT122" s="31" t="e">
        <f>BS122/E119%</f>
        <v>#DIV/0!</v>
      </c>
      <c r="CU122" s="32" t="e">
        <f>BZ122/F119%</f>
        <v>#DIV/0!</v>
      </c>
    </row>
    <row r="123" spans="1:99" ht="15.75" customHeight="1" x14ac:dyDescent="0.25">
      <c r="A123" s="293" t="s">
        <v>88</v>
      </c>
      <c r="B123" s="465"/>
      <c r="C123" s="465"/>
      <c r="D123" s="303"/>
      <c r="E123" s="304" t="s">
        <v>89</v>
      </c>
      <c r="F123" s="305">
        <v>189.15</v>
      </c>
      <c r="G123" s="206">
        <f t="shared" si="78"/>
        <v>599.36500000000001</v>
      </c>
      <c r="H123" s="306">
        <f>G123/BH95</f>
        <v>199.78833333333333</v>
      </c>
      <c r="I123" s="307"/>
      <c r="J123" s="307"/>
      <c r="K123" s="308" t="s">
        <v>17</v>
      </c>
      <c r="L123" s="308"/>
      <c r="M123" s="308" t="s">
        <v>18</v>
      </c>
      <c r="N123" s="308"/>
      <c r="O123" s="466" t="s">
        <v>19</v>
      </c>
      <c r="P123" s="466"/>
      <c r="Q123" s="466" t="s">
        <v>90</v>
      </c>
      <c r="R123" s="466"/>
      <c r="S123" s="467" t="s">
        <v>91</v>
      </c>
      <c r="T123" s="467"/>
      <c r="U123" s="467" t="s">
        <v>92</v>
      </c>
      <c r="V123" s="468"/>
      <c r="W123" s="213"/>
      <c r="X123" s="185"/>
      <c r="Y123" s="309"/>
      <c r="Z123" s="309"/>
      <c r="AA123" s="310"/>
      <c r="AB123" s="311"/>
      <c r="AC123" s="311"/>
      <c r="AD123" s="311"/>
      <c r="AE123" s="312"/>
      <c r="AF123" s="313"/>
      <c r="AG123" s="313"/>
      <c r="AH123" s="313"/>
      <c r="AI123" s="313"/>
      <c r="AJ123" s="313"/>
      <c r="AK123" s="313"/>
      <c r="AL123" s="313"/>
      <c r="AM123" s="313"/>
      <c r="AN123" s="313"/>
      <c r="AO123" s="313"/>
      <c r="AP123" s="313"/>
      <c r="AQ123" s="313"/>
      <c r="AR123" s="313"/>
      <c r="AS123" s="313"/>
      <c r="AT123" s="313"/>
      <c r="AU123" s="313"/>
      <c r="AV123" s="313"/>
      <c r="AW123" s="313"/>
      <c r="AX123" s="313"/>
      <c r="AY123" s="313"/>
      <c r="AZ123" s="313"/>
      <c r="BA123" s="313"/>
      <c r="BB123" s="313"/>
      <c r="BC123" s="313"/>
      <c r="BD123" s="313"/>
      <c r="BE123" s="313"/>
      <c r="BF123" s="313"/>
      <c r="BG123" s="313"/>
      <c r="BH123" s="224"/>
      <c r="BI123" s="225"/>
      <c r="BJ123" s="240"/>
      <c r="BK123" s="241"/>
      <c r="BL123" s="250"/>
      <c r="BM123" s="225"/>
      <c r="BN123" s="241"/>
      <c r="BO123" s="241"/>
      <c r="BP123" s="251"/>
      <c r="BQ123" s="225"/>
      <c r="BR123" s="241"/>
      <c r="BS123" s="241"/>
      <c r="BT123" s="250"/>
      <c r="BU123" s="8"/>
      <c r="BV123" s="87"/>
      <c r="BW123" s="107"/>
      <c r="BX123" s="130"/>
      <c r="BY123" s="93"/>
      <c r="BZ123" s="93"/>
      <c r="CA123" s="142"/>
      <c r="CB123" s="8"/>
      <c r="CC123" s="87"/>
      <c r="CD123" s="131"/>
      <c r="CE123" s="132"/>
      <c r="CF123" s="93"/>
      <c r="CG123" s="93"/>
      <c r="CH123" s="133"/>
      <c r="CI123" s="8"/>
      <c r="CJ123" s="9"/>
      <c r="CK123" s="8"/>
      <c r="CL123" s="8"/>
      <c r="CM123" s="8"/>
      <c r="CN123" s="8"/>
      <c r="CO123" s="8"/>
      <c r="CP123" s="8"/>
      <c r="CQ123" s="25"/>
      <c r="CR123" s="2"/>
      <c r="CS123" s="2"/>
      <c r="CT123" s="2"/>
      <c r="CU123" s="3"/>
    </row>
    <row r="124" spans="1:99" ht="15.75" customHeight="1" x14ac:dyDescent="0.25">
      <c r="A124" s="314" t="s">
        <v>129</v>
      </c>
      <c r="B124" s="315"/>
      <c r="C124" s="315"/>
      <c r="D124" s="316"/>
      <c r="E124" s="316"/>
      <c r="F124" s="317">
        <f>C124+D124+E124</f>
        <v>0</v>
      </c>
      <c r="G124" s="318">
        <f>F124</f>
        <v>0</v>
      </c>
      <c r="H124" s="319"/>
      <c r="I124" s="320"/>
      <c r="J124" s="321"/>
      <c r="K124" s="322" t="s">
        <v>93</v>
      </c>
      <c r="L124" s="323" t="s">
        <v>94</v>
      </c>
      <c r="M124" s="324" t="s">
        <v>93</v>
      </c>
      <c r="N124" s="323" t="s">
        <v>94</v>
      </c>
      <c r="O124" s="324" t="s">
        <v>93</v>
      </c>
      <c r="P124" s="323" t="s">
        <v>94</v>
      </c>
      <c r="Q124" s="324" t="s">
        <v>93</v>
      </c>
      <c r="R124" s="323" t="s">
        <v>94</v>
      </c>
      <c r="S124" s="324" t="s">
        <v>93</v>
      </c>
      <c r="T124" s="323" t="s">
        <v>94</v>
      </c>
      <c r="U124" s="324" t="s">
        <v>93</v>
      </c>
      <c r="V124" s="325" t="s">
        <v>94</v>
      </c>
      <c r="W124" s="213"/>
      <c r="X124" s="213"/>
      <c r="Y124" s="309"/>
      <c r="Z124" s="309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  <c r="AO124" s="326"/>
      <c r="AP124" s="326"/>
      <c r="AQ124" s="326"/>
      <c r="AR124" s="326"/>
      <c r="AS124" s="326"/>
      <c r="AT124" s="326"/>
      <c r="AU124" s="326"/>
      <c r="AV124" s="326"/>
      <c r="AW124" s="326"/>
      <c r="AX124" s="326"/>
      <c r="AY124" s="326"/>
      <c r="AZ124" s="326"/>
      <c r="BA124" s="326"/>
      <c r="BB124" s="326"/>
      <c r="BC124" s="326"/>
      <c r="BD124" s="326"/>
      <c r="BE124" s="326"/>
      <c r="BF124" s="326"/>
      <c r="BG124" s="326"/>
      <c r="BH124" s="224" t="s">
        <v>84</v>
      </c>
      <c r="BI124" s="225"/>
      <c r="BJ124" s="249"/>
      <c r="BK124" s="226">
        <v>0.06</v>
      </c>
      <c r="BL124" s="250"/>
      <c r="BM124" s="225"/>
      <c r="BN124" s="226"/>
      <c r="BO124" s="226">
        <v>8.5000000000000006E-2</v>
      </c>
      <c r="BP124" s="251"/>
      <c r="BQ124" s="225"/>
      <c r="BR124" s="226"/>
      <c r="BS124" s="226">
        <v>8.1000000000000003E-2</v>
      </c>
      <c r="BT124" s="250"/>
      <c r="BU124" s="8"/>
      <c r="BV124" s="87"/>
      <c r="BW124" s="104" t="s">
        <v>84</v>
      </c>
      <c r="BX124" s="130"/>
      <c r="BY124" s="93"/>
      <c r="BZ124" s="102">
        <f>BK124+BO124+BS124</f>
        <v>0.22600000000000003</v>
      </c>
      <c r="CA124" s="142"/>
      <c r="CB124" s="8"/>
      <c r="CC124" s="87"/>
      <c r="CD124" s="90" t="s">
        <v>84</v>
      </c>
      <c r="CE124" s="132"/>
      <c r="CF124" s="93"/>
      <c r="CG124" s="102">
        <f>BZ124</f>
        <v>0.22600000000000003</v>
      </c>
      <c r="CH124" s="133"/>
      <c r="CI124" s="8"/>
      <c r="CJ124" s="9"/>
      <c r="CK124" s="8"/>
      <c r="CL124" s="8"/>
      <c r="CM124" s="8"/>
      <c r="CN124" s="8"/>
      <c r="CO124" s="8"/>
      <c r="CP124" s="8"/>
      <c r="CQ124" s="25" t="s">
        <v>84</v>
      </c>
      <c r="CR124" s="31">
        <f>BK124/C120%</f>
        <v>2.1754894851341553</v>
      </c>
      <c r="CS124" s="31">
        <f>BO124/D120%</f>
        <v>2.1186440677966107</v>
      </c>
      <c r="CT124" s="31">
        <f>BS124/E120%</f>
        <v>2.2462562396006653</v>
      </c>
      <c r="CU124" s="32">
        <f>BZ124/F120%</f>
        <v>2.1781033153430998</v>
      </c>
    </row>
    <row r="125" spans="1:99" ht="15.75" customHeight="1" x14ac:dyDescent="0.25">
      <c r="A125" s="474" t="s">
        <v>95</v>
      </c>
      <c r="B125" s="475"/>
      <c r="C125" s="327" t="s">
        <v>40</v>
      </c>
      <c r="D125" s="327" t="s">
        <v>45</v>
      </c>
      <c r="E125" s="327" t="s">
        <v>48</v>
      </c>
      <c r="F125" s="328" t="s">
        <v>52</v>
      </c>
      <c r="G125" s="329" t="s">
        <v>56</v>
      </c>
      <c r="H125" s="329" t="s">
        <v>96</v>
      </c>
      <c r="I125" s="330" t="s">
        <v>97</v>
      </c>
      <c r="J125" s="330"/>
      <c r="K125" s="331">
        <v>0</v>
      </c>
      <c r="L125" s="262">
        <v>0</v>
      </c>
      <c r="M125" s="215">
        <v>1</v>
      </c>
      <c r="N125" s="262">
        <v>25</v>
      </c>
      <c r="O125" s="262">
        <v>1</v>
      </c>
      <c r="P125" s="262">
        <v>15</v>
      </c>
      <c r="Q125" s="210">
        <f t="shared" ref="Q125:R127" si="106">K125+M125+O125</f>
        <v>2</v>
      </c>
      <c r="R125" s="211">
        <f t="shared" si="106"/>
        <v>40</v>
      </c>
      <c r="S125" s="411">
        <f t="shared" ref="S125:T127" si="107">Q125+S79</f>
        <v>9</v>
      </c>
      <c r="T125" s="411">
        <f t="shared" si="107"/>
        <v>145</v>
      </c>
      <c r="U125" s="208">
        <f>S125/X99</f>
        <v>3</v>
      </c>
      <c r="V125" s="412">
        <f>T125/S125</f>
        <v>16.111111111111111</v>
      </c>
      <c r="W125" s="185"/>
      <c r="X125" s="213"/>
      <c r="Y125" s="309"/>
      <c r="Z125" s="309"/>
      <c r="AA125" s="313"/>
      <c r="AB125" s="313"/>
      <c r="AC125" s="313"/>
      <c r="AD125" s="313"/>
      <c r="AE125" s="313"/>
      <c r="AF125" s="313"/>
      <c r="AG125" s="313"/>
      <c r="AH125" s="313"/>
      <c r="AI125" s="313"/>
      <c r="AJ125" s="313"/>
      <c r="AK125" s="313"/>
      <c r="AL125" s="313"/>
      <c r="AM125" s="313"/>
      <c r="AN125" s="313"/>
      <c r="AO125" s="313"/>
      <c r="AP125" s="313"/>
      <c r="AQ125" s="313"/>
      <c r="AR125" s="313"/>
      <c r="AS125" s="313"/>
      <c r="AT125" s="313"/>
      <c r="AU125" s="313"/>
      <c r="AV125" s="313"/>
      <c r="AW125" s="313"/>
      <c r="AX125" s="313"/>
      <c r="AY125" s="313"/>
      <c r="AZ125" s="313"/>
      <c r="BA125" s="313"/>
      <c r="BB125" s="313"/>
      <c r="BC125" s="313"/>
      <c r="BD125" s="313"/>
      <c r="BE125" s="313"/>
      <c r="BF125" s="313"/>
      <c r="BG125" s="313"/>
      <c r="BH125" s="195"/>
      <c r="BI125" s="225"/>
      <c r="BJ125" s="240"/>
      <c r="BK125" s="241"/>
      <c r="BL125" s="250"/>
      <c r="BM125" s="225"/>
      <c r="BN125" s="241"/>
      <c r="BO125" s="241"/>
      <c r="BP125" s="251"/>
      <c r="BQ125" s="225"/>
      <c r="BR125" s="241"/>
      <c r="BS125" s="241"/>
      <c r="BT125" s="250"/>
      <c r="BU125" s="8"/>
      <c r="BV125" s="87"/>
      <c r="BW125" s="97"/>
      <c r="BX125" s="130"/>
      <c r="BY125" s="93"/>
      <c r="BZ125" s="93"/>
      <c r="CA125" s="142"/>
      <c r="CB125" s="8"/>
      <c r="CC125" s="143"/>
      <c r="CD125" s="108"/>
      <c r="CE125" s="132"/>
      <c r="CF125" s="93"/>
      <c r="CG125" s="93"/>
      <c r="CH125" s="133"/>
      <c r="CI125" s="8"/>
      <c r="CJ125" s="9"/>
      <c r="CK125" s="8"/>
      <c r="CL125" s="8"/>
      <c r="CM125" s="8"/>
      <c r="CN125" s="8"/>
      <c r="CO125" s="8"/>
      <c r="CP125" s="8"/>
      <c r="CQ125" s="42"/>
      <c r="CR125" s="43"/>
      <c r="CS125" s="43"/>
      <c r="CT125" s="43"/>
      <c r="CU125" s="48"/>
    </row>
    <row r="126" spans="1:99" ht="15.75" customHeight="1" x14ac:dyDescent="0.25">
      <c r="A126" s="191" t="s">
        <v>98</v>
      </c>
      <c r="B126" s="234"/>
      <c r="C126" s="333">
        <v>1.2</v>
      </c>
      <c r="D126" s="333">
        <v>0.85</v>
      </c>
      <c r="E126" s="333">
        <v>1.1499999999999999</v>
      </c>
      <c r="F126" s="334">
        <v>0.85</v>
      </c>
      <c r="G126" s="334">
        <v>0.85</v>
      </c>
      <c r="H126" s="335">
        <f>F99</f>
        <v>0</v>
      </c>
      <c r="I126" s="336" t="s">
        <v>99</v>
      </c>
      <c r="J126" s="336"/>
      <c r="K126" s="331">
        <v>1</v>
      </c>
      <c r="L126" s="262">
        <v>10</v>
      </c>
      <c r="M126" s="215">
        <v>1</v>
      </c>
      <c r="N126" s="262">
        <v>10</v>
      </c>
      <c r="O126" s="262">
        <v>0</v>
      </c>
      <c r="P126" s="215">
        <v>0</v>
      </c>
      <c r="Q126" s="210">
        <f t="shared" si="106"/>
        <v>2</v>
      </c>
      <c r="R126" s="211">
        <f t="shared" si="106"/>
        <v>20</v>
      </c>
      <c r="S126" s="411">
        <f t="shared" si="107"/>
        <v>7</v>
      </c>
      <c r="T126" s="411">
        <f t="shared" si="107"/>
        <v>90</v>
      </c>
      <c r="U126" s="208">
        <f>S126/X100</f>
        <v>2.3333333333333335</v>
      </c>
      <c r="V126" s="222">
        <f>T126/S126</f>
        <v>12.857142857142858</v>
      </c>
      <c r="W126" s="213"/>
      <c r="X126" s="223"/>
      <c r="Y126" s="309"/>
      <c r="Z126" s="309"/>
      <c r="AA126" s="313"/>
      <c r="AE126" s="313"/>
      <c r="AF126" s="313"/>
      <c r="AG126" s="313"/>
      <c r="AH126" s="313"/>
      <c r="AI126" s="313"/>
      <c r="AJ126" s="313"/>
      <c r="AK126" s="313"/>
      <c r="AL126" s="313"/>
      <c r="AM126" s="313"/>
      <c r="AN126" s="313"/>
      <c r="AO126" s="313"/>
      <c r="AP126" s="313"/>
      <c r="AQ126" s="313"/>
      <c r="AR126" s="313"/>
      <c r="AS126" s="313"/>
      <c r="AT126" s="313"/>
      <c r="AU126" s="313"/>
      <c r="AV126" s="313"/>
      <c r="AW126" s="313"/>
      <c r="AX126" s="313"/>
      <c r="AY126" s="313"/>
      <c r="AZ126" s="313"/>
      <c r="BA126" s="313"/>
      <c r="BB126" s="313"/>
      <c r="BC126" s="313"/>
      <c r="BD126" s="313"/>
      <c r="BE126" s="313"/>
      <c r="BF126" s="313"/>
      <c r="BG126" s="313"/>
      <c r="BH126" s="224" t="s">
        <v>86</v>
      </c>
      <c r="BI126" s="239"/>
      <c r="BJ126" s="249"/>
      <c r="BK126" s="226">
        <v>0</v>
      </c>
      <c r="BL126" s="242"/>
      <c r="BM126" s="225"/>
      <c r="BN126" s="226"/>
      <c r="BO126" s="226">
        <v>3.2000000000000001E-2</v>
      </c>
      <c r="BP126" s="251"/>
      <c r="BQ126" s="225"/>
      <c r="BR126" s="226"/>
      <c r="BS126" s="226">
        <v>0</v>
      </c>
      <c r="BT126" s="250"/>
      <c r="BU126" s="87"/>
      <c r="BV126" s="87"/>
      <c r="BW126" s="104" t="s">
        <v>86</v>
      </c>
      <c r="BX126" s="14"/>
      <c r="BY126" s="16"/>
      <c r="BZ126" s="102">
        <f>BK126+BO126+BS126</f>
        <v>3.2000000000000001E-2</v>
      </c>
      <c r="CA126" s="17"/>
      <c r="CB126" s="469" t="s">
        <v>100</v>
      </c>
      <c r="CC126" s="470"/>
      <c r="CD126" s="131" t="s">
        <v>86</v>
      </c>
      <c r="CE126" s="19"/>
      <c r="CF126" s="16"/>
      <c r="CG126" s="102">
        <f>BZ126</f>
        <v>3.2000000000000001E-2</v>
      </c>
      <c r="CH126" s="20"/>
      <c r="CI126" s="9"/>
      <c r="CP126" s="8"/>
      <c r="CQ126" s="33" t="s">
        <v>86</v>
      </c>
      <c r="CR126" s="44" t="e">
        <f>BK126/C121%</f>
        <v>#DIV/0!</v>
      </c>
      <c r="CS126" s="44">
        <f>BO126/D121%</f>
        <v>1.4739751266697376</v>
      </c>
      <c r="CT126" s="44" t="e">
        <f>BS126/E121%</f>
        <v>#DIV/0!</v>
      </c>
      <c r="CU126" s="49">
        <f>BZ126/F121%</f>
        <v>1.4739751266697376</v>
      </c>
    </row>
    <row r="127" spans="1:99" ht="15.75" customHeight="1" x14ac:dyDescent="0.25">
      <c r="A127" s="501" t="s">
        <v>95</v>
      </c>
      <c r="B127" s="241" t="s">
        <v>38</v>
      </c>
      <c r="C127" s="337" t="e">
        <f>BY99/F99%</f>
        <v>#DIV/0!</v>
      </c>
      <c r="D127" s="337">
        <f>BY101/(F101+F102+F103)%</f>
        <v>0.88873322680209266</v>
      </c>
      <c r="E127" s="337">
        <f>BY103/(F104+F105+F106)%</f>
        <v>0.98369218269398162</v>
      </c>
      <c r="F127" s="338">
        <f>BY105/(F107+F108)%</f>
        <v>1.1262456512766084</v>
      </c>
      <c r="G127" s="339">
        <f>BY107/(F109)%</f>
        <v>1.0612282563558344</v>
      </c>
      <c r="H127" s="340" t="s">
        <v>101</v>
      </c>
      <c r="I127" s="341" t="s">
        <v>102</v>
      </c>
      <c r="J127" s="341"/>
      <c r="K127" s="342">
        <v>0</v>
      </c>
      <c r="L127" s="343">
        <v>0</v>
      </c>
      <c r="M127" s="344">
        <v>0</v>
      </c>
      <c r="N127" s="343">
        <v>0</v>
      </c>
      <c r="O127" s="344">
        <v>0</v>
      </c>
      <c r="P127" s="344">
        <v>0</v>
      </c>
      <c r="Q127" s="294">
        <f t="shared" si="106"/>
        <v>0</v>
      </c>
      <c r="R127" s="345">
        <f t="shared" si="106"/>
        <v>0</v>
      </c>
      <c r="S127" s="411">
        <f t="shared" si="107"/>
        <v>0</v>
      </c>
      <c r="T127" s="411">
        <f t="shared" si="107"/>
        <v>0</v>
      </c>
      <c r="U127" s="346">
        <f>S127/X101</f>
        <v>0</v>
      </c>
      <c r="V127" s="347" t="e">
        <f>T127/S127</f>
        <v>#DIV/0!</v>
      </c>
      <c r="W127" s="213"/>
      <c r="X127" s="348"/>
      <c r="Y127" s="309"/>
      <c r="Z127" s="309"/>
      <c r="AA127" s="348"/>
      <c r="AE127" s="348"/>
      <c r="AF127" s="348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  <c r="BE127" s="169"/>
      <c r="BF127" s="169"/>
      <c r="BG127" s="169"/>
      <c r="BH127" s="224"/>
      <c r="BI127" s="349"/>
      <c r="BJ127" s="276"/>
      <c r="BK127" s="197"/>
      <c r="BL127" s="250"/>
      <c r="BM127" s="287"/>
      <c r="BN127" s="241"/>
      <c r="BO127" s="241"/>
      <c r="BP127" s="288"/>
      <c r="BQ127" s="350"/>
      <c r="BR127" s="197"/>
      <c r="BS127" s="197"/>
      <c r="BT127" s="289"/>
      <c r="BU127" s="87"/>
      <c r="BV127" s="87"/>
      <c r="BW127" s="107"/>
      <c r="BX127" s="14"/>
      <c r="BY127" s="16"/>
      <c r="BZ127" s="93"/>
      <c r="CA127" s="17"/>
      <c r="CB127" s="144" t="s">
        <v>90</v>
      </c>
      <c r="CC127" s="145"/>
      <c r="CD127" s="131"/>
      <c r="CE127" s="21"/>
      <c r="CF127" s="22"/>
      <c r="CG127" s="146"/>
      <c r="CH127" s="23"/>
      <c r="CI127" s="9"/>
      <c r="CP127" s="8"/>
      <c r="CQ127" s="8"/>
      <c r="CR127" s="8"/>
      <c r="CS127" s="8"/>
      <c r="CT127" s="8"/>
      <c r="CU127" s="8"/>
    </row>
    <row r="128" spans="1:99" ht="15.75" customHeight="1" x14ac:dyDescent="0.25">
      <c r="A128" s="502"/>
      <c r="B128" s="351" t="s">
        <v>39</v>
      </c>
      <c r="C128" s="352" t="e">
        <f>CF99/G99%</f>
        <v>#DIV/0!</v>
      </c>
      <c r="D128" s="352">
        <f>CF101/(G101+G102+G103)%</f>
        <v>0.38479764951189471</v>
      </c>
      <c r="E128" s="352">
        <f>CF103/(G104+G105+G106)%</f>
        <v>0.36550456341611987</v>
      </c>
      <c r="F128" s="353">
        <f>CF105/(G107+G108)%</f>
        <v>0.47799592076779657</v>
      </c>
      <c r="G128" s="354">
        <f>CF107/(G109)%</f>
        <v>0.5508806105992623</v>
      </c>
      <c r="H128" s="413">
        <f>H82+F122-F123</f>
        <v>255.95699999999997</v>
      </c>
      <c r="K128" s="309"/>
      <c r="L128" s="309"/>
      <c r="M128" s="471" t="s">
        <v>103</v>
      </c>
      <c r="N128" s="472"/>
      <c r="O128" s="473"/>
      <c r="P128" s="357" t="s">
        <v>104</v>
      </c>
      <c r="Q128" s="358" t="s">
        <v>105</v>
      </c>
      <c r="R128" s="359" t="s">
        <v>106</v>
      </c>
      <c r="S128" s="359" t="s">
        <v>107</v>
      </c>
      <c r="T128" s="359" t="s">
        <v>108</v>
      </c>
      <c r="U128" s="359" t="s">
        <v>101</v>
      </c>
      <c r="V128" s="360" t="s">
        <v>109</v>
      </c>
      <c r="W128" s="213"/>
      <c r="X128" s="348"/>
      <c r="Y128" s="348"/>
      <c r="Z128" s="348"/>
      <c r="AA128" s="348"/>
      <c r="AE128" s="348"/>
      <c r="AF128" s="348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  <c r="BE128" s="169"/>
      <c r="BF128" s="169"/>
      <c r="BG128" s="169"/>
      <c r="BH128" s="361" t="s">
        <v>110</v>
      </c>
      <c r="BI128" s="480"/>
      <c r="BJ128" s="362">
        <f>BJ99+BJ101+BJ103+BJ105+BJ107+BJ109+BJ110+BJ112+BJ114+BJ116+BJ117+BJ118+BJ120+BJ122+BJ124+BJ126</f>
        <v>6.82</v>
      </c>
      <c r="BK128" s="362">
        <f>BK99+BK101+BK103+BK105+BK107+BK109+BK110+BK112+BK114+BK116+BK117+BK118+BK120+BK122+BK124+BK126</f>
        <v>0.44700000000000001</v>
      </c>
      <c r="BL128" s="488"/>
      <c r="BM128" s="489"/>
      <c r="BN128" s="362">
        <f>BN99+BN101+BN103+BN105+BN107+BN109+BN110+BN112+BN114+BN116+BN117+BN118+BN120+BN122+BN124+BN126</f>
        <v>7.1900000000000013</v>
      </c>
      <c r="BO128" s="362">
        <f>BO99+BO101+BO103+BO105+BO107+BO109+BO110+BO112+BO114+BO116+BO117+BO118+BO120+BO122+BO124+BO126</f>
        <v>0.46499999999999997</v>
      </c>
      <c r="BP128" s="488"/>
      <c r="BQ128" s="489"/>
      <c r="BR128" s="362">
        <f>BR99+BR101+BR103+BR105+BR107+BR109+BR110+BR112+BR114+BR116+BR117+BR118+BR120+BR122+BR124+BR126</f>
        <v>6.34</v>
      </c>
      <c r="BS128" s="362">
        <f>BS99+BS101+BS103+BS105+BS107+BS109+BS110+BS112+BS114+BS116+BS117+BS118+BS120+BS122+BS124+BS126</f>
        <v>0.48100000000000004</v>
      </c>
      <c r="BT128" s="482"/>
      <c r="BU128" s="87"/>
      <c r="BV128" s="87"/>
      <c r="BW128" s="147" t="s">
        <v>110</v>
      </c>
      <c r="BX128" s="18"/>
      <c r="BY128" s="148">
        <f>BY99+BY101+BY103+BY105+BY107+BY109+BY110+BY112+BY114+BY116+BY117+BY118+BY120+BY122+BY124+BY126</f>
        <v>20.350000000000001</v>
      </c>
      <c r="BZ128" s="149">
        <f>BZ101+BZ103+BZ105+BZ107+BZ109+BZ110+BZ112+BZ114+BZ116+BZ117+BZ118+BZ120+BZ122+BZ124+BZ126+CC127</f>
        <v>1.393</v>
      </c>
      <c r="CA128" s="150">
        <f>CA109+CA110+CA112+CA116+CA116+CA117</f>
        <v>0</v>
      </c>
      <c r="CB128" s="144" t="s">
        <v>39</v>
      </c>
      <c r="CC128" s="145">
        <f>CC127</f>
        <v>0</v>
      </c>
      <c r="CD128" s="147" t="s">
        <v>110</v>
      </c>
      <c r="CE128" s="151"/>
      <c r="CF128" s="152">
        <f>SUM(CF81:CF127)</f>
        <v>55.250000000000014</v>
      </c>
      <c r="CG128" s="153">
        <f>SUM(BZ81:BZ128)</f>
        <v>6.0219999999999994</v>
      </c>
      <c r="CH128" s="154">
        <f>CA128</f>
        <v>0</v>
      </c>
      <c r="CI128" s="9"/>
      <c r="CP128" s="8"/>
      <c r="CQ128" s="45"/>
      <c r="CR128" s="8"/>
      <c r="CS128" s="8"/>
      <c r="CT128" s="8"/>
      <c r="CU128" s="8"/>
    </row>
    <row r="129" spans="1:106" ht="15" customHeight="1" x14ac:dyDescent="0.25">
      <c r="A129" s="363"/>
      <c r="H129" s="364" t="s">
        <v>109</v>
      </c>
      <c r="K129" s="309"/>
      <c r="L129" s="309"/>
      <c r="M129" s="365"/>
      <c r="N129" s="333"/>
      <c r="O129" s="366"/>
      <c r="P129" s="367" t="s">
        <v>111</v>
      </c>
      <c r="Q129" s="205"/>
      <c r="R129" s="205"/>
      <c r="S129" s="368"/>
      <c r="T129" s="368"/>
      <c r="U129" s="368"/>
      <c r="V129" s="369">
        <f>Q129+R129+S129+T129+U129</f>
        <v>0</v>
      </c>
      <c r="W129" s="213"/>
      <c r="X129" s="348"/>
      <c r="Y129" s="348"/>
      <c r="Z129" s="348"/>
      <c r="AA129" s="348"/>
      <c r="AE129" s="348"/>
      <c r="AF129" s="348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  <c r="BE129" s="169"/>
      <c r="BF129" s="169"/>
      <c r="BG129" s="169"/>
      <c r="BH129" s="370" t="s">
        <v>112</v>
      </c>
      <c r="BI129" s="481"/>
      <c r="BJ129" s="371">
        <f>BJ128/(BJ128+C122)%</f>
        <v>6.9719893682273568</v>
      </c>
      <c r="BK129" s="371">
        <f>BK128/C122%</f>
        <v>0.49120879120879118</v>
      </c>
      <c r="BL129" s="490"/>
      <c r="BM129" s="491"/>
      <c r="BN129" s="371">
        <f>BN128/(BN128+D122)%</f>
        <v>4.8848427202934994</v>
      </c>
      <c r="BO129" s="371">
        <f>BO128/D122%</f>
        <v>0.33214285714285713</v>
      </c>
      <c r="BP129" s="490"/>
      <c r="BQ129" s="491"/>
      <c r="BR129" s="371">
        <f>BR128/(BR128+E122)%</f>
        <v>5.8519475724570791</v>
      </c>
      <c r="BS129" s="371">
        <f>BS128/E122%</f>
        <v>0.47156862745098044</v>
      </c>
      <c r="BT129" s="483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9"/>
      <c r="CP129" s="8"/>
    </row>
    <row r="130" spans="1:106" ht="15" customHeight="1" x14ac:dyDescent="0.25">
      <c r="A130" s="474" t="s">
        <v>95</v>
      </c>
      <c r="B130" s="475"/>
      <c r="C130" s="327" t="s">
        <v>58</v>
      </c>
      <c r="D130" s="372" t="s">
        <v>61</v>
      </c>
      <c r="E130" s="323" t="s">
        <v>65</v>
      </c>
      <c r="F130" s="325" t="s">
        <v>70</v>
      </c>
      <c r="G130" s="373" t="s">
        <v>71</v>
      </c>
      <c r="H130" s="374" t="s">
        <v>73</v>
      </c>
      <c r="I130" s="375"/>
      <c r="K130" s="309"/>
      <c r="L130" s="309"/>
      <c r="M130" s="476" t="s">
        <v>113</v>
      </c>
      <c r="N130" s="477"/>
      <c r="O130" s="376"/>
      <c r="P130" s="377" t="s">
        <v>114</v>
      </c>
      <c r="Q130" s="378">
        <f t="shared" ref="Q130:V130" si="108">Q129</f>
        <v>0</v>
      </c>
      <c r="R130" s="378">
        <f t="shared" si="108"/>
        <v>0</v>
      </c>
      <c r="S130" s="378">
        <f t="shared" si="108"/>
        <v>0</v>
      </c>
      <c r="T130" s="378">
        <f t="shared" si="108"/>
        <v>0</v>
      </c>
      <c r="U130" s="378">
        <f t="shared" si="108"/>
        <v>0</v>
      </c>
      <c r="V130" s="379">
        <f t="shared" si="108"/>
        <v>0</v>
      </c>
      <c r="W130" s="169"/>
      <c r="X130" s="348"/>
      <c r="Y130" s="348"/>
      <c r="Z130" s="348"/>
      <c r="AA130" s="348"/>
      <c r="AE130" s="348"/>
      <c r="AF130" s="348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  <c r="BE130" s="169"/>
      <c r="BF130" s="169"/>
      <c r="BG130" s="169"/>
      <c r="BH130" s="380"/>
      <c r="BI130" s="381"/>
      <c r="BJ130" s="381"/>
      <c r="BK130" s="381"/>
      <c r="BL130" s="381"/>
      <c r="BM130" s="381"/>
      <c r="BN130" s="381"/>
      <c r="BO130" s="381"/>
      <c r="BP130" s="381"/>
      <c r="BQ130" s="381"/>
      <c r="BR130" s="381"/>
      <c r="BS130" s="381"/>
      <c r="BT130" s="381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9"/>
    </row>
    <row r="131" spans="1:106" ht="15" customHeight="1" x14ac:dyDescent="0.25">
      <c r="A131" s="382"/>
      <c r="B131" s="189"/>
      <c r="C131" s="333">
        <v>1.5</v>
      </c>
      <c r="D131" s="333">
        <v>1.45</v>
      </c>
      <c r="E131" s="383">
        <v>1.25</v>
      </c>
      <c r="F131" s="272">
        <v>1.5</v>
      </c>
      <c r="G131" s="384">
        <v>1.5</v>
      </c>
      <c r="H131" s="385">
        <v>1.5</v>
      </c>
      <c r="I131" s="386"/>
      <c r="K131" s="387" t="s">
        <v>56</v>
      </c>
      <c r="L131" s="388"/>
      <c r="M131" s="476" t="s">
        <v>115</v>
      </c>
      <c r="N131" s="477"/>
      <c r="O131" s="376"/>
      <c r="S131" s="309"/>
      <c r="T131" s="389"/>
      <c r="U131" s="478" t="s">
        <v>109</v>
      </c>
      <c r="V131" s="479"/>
      <c r="W131" s="169"/>
      <c r="X131" s="348"/>
      <c r="Y131" s="390" t="s">
        <v>116</v>
      </c>
      <c r="Z131" s="390">
        <f>100-(Z134+V134+0.15)</f>
        <v>94.453243133420528</v>
      </c>
      <c r="AA131" s="348"/>
      <c r="AE131" s="348"/>
      <c r="AF131" s="348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  <c r="BE131" s="169"/>
      <c r="BF131" s="169"/>
      <c r="BG131" s="169"/>
      <c r="BH131" s="380"/>
      <c r="BI131" s="381"/>
      <c r="BJ131" s="381"/>
      <c r="BK131" s="381"/>
      <c r="BL131" s="381"/>
      <c r="BM131" s="381"/>
      <c r="BN131" s="381"/>
      <c r="BO131" s="381"/>
      <c r="BP131" s="381"/>
      <c r="BQ131" s="381"/>
      <c r="BR131" s="381"/>
      <c r="BS131" s="381"/>
      <c r="BT131" s="381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9"/>
    </row>
    <row r="132" spans="1:106" ht="15.75" customHeight="1" x14ac:dyDescent="0.25">
      <c r="A132" s="365" t="s">
        <v>117</v>
      </c>
      <c r="B132" s="241" t="s">
        <v>38</v>
      </c>
      <c r="C132" s="337">
        <f>BX109/(BX109+F111)%</f>
        <v>2.599346623377937</v>
      </c>
      <c r="D132" s="337">
        <f>BX110/(BX110+F112)%</f>
        <v>2.2616847211498716</v>
      </c>
      <c r="E132" s="337">
        <f>BX112/(BX112+F113)%</f>
        <v>3.2868638784993758</v>
      </c>
      <c r="F132" s="339">
        <f>BX114/(BX114+F114)%</f>
        <v>3.3044321833505124</v>
      </c>
      <c r="G132" s="391">
        <f>BX116/(BX116+F115)%</f>
        <v>2.1052631578947367</v>
      </c>
      <c r="H132" s="392">
        <f>BX117/(BX117+F116)%</f>
        <v>3.6532951289398281</v>
      </c>
      <c r="I132" s="393"/>
      <c r="K132" s="337">
        <f>BZ107/(F109)%</f>
        <v>0</v>
      </c>
      <c r="L132" s="309"/>
      <c r="M132" s="476" t="s">
        <v>118</v>
      </c>
      <c r="N132" s="477"/>
      <c r="O132" s="376"/>
      <c r="S132" s="309"/>
      <c r="T132" s="492" t="s">
        <v>119</v>
      </c>
      <c r="U132" s="183" t="s">
        <v>36</v>
      </c>
      <c r="V132" s="366">
        <v>5.25</v>
      </c>
      <c r="W132" s="169"/>
      <c r="X132" s="348"/>
      <c r="Y132" s="484" t="s">
        <v>120</v>
      </c>
      <c r="Z132" s="484"/>
      <c r="AA132" s="348"/>
      <c r="AB132" s="348"/>
      <c r="AC132" s="348"/>
      <c r="AD132" s="348"/>
      <c r="AE132" s="348"/>
      <c r="AF132" s="348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  <c r="BE132" s="169"/>
      <c r="BF132" s="169"/>
      <c r="BG132" s="169"/>
      <c r="BH132" s="380"/>
      <c r="BI132" s="381"/>
      <c r="BJ132" s="381"/>
      <c r="BK132" s="381"/>
      <c r="BL132" s="381"/>
      <c r="BM132" s="381"/>
      <c r="BN132" s="381"/>
      <c r="BO132" s="381"/>
      <c r="BP132" s="381"/>
      <c r="BQ132" s="381"/>
      <c r="BR132" s="381"/>
      <c r="BS132" s="381"/>
      <c r="BT132" s="381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9"/>
    </row>
    <row r="133" spans="1:106" ht="15.75" customHeight="1" x14ac:dyDescent="0.25">
      <c r="A133" s="365"/>
      <c r="B133" s="241" t="s">
        <v>39</v>
      </c>
      <c r="C133" s="337">
        <f>CE109/(CE109+G111)%</f>
        <v>0.76022907447286836</v>
      </c>
      <c r="D133" s="337">
        <f>CE110/(CE110+G112)%</f>
        <v>0.95721259691777572</v>
      </c>
      <c r="E133" s="337">
        <f>CE112/(CE112+G113)%</f>
        <v>1.2880874122768053</v>
      </c>
      <c r="F133" s="339">
        <f>CE114/(CE114+G114)%</f>
        <v>1.2332827951392817</v>
      </c>
      <c r="G133" s="391">
        <f>CE116/(CE116+G115)%</f>
        <v>0.72926162260711036</v>
      </c>
      <c r="H133" s="394">
        <f>CF117/(CF117+G116)%</f>
        <v>1.1179919986847153</v>
      </c>
      <c r="K133" s="352">
        <f>CG107/(G109)%</f>
        <v>0</v>
      </c>
      <c r="M133" s="485" t="s">
        <v>121</v>
      </c>
      <c r="N133" s="467"/>
      <c r="O133" s="395"/>
      <c r="T133" s="492"/>
      <c r="U133" s="183" t="s">
        <v>38</v>
      </c>
      <c r="V133" s="193">
        <f>BY128/(BY128+F122)%</f>
        <v>5.7591623036649215</v>
      </c>
      <c r="W133" s="169"/>
      <c r="X133" s="260"/>
      <c r="Y133" s="183" t="s">
        <v>122</v>
      </c>
      <c r="Z133" s="396">
        <v>0</v>
      </c>
      <c r="AA133" s="260"/>
      <c r="AB133" s="260"/>
      <c r="AC133" s="260"/>
      <c r="AD133" s="260"/>
      <c r="AE133" s="260"/>
      <c r="AF133" s="260"/>
      <c r="AG133" s="223"/>
      <c r="AH133" s="223"/>
      <c r="AI133" s="223"/>
      <c r="AJ133" s="223"/>
      <c r="AK133" s="223"/>
      <c r="AL133" s="223"/>
      <c r="AM133" s="223"/>
      <c r="AN133" s="223"/>
      <c r="AO133" s="223"/>
      <c r="AP133" s="223"/>
      <c r="AQ133" s="223"/>
      <c r="AR133" s="223"/>
      <c r="AS133" s="223"/>
      <c r="AT133" s="223"/>
      <c r="AU133" s="223"/>
      <c r="AV133" s="223"/>
      <c r="AW133" s="223"/>
      <c r="AX133" s="223"/>
      <c r="AY133" s="223"/>
      <c r="AZ133" s="223"/>
      <c r="BA133" s="223"/>
      <c r="BB133" s="223"/>
      <c r="BC133" s="223"/>
      <c r="BD133" s="223"/>
      <c r="BE133" s="223"/>
      <c r="BF133" s="223"/>
      <c r="BG133" s="223"/>
      <c r="BH133" s="380"/>
      <c r="BI133" s="381"/>
      <c r="BJ133" s="381"/>
      <c r="BK133" s="381"/>
      <c r="BL133" s="381"/>
      <c r="BM133" s="381"/>
      <c r="BN133" s="381"/>
      <c r="BO133" s="381"/>
      <c r="BP133" s="381"/>
      <c r="BQ133" s="381"/>
      <c r="BR133" s="381"/>
      <c r="BS133" s="381"/>
      <c r="BT133" s="381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9"/>
    </row>
    <row r="134" spans="1:106" ht="15.75" customHeight="1" x14ac:dyDescent="0.25">
      <c r="A134" s="382"/>
      <c r="B134" s="234"/>
      <c r="C134" s="333">
        <v>1.95</v>
      </c>
      <c r="D134" s="333">
        <v>1.75</v>
      </c>
      <c r="E134" s="333">
        <v>1.65</v>
      </c>
      <c r="F134" s="384"/>
      <c r="G134" s="322" t="s">
        <v>123</v>
      </c>
      <c r="H134" s="397" t="s">
        <v>45</v>
      </c>
      <c r="I134" s="327" t="s">
        <v>48</v>
      </c>
      <c r="J134" s="327" t="s">
        <v>52</v>
      </c>
      <c r="K134" s="327" t="s">
        <v>58</v>
      </c>
      <c r="L134" s="372" t="s">
        <v>61</v>
      </c>
      <c r="M134" s="323" t="s">
        <v>65</v>
      </c>
      <c r="N134" s="323" t="s">
        <v>70</v>
      </c>
      <c r="O134" s="327" t="s">
        <v>77</v>
      </c>
      <c r="P134" s="327" t="s">
        <v>80</v>
      </c>
      <c r="Q134" s="398" t="s">
        <v>82</v>
      </c>
      <c r="R134" s="398" t="s">
        <v>84</v>
      </c>
      <c r="S134" s="399" t="s">
        <v>86</v>
      </c>
      <c r="T134" s="493"/>
      <c r="U134" s="183" t="s">
        <v>39</v>
      </c>
      <c r="V134" s="414">
        <f>CF128/(CF128+G122)%</f>
        <v>5.396756866579473</v>
      </c>
      <c r="W134" s="169"/>
      <c r="X134" s="260"/>
      <c r="Y134" s="183" t="s">
        <v>124</v>
      </c>
      <c r="Z134" s="400">
        <f>Z133/((CF128+G122)+(CF128+G122)*0.0015)%</f>
        <v>0</v>
      </c>
      <c r="AF134" s="260"/>
      <c r="AG134" s="223"/>
      <c r="AH134" s="223"/>
      <c r="AI134" s="223"/>
      <c r="AJ134" s="223"/>
      <c r="AK134" s="223"/>
      <c r="AL134" s="223"/>
      <c r="AM134" s="223"/>
      <c r="AN134" s="223"/>
      <c r="AO134" s="223"/>
      <c r="AP134" s="223"/>
      <c r="AQ134" s="223"/>
      <c r="AR134" s="223"/>
      <c r="AS134" s="223"/>
      <c r="AT134" s="223"/>
      <c r="AU134" s="223"/>
      <c r="AV134" s="223"/>
      <c r="AW134" s="223"/>
      <c r="AX134" s="223"/>
      <c r="AY134" s="223"/>
      <c r="AZ134" s="223"/>
      <c r="BA134" s="223"/>
      <c r="BB134" s="223"/>
      <c r="BC134" s="223"/>
      <c r="BD134" s="223"/>
      <c r="BE134" s="223"/>
      <c r="BF134" s="223"/>
      <c r="BG134" s="223"/>
      <c r="BH134" s="380"/>
      <c r="BI134" s="381"/>
      <c r="BJ134" s="381"/>
      <c r="BK134" s="381"/>
      <c r="BL134" s="381"/>
      <c r="BM134" s="381"/>
      <c r="BN134" s="381"/>
      <c r="BO134" s="381"/>
      <c r="BP134" s="381"/>
      <c r="BQ134" s="381"/>
      <c r="BR134" s="381"/>
      <c r="BS134" s="381"/>
      <c r="BT134" s="381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9"/>
    </row>
    <row r="135" spans="1:106" ht="15" customHeight="1" x14ac:dyDescent="0.25">
      <c r="A135" s="365" t="s">
        <v>109</v>
      </c>
      <c r="B135" s="241" t="s">
        <v>38</v>
      </c>
      <c r="C135" s="337">
        <f>BY109/(BY109+F111)%</f>
        <v>2.8939911869397301</v>
      </c>
      <c r="D135" s="337">
        <f>BY110/(BY110+F112)%</f>
        <v>2.4898267236214529</v>
      </c>
      <c r="E135" s="337">
        <f>BY112/(BY112+F113)%</f>
        <v>3.679873574895586</v>
      </c>
      <c r="F135" s="338">
        <f>BY114/(BY114+F114)%</f>
        <v>3.3044321833505124</v>
      </c>
      <c r="G135" s="274" t="s">
        <v>38</v>
      </c>
      <c r="H135" s="337">
        <f>BZ101/(F101+F102+F103)%</f>
        <v>0</v>
      </c>
      <c r="I135" s="337">
        <f>BZ103/(F104+F105+F106)%</f>
        <v>0</v>
      </c>
      <c r="J135" s="337">
        <f>BZ105/(F107+F108)%</f>
        <v>0</v>
      </c>
      <c r="K135" s="337">
        <f>BZ109/F111%</f>
        <v>0</v>
      </c>
      <c r="L135" s="337">
        <f>BZ110/F112%</f>
        <v>0</v>
      </c>
      <c r="M135" s="337">
        <f>BZ112/F113%</f>
        <v>0</v>
      </c>
      <c r="N135" s="386">
        <f>BZ114/F114%</f>
        <v>0</v>
      </c>
      <c r="O135" s="337">
        <f>BZ118/F117%</f>
        <v>1.8005503165655974</v>
      </c>
      <c r="P135" s="337">
        <f>BZ120/F118%</f>
        <v>1.6266186796513884</v>
      </c>
      <c r="Q135" s="337" t="e">
        <f>BZ122/F119%</f>
        <v>#DIV/0!</v>
      </c>
      <c r="R135" s="386">
        <f>BZ124/F120%</f>
        <v>2.1781033153430998</v>
      </c>
      <c r="S135" s="272">
        <f>BZ126/F121%</f>
        <v>1.4739751266697376</v>
      </c>
      <c r="T135" s="493" t="s">
        <v>14</v>
      </c>
      <c r="U135" s="183" t="s">
        <v>38</v>
      </c>
      <c r="V135" s="193">
        <f>BZ128/F122%/0.381</f>
        <v>1.0979483420428302</v>
      </c>
      <c r="W135" s="223"/>
      <c r="X135" s="260"/>
      <c r="AF135" s="260"/>
      <c r="AG135" s="223"/>
      <c r="AH135" s="223"/>
      <c r="AI135" s="223"/>
      <c r="AJ135" s="223"/>
      <c r="AK135" s="223"/>
      <c r="AL135" s="223"/>
      <c r="AM135" s="223"/>
      <c r="AN135" s="223"/>
      <c r="AO135" s="223"/>
      <c r="AP135" s="223"/>
      <c r="AQ135" s="223"/>
      <c r="AR135" s="223"/>
      <c r="AS135" s="223"/>
      <c r="AT135" s="223"/>
      <c r="AU135" s="223"/>
      <c r="AV135" s="223"/>
      <c r="AW135" s="223"/>
      <c r="AX135" s="223"/>
      <c r="AY135" s="223"/>
      <c r="AZ135" s="223"/>
      <c r="BA135" s="223"/>
      <c r="BB135" s="223"/>
      <c r="BC135" s="223"/>
      <c r="BD135" s="223"/>
      <c r="BE135" s="223"/>
      <c r="BF135" s="223"/>
      <c r="BG135" s="223"/>
      <c r="BH135" s="380"/>
      <c r="BI135" s="381"/>
      <c r="BJ135" s="381"/>
      <c r="BK135" s="381"/>
      <c r="BL135" s="381"/>
      <c r="BM135" s="381"/>
      <c r="BN135" s="381"/>
      <c r="BO135" s="381"/>
      <c r="BP135" s="381"/>
      <c r="BQ135" s="381"/>
      <c r="BR135" s="381"/>
      <c r="BS135" s="381"/>
      <c r="BT135" s="381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9"/>
    </row>
    <row r="136" spans="1:106" ht="15" customHeight="1" x14ac:dyDescent="0.25">
      <c r="A136" s="401"/>
      <c r="B136" s="351" t="s">
        <v>39</v>
      </c>
      <c r="C136" s="352">
        <f>CF109/(CF109+G111)%</f>
        <v>0.84821903557200107</v>
      </c>
      <c r="D136" s="352">
        <f>CF110/(CF110+G112)%</f>
        <v>1.0551897198141547</v>
      </c>
      <c r="E136" s="352">
        <f>CF112/(CF112+G113)%</f>
        <v>1.4456762749445677</v>
      </c>
      <c r="F136" s="353">
        <f>CF114/(CF114+G114)%</f>
        <v>1.2332827951392817</v>
      </c>
      <c r="G136" s="402" t="s">
        <v>39</v>
      </c>
      <c r="H136" s="352">
        <f>CG101/(G101+G102+G103)%</f>
        <v>0</v>
      </c>
      <c r="I136" s="352">
        <f>CG103/(G104+G105+G106)%</f>
        <v>0</v>
      </c>
      <c r="J136" s="352">
        <f>CG105/(G107+G108)%</f>
        <v>0</v>
      </c>
      <c r="K136" s="352">
        <f>CG109/G111%</f>
        <v>0</v>
      </c>
      <c r="L136" s="352">
        <f>CG110/G112%</f>
        <v>0</v>
      </c>
      <c r="M136" s="352">
        <f>CG112/G113%</f>
        <v>0</v>
      </c>
      <c r="N136" s="393">
        <f>CG114/G114%</f>
        <v>0</v>
      </c>
      <c r="O136" s="352">
        <f>CG118/G117%</f>
        <v>0.75325778403629939</v>
      </c>
      <c r="P136" s="352">
        <f>CG120/G118%</f>
        <v>0.50354997269251778</v>
      </c>
      <c r="Q136" s="352" t="e">
        <f>CG122/G119%</f>
        <v>#DIV/0!</v>
      </c>
      <c r="R136" s="393">
        <f>CG124/G120%</f>
        <v>1.585186224310865</v>
      </c>
      <c r="S136" s="403">
        <f>CG126/G121%</f>
        <v>0.24063768987817719</v>
      </c>
      <c r="T136" s="494"/>
      <c r="U136" s="404" t="s">
        <v>39</v>
      </c>
      <c r="V136" s="405">
        <f>CG128/G122%/0.381</f>
        <v>1.631963048324103</v>
      </c>
      <c r="W136" s="223"/>
      <c r="X136" s="260"/>
      <c r="AF136" s="260"/>
      <c r="AG136" s="223"/>
      <c r="AH136" s="223"/>
      <c r="AI136" s="223"/>
      <c r="AJ136" s="223"/>
      <c r="AK136" s="223"/>
      <c r="AL136" s="223"/>
      <c r="AM136" s="223"/>
      <c r="AN136" s="223"/>
      <c r="AO136" s="223"/>
      <c r="AP136" s="223"/>
      <c r="AQ136" s="223"/>
      <c r="AR136" s="223"/>
      <c r="AS136" s="223"/>
      <c r="AT136" s="223"/>
      <c r="AU136" s="223"/>
      <c r="AV136" s="223"/>
      <c r="AW136" s="223"/>
      <c r="AX136" s="223"/>
      <c r="AY136" s="223"/>
      <c r="AZ136" s="223"/>
      <c r="BA136" s="223"/>
      <c r="BB136" s="223"/>
      <c r="BC136" s="223"/>
      <c r="BD136" s="223"/>
      <c r="BE136" s="223"/>
      <c r="BF136" s="223"/>
      <c r="BG136" s="223"/>
      <c r="BH136" s="380"/>
      <c r="BI136" s="381"/>
      <c r="BJ136" s="381"/>
      <c r="BK136" s="381"/>
      <c r="BL136" s="381"/>
      <c r="BM136" s="381"/>
      <c r="BN136" s="381"/>
      <c r="BO136" s="381"/>
      <c r="BP136" s="381"/>
      <c r="BQ136" s="381"/>
      <c r="BR136" s="381"/>
      <c r="BS136" s="381"/>
      <c r="BT136" s="381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9"/>
    </row>
    <row r="137" spans="1:106" ht="15" customHeight="1" x14ac:dyDescent="0.25">
      <c r="A137" s="408" t="s">
        <v>125</v>
      </c>
      <c r="B137" s="348"/>
      <c r="C137" s="348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213"/>
      <c r="O137" s="213"/>
      <c r="P137" s="213"/>
      <c r="Q137" s="309"/>
      <c r="R137" s="309"/>
      <c r="W137" s="223"/>
      <c r="X137" s="309"/>
      <c r="Y137" s="309"/>
      <c r="Z137" s="309"/>
      <c r="AA137" s="310"/>
      <c r="AB137" s="310"/>
      <c r="AC137" s="310"/>
      <c r="AD137" s="310"/>
      <c r="AE137" s="310"/>
      <c r="AF137" s="310"/>
      <c r="AG137" s="409"/>
      <c r="AH137" s="409"/>
      <c r="AI137" s="409"/>
      <c r="AJ137" s="409"/>
      <c r="AK137" s="409"/>
      <c r="AL137" s="409"/>
      <c r="AM137" s="409"/>
      <c r="AN137" s="409"/>
      <c r="AO137" s="409"/>
      <c r="AP137" s="409"/>
      <c r="AQ137" s="409"/>
      <c r="AR137" s="409"/>
      <c r="AS137" s="409"/>
      <c r="AT137" s="409"/>
      <c r="AU137" s="409"/>
      <c r="AV137" s="409"/>
      <c r="AW137" s="409"/>
      <c r="AX137" s="409"/>
      <c r="AY137" s="409"/>
      <c r="AZ137" s="409"/>
      <c r="BA137" s="409"/>
      <c r="BB137" s="409"/>
      <c r="BC137" s="409"/>
      <c r="BD137" s="409"/>
      <c r="BE137" s="409"/>
      <c r="BF137" s="409"/>
      <c r="BG137" s="409"/>
      <c r="BH137" s="380"/>
      <c r="BI137" s="381"/>
      <c r="BJ137" s="381"/>
      <c r="BK137" s="381"/>
      <c r="BL137" s="381"/>
      <c r="BM137" s="381"/>
      <c r="BN137" s="381"/>
      <c r="BO137" s="381"/>
      <c r="BP137" s="381"/>
      <c r="BQ137" s="381"/>
      <c r="BR137" s="381"/>
      <c r="BS137" s="381"/>
      <c r="BT137" s="381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9"/>
    </row>
    <row r="138" spans="1:106" ht="15" customHeight="1" x14ac:dyDescent="0.3">
      <c r="A138" s="363"/>
      <c r="S138" s="161"/>
      <c r="T138" s="161"/>
      <c r="U138" s="161"/>
      <c r="V138" s="161"/>
      <c r="W138" s="223"/>
      <c r="BH138" s="380"/>
      <c r="BI138" s="381"/>
      <c r="BJ138" s="381"/>
      <c r="BK138" s="381"/>
      <c r="BL138" s="381"/>
      <c r="BM138" s="381"/>
      <c r="BN138" s="381"/>
      <c r="BO138" s="381"/>
      <c r="BP138" s="381"/>
      <c r="BQ138" s="381"/>
      <c r="BR138" s="381"/>
      <c r="BS138" s="381"/>
      <c r="BT138" s="381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</row>
    <row r="139" spans="1:106" ht="15" customHeight="1" x14ac:dyDescent="0.25">
      <c r="A139" s="363"/>
      <c r="W139" s="213"/>
      <c r="BH139" s="380"/>
      <c r="BI139" s="381"/>
      <c r="BJ139" s="381"/>
      <c r="BK139" s="381"/>
      <c r="BL139" s="381"/>
      <c r="BM139" s="381"/>
      <c r="BN139" s="381"/>
      <c r="BO139" s="381"/>
      <c r="BP139" s="381"/>
      <c r="BQ139" s="381"/>
      <c r="BR139" s="381"/>
      <c r="BS139" s="381"/>
      <c r="BT139" s="381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</row>
    <row r="140" spans="1:106" ht="15" customHeight="1" x14ac:dyDescent="0.25">
      <c r="A140" s="363"/>
      <c r="W140" s="213"/>
      <c r="BH140" s="409"/>
      <c r="BI140" s="409"/>
      <c r="BJ140" s="409"/>
      <c r="BK140" s="409"/>
      <c r="BL140" s="409"/>
      <c r="BM140" s="409"/>
      <c r="BN140" s="409"/>
      <c r="BO140" s="409"/>
      <c r="BP140" s="409"/>
      <c r="BQ140" s="409"/>
      <c r="BR140" s="409"/>
      <c r="BS140" s="409"/>
      <c r="BT140" s="40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</row>
    <row r="141" spans="1:106" ht="23.25" customHeight="1" x14ac:dyDescent="0.3">
      <c r="A141" s="156" t="s">
        <v>0</v>
      </c>
      <c r="B141" s="157"/>
      <c r="C141" s="157"/>
      <c r="D141" s="157"/>
      <c r="E141" s="157"/>
      <c r="F141" s="157"/>
      <c r="G141" s="157"/>
      <c r="H141" s="158"/>
      <c r="I141" s="159"/>
      <c r="J141" s="159"/>
      <c r="K141" s="426" t="s">
        <v>1</v>
      </c>
      <c r="L141" s="427"/>
      <c r="M141" s="486" t="s">
        <v>160</v>
      </c>
      <c r="N141" s="486"/>
      <c r="O141" s="159"/>
      <c r="P141" s="159"/>
      <c r="Q141" s="159"/>
      <c r="R141" s="159"/>
      <c r="S141" s="159"/>
      <c r="T141" s="159"/>
      <c r="U141" s="159"/>
      <c r="V141" s="160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2">
        <v>4</v>
      </c>
      <c r="BI141" s="430" t="s">
        <v>2</v>
      </c>
      <c r="BJ141" s="431"/>
      <c r="BK141" s="431"/>
      <c r="BL141" s="432"/>
      <c r="BM141" s="430" t="s">
        <v>3</v>
      </c>
      <c r="BN141" s="431"/>
      <c r="BO141" s="431"/>
      <c r="BP141" s="432"/>
      <c r="BQ141" s="430" t="s">
        <v>4</v>
      </c>
      <c r="BR141" s="431"/>
      <c r="BS141" s="431"/>
      <c r="BT141" s="433"/>
      <c r="BU141" s="87"/>
      <c r="BV141" s="87"/>
      <c r="BW141" s="87"/>
      <c r="BX141" s="87"/>
      <c r="BY141" s="88" t="s">
        <v>5</v>
      </c>
      <c r="BZ141" s="89"/>
      <c r="CA141" s="89"/>
      <c r="CB141" s="87"/>
      <c r="CC141" s="87"/>
      <c r="CD141" s="87"/>
      <c r="CE141" s="87"/>
      <c r="CF141" s="88" t="s">
        <v>6</v>
      </c>
      <c r="CG141" s="89"/>
      <c r="CH141" s="89"/>
      <c r="CI141" s="9"/>
      <c r="CK141" s="12"/>
      <c r="CL141" s="434" t="s">
        <v>7</v>
      </c>
      <c r="CM141" s="434"/>
      <c r="CN141" s="434"/>
      <c r="CO141" s="24"/>
      <c r="CQ141" s="12"/>
      <c r="CR141" s="434" t="s">
        <v>8</v>
      </c>
      <c r="CS141" s="434"/>
      <c r="CT141" s="434"/>
      <c r="CU141" s="24"/>
      <c r="CX141" t="s">
        <v>17</v>
      </c>
      <c r="CY141" t="s">
        <v>18</v>
      </c>
      <c r="CZ141" t="s">
        <v>19</v>
      </c>
      <c r="DA141" t="s">
        <v>126</v>
      </c>
      <c r="DB141" t="s">
        <v>39</v>
      </c>
    </row>
    <row r="142" spans="1:106" ht="15.75" customHeight="1" x14ac:dyDescent="0.25">
      <c r="A142" s="163" t="s">
        <v>9</v>
      </c>
      <c r="B142" s="435" t="s">
        <v>10</v>
      </c>
      <c r="C142" s="435"/>
      <c r="D142" s="435"/>
      <c r="E142" s="435"/>
      <c r="F142" s="435"/>
      <c r="G142" s="435"/>
      <c r="H142" s="435"/>
      <c r="I142" s="436" t="s">
        <v>11</v>
      </c>
      <c r="J142" s="436"/>
      <c r="K142" s="436"/>
      <c r="L142" s="436"/>
      <c r="M142" s="436"/>
      <c r="N142" s="436"/>
      <c r="O142" s="461" t="s">
        <v>12</v>
      </c>
      <c r="P142" s="461"/>
      <c r="Q142" s="497" t="s">
        <v>13</v>
      </c>
      <c r="R142" s="497"/>
      <c r="S142" s="497"/>
      <c r="T142" s="497"/>
      <c r="U142" s="497"/>
      <c r="V142" s="498"/>
      <c r="W142" s="164"/>
      <c r="X142" s="165"/>
      <c r="Y142" s="437" t="s">
        <v>11</v>
      </c>
      <c r="Z142" s="438"/>
      <c r="AA142" s="438"/>
      <c r="AB142" s="438"/>
      <c r="AC142" s="438"/>
      <c r="AD142" s="438"/>
      <c r="AE142" s="438"/>
      <c r="AF142" s="438"/>
      <c r="AG142" s="438"/>
      <c r="AH142" s="438"/>
      <c r="AI142" s="438"/>
      <c r="AJ142" s="438"/>
      <c r="AK142" s="438"/>
      <c r="AL142" s="438"/>
      <c r="AM142" s="438"/>
      <c r="AN142" s="438"/>
      <c r="AO142" s="438"/>
      <c r="AP142" s="438"/>
      <c r="AQ142" s="438"/>
      <c r="AR142" s="438"/>
      <c r="AS142" s="438"/>
      <c r="AT142" s="438"/>
      <c r="AU142" s="439"/>
      <c r="AV142" s="166"/>
      <c r="AW142" s="167"/>
      <c r="AX142" s="167"/>
      <c r="AY142" s="167"/>
      <c r="AZ142" s="167"/>
      <c r="BA142" s="168"/>
      <c r="BB142" s="167"/>
      <c r="BC142" s="167"/>
      <c r="BD142" s="167"/>
      <c r="BE142" s="167"/>
      <c r="BF142" s="168"/>
      <c r="BG142" s="169"/>
      <c r="BH142" s="170" t="s">
        <v>9</v>
      </c>
      <c r="BI142" s="171" t="s">
        <v>7</v>
      </c>
      <c r="BJ142" s="172"/>
      <c r="BK142" s="173" t="s">
        <v>14</v>
      </c>
      <c r="BL142" s="174" t="s">
        <v>15</v>
      </c>
      <c r="BM142" s="171" t="s">
        <v>7</v>
      </c>
      <c r="BN142" s="172"/>
      <c r="BO142" s="173" t="s">
        <v>14</v>
      </c>
      <c r="BP142" s="173" t="s">
        <v>15</v>
      </c>
      <c r="BQ142" s="171" t="s">
        <v>7</v>
      </c>
      <c r="BR142" s="172"/>
      <c r="BS142" s="173" t="s">
        <v>14</v>
      </c>
      <c r="BT142" s="174" t="s">
        <v>15</v>
      </c>
      <c r="BU142" s="87"/>
      <c r="BV142" s="87"/>
      <c r="BW142" s="463" t="s">
        <v>9</v>
      </c>
      <c r="BX142" s="91" t="s">
        <v>7</v>
      </c>
      <c r="BY142" s="450" t="s">
        <v>16</v>
      </c>
      <c r="BZ142" s="450" t="s">
        <v>14</v>
      </c>
      <c r="CA142" s="452" t="s">
        <v>15</v>
      </c>
      <c r="CB142" s="87"/>
      <c r="CC142" s="87"/>
      <c r="CD142" s="454" t="s">
        <v>9</v>
      </c>
      <c r="CE142" s="92" t="s">
        <v>7</v>
      </c>
      <c r="CF142" s="450" t="s">
        <v>16</v>
      </c>
      <c r="CG142" s="457" t="s">
        <v>14</v>
      </c>
      <c r="CH142" s="459" t="s">
        <v>15</v>
      </c>
      <c r="CI142" s="9"/>
      <c r="CK142" s="25" t="s">
        <v>9</v>
      </c>
      <c r="CL142" s="26" t="s">
        <v>17</v>
      </c>
      <c r="CM142" s="26" t="s">
        <v>18</v>
      </c>
      <c r="CN142" s="1" t="s">
        <v>19</v>
      </c>
      <c r="CO142" s="27" t="s">
        <v>20</v>
      </c>
      <c r="CP142" s="28"/>
      <c r="CQ142" s="25" t="s">
        <v>9</v>
      </c>
      <c r="CR142" s="26" t="s">
        <v>17</v>
      </c>
      <c r="CS142" s="26" t="s">
        <v>18</v>
      </c>
      <c r="CT142" s="1" t="s">
        <v>19</v>
      </c>
      <c r="CU142" s="27" t="s">
        <v>20</v>
      </c>
      <c r="CW142" t="s">
        <v>56</v>
      </c>
      <c r="DA142">
        <f>SUM(CX142:CZ142)</f>
        <v>0</v>
      </c>
      <c r="DB142">
        <f>DA142</f>
        <v>0</v>
      </c>
    </row>
    <row r="143" spans="1:106" ht="31.5" customHeight="1" x14ac:dyDescent="0.25">
      <c r="A143" s="175"/>
      <c r="B143" s="176"/>
      <c r="C143" s="177" t="s">
        <v>17</v>
      </c>
      <c r="D143" s="177" t="s">
        <v>18</v>
      </c>
      <c r="E143" s="177" t="s">
        <v>19</v>
      </c>
      <c r="F143" s="178" t="s">
        <v>16</v>
      </c>
      <c r="G143" s="178" t="s">
        <v>21</v>
      </c>
      <c r="H143" s="178" t="s">
        <v>22</v>
      </c>
      <c r="I143" s="440" t="s">
        <v>23</v>
      </c>
      <c r="J143" s="440"/>
      <c r="K143" s="441" t="s">
        <v>24</v>
      </c>
      <c r="L143" s="441"/>
      <c r="M143" s="441" t="s">
        <v>25</v>
      </c>
      <c r="N143" s="441"/>
      <c r="O143" s="462"/>
      <c r="P143" s="462"/>
      <c r="Q143" s="499"/>
      <c r="R143" s="499"/>
      <c r="S143" s="499"/>
      <c r="T143" s="499"/>
      <c r="U143" s="499"/>
      <c r="V143" s="500"/>
      <c r="W143" s="164"/>
      <c r="X143" s="165"/>
      <c r="Y143" s="179"/>
      <c r="Z143" s="442" t="s">
        <v>26</v>
      </c>
      <c r="AA143" s="442"/>
      <c r="AB143" s="442"/>
      <c r="AC143" s="442"/>
      <c r="AD143" s="443" t="s">
        <v>27</v>
      </c>
      <c r="AE143" s="443"/>
      <c r="AF143" s="443"/>
      <c r="AG143" s="443"/>
      <c r="AH143" s="443" t="s">
        <v>28</v>
      </c>
      <c r="AI143" s="443"/>
      <c r="AJ143" s="443"/>
      <c r="AK143" s="443"/>
      <c r="AL143" s="444" t="s">
        <v>29</v>
      </c>
      <c r="AM143" s="444"/>
      <c r="AN143" s="444"/>
      <c r="AO143" s="444"/>
      <c r="AP143" s="445" t="s">
        <v>30</v>
      </c>
      <c r="AQ143" s="445"/>
      <c r="AR143" s="445" t="s">
        <v>31</v>
      </c>
      <c r="AS143" s="445"/>
      <c r="AT143" s="445"/>
      <c r="AU143" s="446"/>
      <c r="AW143" s="447" t="s">
        <v>32</v>
      </c>
      <c r="AX143" s="448"/>
      <c r="AY143" s="448"/>
      <c r="AZ143" s="448"/>
      <c r="BA143" s="449"/>
      <c r="BB143" s="447" t="s">
        <v>33</v>
      </c>
      <c r="BC143" s="448"/>
      <c r="BD143" s="448"/>
      <c r="BE143" s="448"/>
      <c r="BF143" s="449"/>
      <c r="BG143" s="181"/>
      <c r="BH143" s="170"/>
      <c r="BI143" s="171" t="s">
        <v>34</v>
      </c>
      <c r="BJ143" s="173" t="s">
        <v>16</v>
      </c>
      <c r="BK143" s="173"/>
      <c r="BL143" s="174"/>
      <c r="BM143" s="171" t="s">
        <v>34</v>
      </c>
      <c r="BN143" s="173" t="s">
        <v>16</v>
      </c>
      <c r="BO143" s="173"/>
      <c r="BP143" s="173"/>
      <c r="BQ143" s="171" t="s">
        <v>34</v>
      </c>
      <c r="BR143" s="173" t="s">
        <v>16</v>
      </c>
      <c r="BS143" s="173"/>
      <c r="BT143" s="174"/>
      <c r="BU143" s="87"/>
      <c r="BV143" s="87"/>
      <c r="BW143" s="464"/>
      <c r="BX143" s="95" t="s">
        <v>34</v>
      </c>
      <c r="BY143" s="451"/>
      <c r="BZ143" s="451"/>
      <c r="CA143" s="453"/>
      <c r="CB143" s="87"/>
      <c r="CC143" s="87"/>
      <c r="CD143" s="455"/>
      <c r="CE143" s="88" t="s">
        <v>34</v>
      </c>
      <c r="CF143" s="456"/>
      <c r="CG143" s="458"/>
      <c r="CH143" s="460"/>
      <c r="CI143" s="9"/>
      <c r="CK143" s="25"/>
      <c r="CL143" s="29" t="s">
        <v>35</v>
      </c>
      <c r="CM143" s="26" t="s">
        <v>35</v>
      </c>
      <c r="CN143" s="26" t="s">
        <v>35</v>
      </c>
      <c r="CO143" s="27" t="s">
        <v>35</v>
      </c>
      <c r="CP143" s="15"/>
      <c r="CQ143" s="25"/>
      <c r="CR143" s="29" t="s">
        <v>35</v>
      </c>
      <c r="CS143" s="26" t="s">
        <v>35</v>
      </c>
      <c r="CT143" s="26" t="s">
        <v>35</v>
      </c>
      <c r="CU143" s="27" t="s">
        <v>35</v>
      </c>
    </row>
    <row r="144" spans="1:106" ht="15.75" customHeight="1" x14ac:dyDescent="0.25">
      <c r="A144" s="182"/>
      <c r="B144" s="178" t="s">
        <v>36</v>
      </c>
      <c r="C144" s="177" t="s">
        <v>37</v>
      </c>
      <c r="D144" s="177" t="s">
        <v>37</v>
      </c>
      <c r="E144" s="177" t="s">
        <v>37</v>
      </c>
      <c r="F144" s="177" t="s">
        <v>37</v>
      </c>
      <c r="G144" s="177" t="s">
        <v>37</v>
      </c>
      <c r="H144" s="177" t="s">
        <v>37</v>
      </c>
      <c r="I144" s="178" t="s">
        <v>38</v>
      </c>
      <c r="J144" s="178" t="s">
        <v>39</v>
      </c>
      <c r="K144" s="178" t="s">
        <v>38</v>
      </c>
      <c r="L144" s="178" t="s">
        <v>39</v>
      </c>
      <c r="M144" s="178" t="s">
        <v>38</v>
      </c>
      <c r="N144" s="178" t="s">
        <v>39</v>
      </c>
      <c r="O144" s="178" t="s">
        <v>38</v>
      </c>
      <c r="P144" s="178" t="s">
        <v>39</v>
      </c>
      <c r="Q144" s="183" t="s">
        <v>17</v>
      </c>
      <c r="R144" s="183" t="s">
        <v>18</v>
      </c>
      <c r="S144" s="183" t="s">
        <v>19</v>
      </c>
      <c r="T144" s="183" t="s">
        <v>38</v>
      </c>
      <c r="U144" s="183" t="s">
        <v>39</v>
      </c>
      <c r="V144" s="184" t="s">
        <v>36</v>
      </c>
      <c r="W144" s="185"/>
      <c r="X144" s="186"/>
      <c r="Y144" s="175"/>
      <c r="Z144" s="187" t="s">
        <v>17</v>
      </c>
      <c r="AA144" s="187" t="s">
        <v>18</v>
      </c>
      <c r="AB144" s="188" t="s">
        <v>19</v>
      </c>
      <c r="AC144" s="189" t="s">
        <v>16</v>
      </c>
      <c r="AD144" s="187" t="s">
        <v>17</v>
      </c>
      <c r="AE144" s="187" t="s">
        <v>18</v>
      </c>
      <c r="AF144" s="187" t="s">
        <v>19</v>
      </c>
      <c r="AG144" s="189" t="s">
        <v>16</v>
      </c>
      <c r="AH144" s="187" t="s">
        <v>17</v>
      </c>
      <c r="AI144" s="187" t="s">
        <v>18</v>
      </c>
      <c r="AJ144" s="187" t="s">
        <v>19</v>
      </c>
      <c r="AK144" s="189" t="s">
        <v>16</v>
      </c>
      <c r="AL144" s="187" t="s">
        <v>17</v>
      </c>
      <c r="AM144" s="187" t="s">
        <v>18</v>
      </c>
      <c r="AN144" s="187" t="s">
        <v>19</v>
      </c>
      <c r="AO144" s="189" t="s">
        <v>39</v>
      </c>
      <c r="AP144" s="189" t="s">
        <v>38</v>
      </c>
      <c r="AQ144" s="189" t="s">
        <v>39</v>
      </c>
      <c r="AR144" s="187" t="s">
        <v>17</v>
      </c>
      <c r="AS144" s="187" t="s">
        <v>18</v>
      </c>
      <c r="AT144" s="187" t="s">
        <v>19</v>
      </c>
      <c r="AU144" s="190" t="s">
        <v>39</v>
      </c>
      <c r="AV144" s="191" t="s">
        <v>17</v>
      </c>
      <c r="AW144" s="192" t="s">
        <v>17</v>
      </c>
      <c r="AX144" s="189" t="s">
        <v>18</v>
      </c>
      <c r="AY144" s="189" t="s">
        <v>19</v>
      </c>
      <c r="AZ144" s="189" t="s">
        <v>38</v>
      </c>
      <c r="BA144" s="193" t="s">
        <v>39</v>
      </c>
      <c r="BB144" s="192" t="s">
        <v>17</v>
      </c>
      <c r="BC144" s="189" t="s">
        <v>18</v>
      </c>
      <c r="BD144" s="189" t="s">
        <v>19</v>
      </c>
      <c r="BE144" s="189" t="s">
        <v>38</v>
      </c>
      <c r="BF144" s="193" t="s">
        <v>39</v>
      </c>
      <c r="BG144" s="194"/>
      <c r="BH144" s="195"/>
      <c r="BI144" s="196"/>
      <c r="BJ144" s="197"/>
      <c r="BK144" s="198"/>
      <c r="BL144" s="199"/>
      <c r="BM144" s="196"/>
      <c r="BN144" s="197"/>
      <c r="BO144" s="198"/>
      <c r="BP144" s="200"/>
      <c r="BQ144" s="196"/>
      <c r="BR144" s="197"/>
      <c r="BS144" s="198"/>
      <c r="BT144" s="199"/>
      <c r="BU144" s="8"/>
      <c r="BV144" s="87"/>
      <c r="BW144" s="97"/>
      <c r="BX144" s="95"/>
      <c r="BY144" s="93"/>
      <c r="BZ144" s="93"/>
      <c r="CA144" s="98"/>
      <c r="CB144" s="8"/>
      <c r="CC144" s="87"/>
      <c r="CD144" s="90"/>
      <c r="CE144" s="99"/>
      <c r="CF144" s="100"/>
      <c r="CG144" s="100"/>
      <c r="CH144" s="101"/>
      <c r="CI144" s="8"/>
      <c r="CJ144" s="9"/>
      <c r="CK144" s="25"/>
      <c r="CL144" s="10"/>
      <c r="CM144" s="10"/>
      <c r="CN144" s="10"/>
      <c r="CO144" s="11"/>
      <c r="CP144" s="8"/>
      <c r="CQ144" s="25"/>
      <c r="CR144" s="30"/>
      <c r="CS144" s="30"/>
      <c r="CT144" s="30"/>
      <c r="CU144" s="46"/>
      <c r="CW144" t="s">
        <v>127</v>
      </c>
      <c r="DA144">
        <f>SUM(CX144:CZ144)</f>
        <v>0</v>
      </c>
      <c r="DB144">
        <f>DA144</f>
        <v>0</v>
      </c>
    </row>
    <row r="145" spans="1:106" ht="15.75" customHeight="1" x14ac:dyDescent="0.25">
      <c r="A145" s="201" t="s">
        <v>40</v>
      </c>
      <c r="B145" s="202"/>
      <c r="C145" s="203">
        <v>0</v>
      </c>
      <c r="D145" s="204">
        <v>0</v>
      </c>
      <c r="E145" s="204">
        <v>0</v>
      </c>
      <c r="F145" s="205">
        <f t="shared" ref="F145:F152" si="109">C145+D145+E145</f>
        <v>0</v>
      </c>
      <c r="G145" s="206">
        <f>F145+G99</f>
        <v>0</v>
      </c>
      <c r="H145" s="206">
        <f>G145/BH141</f>
        <v>0</v>
      </c>
      <c r="I145" s="207">
        <f t="shared" ref="I145:I161" si="110">AC145</f>
        <v>0</v>
      </c>
      <c r="J145" s="207">
        <f>I145+J99</f>
        <v>0</v>
      </c>
      <c r="K145" s="207">
        <f t="shared" ref="K145:K161" si="111">AG145</f>
        <v>0</v>
      </c>
      <c r="L145" s="207">
        <f>K145+L99</f>
        <v>0</v>
      </c>
      <c r="M145" s="207">
        <f t="shared" ref="M145:M161" si="112">AK145</f>
        <v>1440</v>
      </c>
      <c r="N145" s="207">
        <f>M145+N99</f>
        <v>5280</v>
      </c>
      <c r="O145" s="208">
        <f>(24*60-(I145+K145+M145+AR145+AS145+AT145+AP145))/24/60*100</f>
        <v>0</v>
      </c>
      <c r="P145" s="410">
        <f>(X145*24*60-(J145+L145+N145+AQ145+AU145))/X145/24/60*100</f>
        <v>8.3333333333333321</v>
      </c>
      <c r="Q145" s="209"/>
      <c r="R145" s="210"/>
      <c r="S145" s="211"/>
      <c r="T145" s="209"/>
      <c r="U145" s="209"/>
      <c r="V145" s="212"/>
      <c r="W145" s="213"/>
      <c r="X145" s="214">
        <f>BH141</f>
        <v>4</v>
      </c>
      <c r="Y145" s="201" t="s">
        <v>40</v>
      </c>
      <c r="Z145" s="215"/>
      <c r="AA145" s="216"/>
      <c r="AB145" s="217"/>
      <c r="AC145" s="210">
        <f t="shared" ref="AC145:AC161" si="113">Z145+AA145+AB145</f>
        <v>0</v>
      </c>
      <c r="AD145" s="215"/>
      <c r="AE145" s="215"/>
      <c r="AF145" s="215"/>
      <c r="AG145" s="210">
        <f t="shared" ref="AG145:AG161" si="114">AD145+AE145+AF145</f>
        <v>0</v>
      </c>
      <c r="AH145" s="216">
        <v>480</v>
      </c>
      <c r="AI145" s="216">
        <v>480</v>
      </c>
      <c r="AJ145" s="216">
        <v>480</v>
      </c>
      <c r="AK145" s="210">
        <f t="shared" ref="AK145:AK161" si="115">AH145+AI145+AJ145</f>
        <v>1440</v>
      </c>
      <c r="AL145" s="218"/>
      <c r="AM145" s="218"/>
      <c r="AN145" s="218"/>
      <c r="AO145" s="207">
        <f>AL145+AM145+AN145+AO99</f>
        <v>0</v>
      </c>
      <c r="AP145" s="209"/>
      <c r="AQ145" s="411">
        <f>AP145+AQ99</f>
        <v>0</v>
      </c>
      <c r="AR145" s="210"/>
      <c r="AS145" s="210"/>
      <c r="AT145" s="210"/>
      <c r="AU145" s="219">
        <f>AR145+AS145+AT145+AU99</f>
        <v>0</v>
      </c>
      <c r="AV145" s="220" t="s">
        <v>40</v>
      </c>
      <c r="AW145" s="221"/>
      <c r="AX145" s="210"/>
      <c r="AY145" s="210"/>
      <c r="AZ145" s="219">
        <f>AW145+AX145+AY145</f>
        <v>0</v>
      </c>
      <c r="BA145" s="222">
        <f>AZ145+BA99</f>
        <v>0</v>
      </c>
      <c r="BB145" s="221"/>
      <c r="BC145" s="210"/>
      <c r="BD145" s="210"/>
      <c r="BE145" s="219">
        <f>BB145+BC145+BD145</f>
        <v>0</v>
      </c>
      <c r="BF145" s="222">
        <f t="shared" ref="BF145:BF167" si="116">BE145+BF99</f>
        <v>0</v>
      </c>
      <c r="BG145" s="223"/>
      <c r="BH145" s="224" t="s">
        <v>40</v>
      </c>
      <c r="BI145" s="225"/>
      <c r="BJ145" s="226">
        <v>4.6500000000000004</v>
      </c>
      <c r="BK145" s="227"/>
      <c r="BL145" s="228"/>
      <c r="BM145" s="225"/>
      <c r="BN145" s="226">
        <v>0</v>
      </c>
      <c r="BO145" s="227"/>
      <c r="BP145" s="229"/>
      <c r="BQ145" s="225"/>
      <c r="BR145" s="226">
        <v>0</v>
      </c>
      <c r="BS145" s="227"/>
      <c r="BT145" s="230"/>
      <c r="BU145" s="8"/>
      <c r="BV145" s="87"/>
      <c r="BW145" s="104" t="s">
        <v>40</v>
      </c>
      <c r="BX145" s="13"/>
      <c r="BY145" s="102">
        <f>BJ145+BN145+BR145</f>
        <v>4.6500000000000004</v>
      </c>
      <c r="BZ145" s="102"/>
      <c r="CA145" s="98"/>
      <c r="CB145" s="8"/>
      <c r="CC145" s="87"/>
      <c r="CD145" s="90" t="s">
        <v>40</v>
      </c>
      <c r="CE145" s="105"/>
      <c r="CF145" s="102">
        <f>BY145</f>
        <v>4.6500000000000004</v>
      </c>
      <c r="CG145" s="102"/>
      <c r="CH145" s="106"/>
      <c r="CI145" s="8"/>
      <c r="CJ145" s="9"/>
      <c r="CK145" s="25" t="s">
        <v>40</v>
      </c>
      <c r="CL145" s="31" t="e">
        <f>BJ145/C145*100</f>
        <v>#DIV/0!</v>
      </c>
      <c r="CM145" s="31" t="e">
        <f>BN145/D145*100</f>
        <v>#DIV/0!</v>
      </c>
      <c r="CN145" s="31" t="e">
        <f>BR145/E145*100</f>
        <v>#DIV/0!</v>
      </c>
      <c r="CO145" s="32" t="e">
        <f>BY145/F145%</f>
        <v>#DIV/0!</v>
      </c>
      <c r="CP145" s="8"/>
      <c r="CQ145" s="25" t="s">
        <v>40</v>
      </c>
      <c r="CR145" s="31"/>
      <c r="CS145" s="31"/>
      <c r="CT145" s="31"/>
      <c r="CU145" s="32"/>
      <c r="CW145" t="s">
        <v>128</v>
      </c>
      <c r="CX145" t="e">
        <f>CX144/CX142*100</f>
        <v>#DIV/0!</v>
      </c>
      <c r="CY145" t="e">
        <f>CY144/CY142*100</f>
        <v>#DIV/0!</v>
      </c>
      <c r="CZ145" t="e">
        <f>CZ144/CZ142*100</f>
        <v>#DIV/0!</v>
      </c>
      <c r="DA145" t="e">
        <f>DA144/DA142*100</f>
        <v>#DIV/0!</v>
      </c>
      <c r="DB145" t="e">
        <f>DB144/DB142*100</f>
        <v>#DIV/0!</v>
      </c>
    </row>
    <row r="146" spans="1:106" ht="15.75" customHeight="1" x14ac:dyDescent="0.25">
      <c r="A146" s="182" t="s">
        <v>41</v>
      </c>
      <c r="B146" s="202"/>
      <c r="C146" s="204">
        <v>0</v>
      </c>
      <c r="D146" s="204">
        <v>0</v>
      </c>
      <c r="E146" s="204">
        <v>0</v>
      </c>
      <c r="F146" s="205">
        <f t="shared" si="109"/>
        <v>0</v>
      </c>
      <c r="G146" s="206">
        <f t="shared" ref="G146:G169" si="117">F146+G100</f>
        <v>0</v>
      </c>
      <c r="H146" s="205">
        <f>G146/BH141</f>
        <v>0</v>
      </c>
      <c r="I146" s="231">
        <f t="shared" si="110"/>
        <v>0</v>
      </c>
      <c r="J146" s="207">
        <f t="shared" ref="J146:J167" si="118">I146+J100</f>
        <v>0</v>
      </c>
      <c r="K146" s="231">
        <f t="shared" si="111"/>
        <v>0</v>
      </c>
      <c r="L146" s="207">
        <f t="shared" ref="L146:L167" si="119">K146+L100</f>
        <v>0</v>
      </c>
      <c r="M146" s="207">
        <f t="shared" si="112"/>
        <v>1440</v>
      </c>
      <c r="N146" s="207">
        <f t="shared" ref="N146:N167" si="120">M146+N100</f>
        <v>5280</v>
      </c>
      <c r="O146" s="208">
        <f>(24*60-(I146+K146+M146+AR146+AS146+AT146+AP146))/24/60*100</f>
        <v>0</v>
      </c>
      <c r="P146" s="208">
        <f>(X146*24*60-(J146+L146+N146+AQ146+AU146))/X146/24/60*100</f>
        <v>8.3333333333333321</v>
      </c>
      <c r="Q146" s="232"/>
      <c r="R146" s="233"/>
      <c r="S146" s="233"/>
      <c r="T146" s="234"/>
      <c r="U146" s="234"/>
      <c r="V146" s="184"/>
      <c r="W146" s="213"/>
      <c r="X146" s="214">
        <f t="shared" ref="X146:X155" si="121">X145</f>
        <v>4</v>
      </c>
      <c r="Y146" s="182" t="s">
        <v>41</v>
      </c>
      <c r="Z146" s="215"/>
      <c r="AA146" s="216"/>
      <c r="AB146" s="216"/>
      <c r="AC146" s="210">
        <f t="shared" si="113"/>
        <v>0</v>
      </c>
      <c r="AD146" s="235"/>
      <c r="AE146" s="235"/>
      <c r="AF146" s="235"/>
      <c r="AG146" s="210">
        <f t="shared" si="114"/>
        <v>0</v>
      </c>
      <c r="AH146" s="235">
        <v>480</v>
      </c>
      <c r="AI146" s="235">
        <v>480</v>
      </c>
      <c r="AJ146" s="235">
        <v>480</v>
      </c>
      <c r="AK146" s="210">
        <f t="shared" si="115"/>
        <v>1440</v>
      </c>
      <c r="AL146" s="233"/>
      <c r="AM146" s="233"/>
      <c r="AN146" s="233"/>
      <c r="AO146" s="207">
        <f t="shared" ref="AO146:AO167" si="122">AL146+AM146+AN146+AO100</f>
        <v>0</v>
      </c>
      <c r="AP146" s="236"/>
      <c r="AQ146" s="411">
        <f t="shared" ref="AQ146:AQ167" si="123">AP146+AQ100</f>
        <v>0</v>
      </c>
      <c r="AR146" s="237"/>
      <c r="AS146" s="237"/>
      <c r="AT146" s="237"/>
      <c r="AU146" s="219">
        <f t="shared" ref="AU146:AU167" si="124">AR146+AS146+AT146+AU100</f>
        <v>0</v>
      </c>
      <c r="AV146" s="220" t="s">
        <v>42</v>
      </c>
      <c r="AW146" s="221"/>
      <c r="AX146" s="210"/>
      <c r="AY146" s="210"/>
      <c r="AZ146" s="219">
        <f>AW146+AX146+AY146</f>
        <v>0</v>
      </c>
      <c r="BA146" s="222">
        <f t="shared" ref="BA146:BA168" si="125">AZ146+BA100</f>
        <v>0</v>
      </c>
      <c r="BB146" s="221"/>
      <c r="BC146" s="210"/>
      <c r="BD146" s="210"/>
      <c r="BE146" s="219">
        <f>BB146+BC146+BD146</f>
        <v>0</v>
      </c>
      <c r="BF146" s="222">
        <f t="shared" si="116"/>
        <v>0</v>
      </c>
      <c r="BG146" s="238"/>
      <c r="BH146" s="195"/>
      <c r="BI146" s="239"/>
      <c r="BJ146" s="240"/>
      <c r="BK146" s="241"/>
      <c r="BL146" s="242"/>
      <c r="BM146" s="239"/>
      <c r="BN146" s="241"/>
      <c r="BO146" s="241"/>
      <c r="BP146" s="198"/>
      <c r="BQ146" s="239"/>
      <c r="BR146" s="241"/>
      <c r="BS146" s="241"/>
      <c r="BT146" s="243"/>
      <c r="BU146" s="8"/>
      <c r="BV146" s="87"/>
      <c r="BW146" s="107"/>
      <c r="BX146" s="14"/>
      <c r="BY146" s="93"/>
      <c r="BZ146" s="93"/>
      <c r="CA146" s="98"/>
      <c r="CB146" s="8"/>
      <c r="CC146" s="87"/>
      <c r="CD146" s="108"/>
      <c r="CE146" s="109"/>
      <c r="CF146" s="93"/>
      <c r="CG146" s="93"/>
      <c r="CH146" s="110"/>
      <c r="CI146" s="8"/>
      <c r="CJ146" s="9"/>
      <c r="CK146" s="25"/>
      <c r="CL146" s="2"/>
      <c r="CM146" s="2"/>
      <c r="CN146" s="2"/>
      <c r="CO146" s="3"/>
      <c r="CP146" s="8"/>
      <c r="CQ146" s="25"/>
      <c r="CR146" s="2"/>
      <c r="CS146" s="2"/>
      <c r="CT146" s="2"/>
      <c r="CU146" s="3"/>
    </row>
    <row r="147" spans="1:106" ht="15.75" customHeight="1" x14ac:dyDescent="0.25">
      <c r="A147" s="201" t="s">
        <v>43</v>
      </c>
      <c r="B147" s="503">
        <v>260</v>
      </c>
      <c r="C147" s="204">
        <v>26.26</v>
      </c>
      <c r="D147" s="204">
        <v>84.96</v>
      </c>
      <c r="E147" s="204">
        <v>94.11</v>
      </c>
      <c r="F147" s="244">
        <f t="shared" si="109"/>
        <v>205.32999999999998</v>
      </c>
      <c r="G147" s="206">
        <f t="shared" si="117"/>
        <v>560.41499999999996</v>
      </c>
      <c r="H147" s="206">
        <f>G147/BH141</f>
        <v>140.10374999999999</v>
      </c>
      <c r="I147" s="207">
        <f t="shared" si="110"/>
        <v>35</v>
      </c>
      <c r="J147" s="207">
        <f t="shared" si="118"/>
        <v>100</v>
      </c>
      <c r="K147" s="207">
        <f t="shared" si="111"/>
        <v>35</v>
      </c>
      <c r="L147" s="207">
        <f t="shared" si="119"/>
        <v>90</v>
      </c>
      <c r="M147" s="207">
        <f t="shared" si="112"/>
        <v>190</v>
      </c>
      <c r="N147" s="207">
        <f t="shared" si="120"/>
        <v>1510</v>
      </c>
      <c r="O147" s="208">
        <f>(24*60-(I147+K147+M147+AR147+AS147+AT147+AP147))/24/60*100</f>
        <v>81.944444444444443</v>
      </c>
      <c r="P147" s="208">
        <f>(X147*24*60-(J147+L147+N147+AQ147+AU147))/X147/24/60*100</f>
        <v>67.1875</v>
      </c>
      <c r="Q147" s="496">
        <f>(C147+C148)/AL147*60</f>
        <v>8.7828571428571429</v>
      </c>
      <c r="R147" s="496">
        <f>(D147+D148)/AM147*60</f>
        <v>16.991999999999997</v>
      </c>
      <c r="S147" s="496">
        <f>(E147+E148)/AN147*60</f>
        <v>14.478461538461538</v>
      </c>
      <c r="T147" s="496">
        <f>(F147+F148)/(AL147+AM147+AN147)*60</f>
        <v>13.002702702702701</v>
      </c>
      <c r="U147" s="496">
        <f>(G147+G148)*60/AO147</f>
        <v>9.9416584158415837</v>
      </c>
      <c r="V147" s="487">
        <v>13.76</v>
      </c>
      <c r="W147" s="245"/>
      <c r="X147" s="214">
        <f t="shared" si="121"/>
        <v>4</v>
      </c>
      <c r="Y147" s="201" t="s">
        <v>43</v>
      </c>
      <c r="Z147" s="215">
        <v>20</v>
      </c>
      <c r="AA147" s="216">
        <v>15</v>
      </c>
      <c r="AB147" s="216"/>
      <c r="AC147" s="210">
        <f t="shared" si="113"/>
        <v>35</v>
      </c>
      <c r="AD147" s="246"/>
      <c r="AE147" s="235">
        <v>35</v>
      </c>
      <c r="AF147" s="235"/>
      <c r="AG147" s="210">
        <f t="shared" si="114"/>
        <v>35</v>
      </c>
      <c r="AH147" s="235">
        <v>40</v>
      </c>
      <c r="AI147" s="235">
        <v>60</v>
      </c>
      <c r="AJ147" s="235">
        <v>90</v>
      </c>
      <c r="AK147" s="210">
        <f t="shared" si="115"/>
        <v>190</v>
      </c>
      <c r="AL147" s="247">
        <v>420</v>
      </c>
      <c r="AM147" s="247">
        <v>300</v>
      </c>
      <c r="AN147" s="247">
        <v>390</v>
      </c>
      <c r="AO147" s="207">
        <f t="shared" si="122"/>
        <v>4040</v>
      </c>
      <c r="AP147" s="209"/>
      <c r="AQ147" s="411">
        <f t="shared" si="123"/>
        <v>0</v>
      </c>
      <c r="AR147" s="210"/>
      <c r="AS147" s="210"/>
      <c r="AT147" s="210"/>
      <c r="AU147" s="219">
        <f t="shared" si="124"/>
        <v>190</v>
      </c>
      <c r="AV147" s="220" t="s">
        <v>44</v>
      </c>
      <c r="AW147" s="221"/>
      <c r="AX147" s="210"/>
      <c r="AY147" s="210"/>
      <c r="AZ147" s="219">
        <f>AW147+AX147+AY147</f>
        <v>0</v>
      </c>
      <c r="BA147" s="222">
        <f t="shared" si="125"/>
        <v>0</v>
      </c>
      <c r="BB147" s="221"/>
      <c r="BC147" s="210"/>
      <c r="BD147" s="210"/>
      <c r="BE147" s="219">
        <f>BB147+BC147+BD147</f>
        <v>0</v>
      </c>
      <c r="BF147" s="222">
        <f t="shared" si="116"/>
        <v>0</v>
      </c>
      <c r="BG147" s="248">
        <f>SUM(AR147:AT149,AP147:AP149,AL147:AN149,AH147:AJ149,AD147:AF149,Z147:AB149)</f>
        <v>1370</v>
      </c>
      <c r="BH147" s="224" t="s">
        <v>45</v>
      </c>
      <c r="BI147" s="225"/>
      <c r="BJ147" s="249">
        <v>0.6</v>
      </c>
      <c r="BK147" s="226"/>
      <c r="BL147" s="250"/>
      <c r="BM147" s="225"/>
      <c r="BN147" s="226">
        <v>0.68</v>
      </c>
      <c r="BO147" s="226"/>
      <c r="BP147" s="251"/>
      <c r="BQ147" s="225"/>
      <c r="BR147" s="226">
        <v>0</v>
      </c>
      <c r="BS147" s="226"/>
      <c r="BT147" s="252"/>
      <c r="BU147" s="8"/>
      <c r="BV147" s="87"/>
      <c r="BW147" s="104" t="s">
        <v>45</v>
      </c>
      <c r="BX147" s="13"/>
      <c r="BY147" s="102">
        <f>BJ147+BN147+BR147</f>
        <v>1.28</v>
      </c>
      <c r="BZ147" s="102">
        <f>BK147+BO147+BS147</f>
        <v>0</v>
      </c>
      <c r="CA147" s="98"/>
      <c r="CB147" s="8"/>
      <c r="CC147" s="87"/>
      <c r="CD147" s="90" t="s">
        <v>45</v>
      </c>
      <c r="CE147" s="105"/>
      <c r="CF147" s="102">
        <f>BY147</f>
        <v>1.28</v>
      </c>
      <c r="CG147" s="102">
        <f>BZ147</f>
        <v>0</v>
      </c>
      <c r="CH147" s="106"/>
      <c r="CI147" s="8"/>
      <c r="CJ147" s="9"/>
      <c r="CK147" s="25" t="s">
        <v>45</v>
      </c>
      <c r="CL147" s="31">
        <f>BJ147/(C147+C148+C149)%</f>
        <v>0.97592713077423543</v>
      </c>
      <c r="CM147" s="31">
        <f>BN147/(D147+D148+D149)%</f>
        <v>0.80037664783427509</v>
      </c>
      <c r="CN147" s="31">
        <f>BR147/(E147+E148+E149)%</f>
        <v>0</v>
      </c>
      <c r="CO147" s="32">
        <f>BY147/(F147+F148+F149)%</f>
        <v>0.5321139056329246</v>
      </c>
      <c r="CP147" s="8"/>
      <c r="CQ147" s="25" t="s">
        <v>45</v>
      </c>
      <c r="CR147" s="31">
        <f>BK147/(C147+C148+C149)%</f>
        <v>0</v>
      </c>
      <c r="CS147" s="31">
        <f>BO147/(D147+D148+D149)%</f>
        <v>0</v>
      </c>
      <c r="CT147" s="31">
        <f>BS147/(E147+E148+E149)%</f>
        <v>0</v>
      </c>
      <c r="CU147" s="32">
        <f>BZ147/(F147+F148+F149)%</f>
        <v>0</v>
      </c>
    </row>
    <row r="148" spans="1:106" ht="15.75" customHeight="1" x14ac:dyDescent="0.25">
      <c r="A148" s="182" t="s">
        <v>46</v>
      </c>
      <c r="B148" s="503"/>
      <c r="C148" s="204">
        <v>35.22</v>
      </c>
      <c r="D148" s="204">
        <v>0</v>
      </c>
      <c r="E148" s="204">
        <v>0</v>
      </c>
      <c r="F148" s="205">
        <f t="shared" si="109"/>
        <v>35.22</v>
      </c>
      <c r="G148" s="206">
        <f t="shared" si="117"/>
        <v>108.99</v>
      </c>
      <c r="H148" s="205">
        <f>G148/BH141</f>
        <v>27.247499999999999</v>
      </c>
      <c r="I148" s="231">
        <f t="shared" si="110"/>
        <v>0</v>
      </c>
      <c r="J148" s="207">
        <f t="shared" si="118"/>
        <v>0</v>
      </c>
      <c r="K148" s="231">
        <f t="shared" si="111"/>
        <v>0</v>
      </c>
      <c r="L148" s="207">
        <f t="shared" si="119"/>
        <v>0</v>
      </c>
      <c r="M148" s="207">
        <f t="shared" si="112"/>
        <v>0</v>
      </c>
      <c r="N148" s="207">
        <f t="shared" si="120"/>
        <v>0</v>
      </c>
      <c r="O148" s="208"/>
      <c r="P148" s="208"/>
      <c r="Q148" s="496"/>
      <c r="R148" s="496"/>
      <c r="S148" s="496"/>
      <c r="T148" s="496"/>
      <c r="U148" s="496"/>
      <c r="V148" s="487"/>
      <c r="W148" s="245"/>
      <c r="X148" s="214">
        <f t="shared" si="121"/>
        <v>4</v>
      </c>
      <c r="Y148" s="182" t="s">
        <v>46</v>
      </c>
      <c r="Z148" s="215"/>
      <c r="AA148" s="216"/>
      <c r="AB148" s="216"/>
      <c r="AC148" s="210">
        <f t="shared" si="113"/>
        <v>0</v>
      </c>
      <c r="AD148" s="235"/>
      <c r="AE148" s="235"/>
      <c r="AF148" s="235"/>
      <c r="AG148" s="210">
        <f t="shared" si="114"/>
        <v>0</v>
      </c>
      <c r="AH148" s="235">
        <v>0</v>
      </c>
      <c r="AI148" s="235">
        <v>0</v>
      </c>
      <c r="AJ148" s="235">
        <v>0</v>
      </c>
      <c r="AK148" s="210">
        <f t="shared" si="115"/>
        <v>0</v>
      </c>
      <c r="AL148" s="233"/>
      <c r="AM148" s="233"/>
      <c r="AN148" s="233"/>
      <c r="AO148" s="207">
        <f t="shared" si="122"/>
        <v>0</v>
      </c>
      <c r="AP148" s="236"/>
      <c r="AQ148" s="411">
        <f t="shared" si="123"/>
        <v>0</v>
      </c>
      <c r="AR148" s="237"/>
      <c r="AS148" s="237"/>
      <c r="AT148" s="237"/>
      <c r="AU148" s="219">
        <f t="shared" si="124"/>
        <v>0</v>
      </c>
      <c r="AV148" s="253"/>
      <c r="AW148" s="254"/>
      <c r="AX148" s="237"/>
      <c r="AY148" s="237"/>
      <c r="AZ148" s="255"/>
      <c r="BA148" s="222">
        <f t="shared" si="125"/>
        <v>0</v>
      </c>
      <c r="BB148" s="254"/>
      <c r="BC148" s="237"/>
      <c r="BD148" s="237"/>
      <c r="BE148" s="255"/>
      <c r="BF148" s="222">
        <f t="shared" si="116"/>
        <v>0</v>
      </c>
      <c r="BG148" s="257"/>
      <c r="BH148" s="195"/>
      <c r="BI148" s="239"/>
      <c r="BJ148" s="240"/>
      <c r="BK148" s="241"/>
      <c r="BL148" s="242"/>
      <c r="BM148" s="239"/>
      <c r="BN148" s="241"/>
      <c r="BO148" s="241"/>
      <c r="BP148" s="198"/>
      <c r="BQ148" s="239"/>
      <c r="BR148" s="241"/>
      <c r="BS148" s="241"/>
      <c r="BT148" s="243"/>
      <c r="BU148" s="8"/>
      <c r="BV148" s="87"/>
      <c r="BW148" s="107"/>
      <c r="BX148" s="14"/>
      <c r="BY148" s="93"/>
      <c r="BZ148" s="93"/>
      <c r="CA148" s="98"/>
      <c r="CB148" s="8"/>
      <c r="CC148" s="87"/>
      <c r="CD148" s="108"/>
      <c r="CE148" s="109"/>
      <c r="CF148" s="93"/>
      <c r="CG148" s="93"/>
      <c r="CH148" s="110"/>
      <c r="CI148" s="8"/>
      <c r="CJ148" s="9"/>
      <c r="CK148" s="25"/>
      <c r="CL148" s="2"/>
      <c r="CM148" s="2"/>
      <c r="CN148" s="2"/>
      <c r="CO148" s="3"/>
      <c r="CP148" s="8"/>
      <c r="CQ148" s="25"/>
      <c r="CR148" s="2"/>
      <c r="CS148" s="2"/>
      <c r="CT148" s="2"/>
      <c r="CU148" s="3"/>
    </row>
    <row r="149" spans="1:106" ht="15.75" customHeight="1" x14ac:dyDescent="0.25">
      <c r="A149" s="182" t="s">
        <v>47</v>
      </c>
      <c r="B149" s="258">
        <v>45</v>
      </c>
      <c r="C149" s="204">
        <v>0</v>
      </c>
      <c r="D149" s="204">
        <v>0</v>
      </c>
      <c r="E149" s="204">
        <v>0</v>
      </c>
      <c r="F149" s="205">
        <f t="shared" si="109"/>
        <v>0</v>
      </c>
      <c r="G149" s="206">
        <f t="shared" si="117"/>
        <v>98.694999999999993</v>
      </c>
      <c r="H149" s="205">
        <f>G149/BH141</f>
        <v>24.673749999999998</v>
      </c>
      <c r="I149" s="231">
        <f t="shared" si="110"/>
        <v>0</v>
      </c>
      <c r="J149" s="207">
        <f t="shared" si="118"/>
        <v>0</v>
      </c>
      <c r="K149" s="231">
        <f t="shared" si="111"/>
        <v>0</v>
      </c>
      <c r="L149" s="207">
        <f t="shared" si="119"/>
        <v>0</v>
      </c>
      <c r="M149" s="207">
        <f t="shared" si="112"/>
        <v>0</v>
      </c>
      <c r="N149" s="207">
        <f t="shared" si="120"/>
        <v>0</v>
      </c>
      <c r="O149" s="208"/>
      <c r="P149" s="208"/>
      <c r="Q149" s="207" t="e">
        <f>C149/AL149*60</f>
        <v>#DIV/0!</v>
      </c>
      <c r="R149" s="207" t="e">
        <f>D149/AM149*60</f>
        <v>#DIV/0!</v>
      </c>
      <c r="S149" s="207" t="e">
        <f>E149/AN149*60</f>
        <v>#DIV/0!</v>
      </c>
      <c r="T149" s="207" t="e">
        <f>(F149)/(AL149+AM149+AN149)*60</f>
        <v>#DIV/0!</v>
      </c>
      <c r="U149" s="207" t="e">
        <f>(G149)*60/AO149</f>
        <v>#DIV/0!</v>
      </c>
      <c r="V149" s="259">
        <v>16.5</v>
      </c>
      <c r="W149" s="213"/>
      <c r="X149" s="214">
        <f t="shared" si="121"/>
        <v>4</v>
      </c>
      <c r="Y149" s="182" t="s">
        <v>47</v>
      </c>
      <c r="Z149" s="215"/>
      <c r="AA149" s="216"/>
      <c r="AB149" s="217"/>
      <c r="AC149" s="210">
        <f t="shared" si="113"/>
        <v>0</v>
      </c>
      <c r="AD149" s="235"/>
      <c r="AE149" s="235"/>
      <c r="AF149" s="235"/>
      <c r="AG149" s="210">
        <f t="shared" si="114"/>
        <v>0</v>
      </c>
      <c r="AH149" s="235">
        <v>0</v>
      </c>
      <c r="AI149" s="235">
        <v>0</v>
      </c>
      <c r="AJ149" s="235">
        <v>0</v>
      </c>
      <c r="AK149" s="210">
        <f t="shared" si="115"/>
        <v>0</v>
      </c>
      <c r="AL149" s="247"/>
      <c r="AM149" s="247"/>
      <c r="AN149" s="247"/>
      <c r="AO149" s="207">
        <f t="shared" si="122"/>
        <v>0</v>
      </c>
      <c r="AP149" s="236"/>
      <c r="AQ149" s="411">
        <f t="shared" si="123"/>
        <v>0</v>
      </c>
      <c r="AR149" s="237"/>
      <c r="AS149" s="237"/>
      <c r="AT149" s="237"/>
      <c r="AU149" s="219">
        <f t="shared" si="124"/>
        <v>0</v>
      </c>
      <c r="AV149" s="253"/>
      <c r="AW149" s="254"/>
      <c r="AX149" s="237"/>
      <c r="AY149" s="237"/>
      <c r="AZ149" s="255"/>
      <c r="BA149" s="222">
        <f t="shared" si="125"/>
        <v>0</v>
      </c>
      <c r="BB149" s="254"/>
      <c r="BC149" s="237"/>
      <c r="BD149" s="237"/>
      <c r="BE149" s="255"/>
      <c r="BF149" s="222">
        <f t="shared" si="116"/>
        <v>0</v>
      </c>
      <c r="BG149" s="260"/>
      <c r="BH149" s="224" t="s">
        <v>48</v>
      </c>
      <c r="BI149" s="225"/>
      <c r="BJ149" s="249">
        <v>1.1100000000000001</v>
      </c>
      <c r="BK149" s="226"/>
      <c r="BL149" s="250"/>
      <c r="BM149" s="225"/>
      <c r="BN149" s="226">
        <v>1.18</v>
      </c>
      <c r="BO149" s="226"/>
      <c r="BP149" s="251"/>
      <c r="BQ149" s="225"/>
      <c r="BR149" s="226">
        <v>0.56000000000000005</v>
      </c>
      <c r="BS149" s="226"/>
      <c r="BT149" s="252"/>
      <c r="BU149" s="8"/>
      <c r="BV149" s="87"/>
      <c r="BW149" s="104" t="s">
        <v>48</v>
      </c>
      <c r="BX149" s="13"/>
      <c r="BY149" s="102">
        <f>BJ149+BN149+BR149</f>
        <v>2.85</v>
      </c>
      <c r="BZ149" s="102">
        <f>BK149+BO149+BS149</f>
        <v>0</v>
      </c>
      <c r="CA149" s="98"/>
      <c r="CB149" s="8"/>
      <c r="CC149" s="87"/>
      <c r="CD149" s="90" t="s">
        <v>48</v>
      </c>
      <c r="CE149" s="105"/>
      <c r="CF149" s="102">
        <f>BY149</f>
        <v>2.85</v>
      </c>
      <c r="CG149" s="102">
        <f>BZ149</f>
        <v>0</v>
      </c>
      <c r="CH149" s="106"/>
      <c r="CI149" s="8"/>
      <c r="CJ149" s="9"/>
      <c r="CK149" s="25" t="s">
        <v>48</v>
      </c>
      <c r="CL149" s="31">
        <f>BJ149/(C150+C151+C152)%</f>
        <v>0.89951377633711516</v>
      </c>
      <c r="CM149" s="31">
        <f>BN149/(D150+D151+D152)%</f>
        <v>1.394963943728573</v>
      </c>
      <c r="CN149" s="31">
        <f>BR149/(E150+E151+E152)%</f>
        <v>0.47409414155096513</v>
      </c>
      <c r="CO149" s="32">
        <f>BY149/(F150+F151+F152)%</f>
        <v>0.8739382416975866</v>
      </c>
      <c r="CP149" s="8"/>
      <c r="CQ149" s="25" t="s">
        <v>48</v>
      </c>
      <c r="CR149" s="31">
        <f>BK149/(C150+C151+C152)%</f>
        <v>0</v>
      </c>
      <c r="CS149" s="31">
        <f>BO149/(D150+D151+D152)%</f>
        <v>0</v>
      </c>
      <c r="CT149" s="31">
        <f>BS149/(E150+E151+E152)%</f>
        <v>0</v>
      </c>
      <c r="CU149" s="32">
        <f>BZ149/(F152+F150+F151)%</f>
        <v>0</v>
      </c>
    </row>
    <row r="150" spans="1:106" ht="15.75" customHeight="1" x14ac:dyDescent="0.25">
      <c r="A150" s="201" t="s">
        <v>49</v>
      </c>
      <c r="B150" s="503">
        <v>234</v>
      </c>
      <c r="C150" s="204">
        <v>32.700000000000003</v>
      </c>
      <c r="D150" s="204">
        <v>0</v>
      </c>
      <c r="E150" s="204">
        <v>118.12</v>
      </c>
      <c r="F150" s="206">
        <f t="shared" si="109"/>
        <v>150.82</v>
      </c>
      <c r="G150" s="206">
        <f t="shared" si="117"/>
        <v>578.94000000000005</v>
      </c>
      <c r="H150" s="206">
        <f>G150/BH141</f>
        <v>144.73500000000001</v>
      </c>
      <c r="I150" s="207">
        <f t="shared" si="110"/>
        <v>0</v>
      </c>
      <c r="J150" s="207">
        <f t="shared" si="118"/>
        <v>0</v>
      </c>
      <c r="K150" s="207">
        <f t="shared" si="111"/>
        <v>70</v>
      </c>
      <c r="L150" s="207">
        <f t="shared" si="119"/>
        <v>145</v>
      </c>
      <c r="M150" s="207">
        <f t="shared" si="112"/>
        <v>190</v>
      </c>
      <c r="N150" s="207">
        <f t="shared" si="120"/>
        <v>575</v>
      </c>
      <c r="O150" s="208">
        <f>(24*60-(I150+K150+M150+AR150+AS150+AT150))/24/60*100</f>
        <v>81.944444444444443</v>
      </c>
      <c r="P150" s="208">
        <f>(X150*24*60-(J150+L150+N150+AQ150+AU150))/X150/24/60*100</f>
        <v>84.722222222222214</v>
      </c>
      <c r="Q150" s="496">
        <f>(C150+C151)/AL150*60</f>
        <v>4.3600000000000003</v>
      </c>
      <c r="R150" s="496">
        <f>(D150+D151)/AM150*60</f>
        <v>0</v>
      </c>
      <c r="S150" s="496">
        <f>(E150+E151)/AN150*60</f>
        <v>17.718</v>
      </c>
      <c r="T150" s="496">
        <f>(F150+F151)/(AL150+AM150+AN150)*60</f>
        <v>7.3570731707317067</v>
      </c>
      <c r="U150" s="496">
        <f>(G150+G151)*60/AO150</f>
        <v>7.0459229208924956</v>
      </c>
      <c r="V150" s="487">
        <v>16.25</v>
      </c>
      <c r="W150" s="245"/>
      <c r="X150" s="214">
        <f t="shared" si="121"/>
        <v>4</v>
      </c>
      <c r="Y150" s="201" t="s">
        <v>49</v>
      </c>
      <c r="Z150" s="215"/>
      <c r="AA150" s="216"/>
      <c r="AB150" s="216"/>
      <c r="AC150" s="210">
        <f t="shared" si="113"/>
        <v>0</v>
      </c>
      <c r="AD150" s="235">
        <v>50</v>
      </c>
      <c r="AE150" s="235"/>
      <c r="AF150" s="235">
        <v>20</v>
      </c>
      <c r="AG150" s="210">
        <f t="shared" si="114"/>
        <v>70</v>
      </c>
      <c r="AH150" s="216">
        <v>30</v>
      </c>
      <c r="AI150" s="216">
        <v>100</v>
      </c>
      <c r="AJ150" s="216">
        <v>60</v>
      </c>
      <c r="AK150" s="210">
        <f t="shared" si="115"/>
        <v>190</v>
      </c>
      <c r="AL150" s="247">
        <v>450</v>
      </c>
      <c r="AM150" s="247">
        <v>380</v>
      </c>
      <c r="AN150" s="247">
        <v>400</v>
      </c>
      <c r="AO150" s="207">
        <f t="shared" si="122"/>
        <v>4930</v>
      </c>
      <c r="AP150" s="209"/>
      <c r="AQ150" s="411">
        <f t="shared" si="123"/>
        <v>0</v>
      </c>
      <c r="AR150" s="210"/>
      <c r="AS150" s="210"/>
      <c r="AT150" s="210"/>
      <c r="AU150" s="219">
        <f t="shared" si="124"/>
        <v>160</v>
      </c>
      <c r="AV150" s="220" t="s">
        <v>50</v>
      </c>
      <c r="AW150" s="221"/>
      <c r="AX150" s="210"/>
      <c r="AY150" s="210"/>
      <c r="AZ150" s="219">
        <f>AW150+AX150+AY150</f>
        <v>0</v>
      </c>
      <c r="BA150" s="222">
        <f t="shared" si="125"/>
        <v>0</v>
      </c>
      <c r="BB150" s="221"/>
      <c r="BC150" s="210"/>
      <c r="BD150" s="210"/>
      <c r="BE150" s="219">
        <f>BB150+BC150+BD150</f>
        <v>0</v>
      </c>
      <c r="BF150" s="222">
        <f t="shared" si="116"/>
        <v>0</v>
      </c>
      <c r="BG150" s="248">
        <f>SUM(AR150:AT152,AP150:AP152,AL150:AN152,AH150:AJ152,AD150:AF152,Z150:AB152)</f>
        <v>1490</v>
      </c>
      <c r="BH150" s="195"/>
      <c r="BI150" s="239"/>
      <c r="BJ150" s="240"/>
      <c r="BK150" s="241"/>
      <c r="BL150" s="242"/>
      <c r="BM150" s="239"/>
      <c r="BN150" s="241"/>
      <c r="BO150" s="241"/>
      <c r="BP150" s="198"/>
      <c r="BQ150" s="239"/>
      <c r="BR150" s="241"/>
      <c r="BS150" s="241"/>
      <c r="BT150" s="243"/>
      <c r="BU150" s="8"/>
      <c r="BV150" s="87"/>
      <c r="BW150" s="107"/>
      <c r="BX150" s="14"/>
      <c r="BY150" s="93"/>
      <c r="BZ150" s="93"/>
      <c r="CA150" s="98"/>
      <c r="CB150" s="8"/>
      <c r="CC150" s="87"/>
      <c r="CD150" s="111"/>
      <c r="CE150" s="112"/>
      <c r="CF150" s="93"/>
      <c r="CG150" s="93"/>
      <c r="CH150" s="110"/>
      <c r="CI150" s="8"/>
      <c r="CJ150" s="9"/>
      <c r="CK150" s="25"/>
      <c r="CL150" s="2"/>
      <c r="CM150" s="2"/>
      <c r="CN150" s="2"/>
      <c r="CO150" s="3"/>
      <c r="CP150" s="8"/>
      <c r="CQ150" s="25"/>
      <c r="CR150" s="2"/>
      <c r="CS150" s="2"/>
      <c r="CT150" s="2"/>
      <c r="CU150" s="3"/>
    </row>
    <row r="151" spans="1:106" ht="15.75" customHeight="1" x14ac:dyDescent="0.25">
      <c r="A151" s="182" t="s">
        <v>51</v>
      </c>
      <c r="B151" s="503"/>
      <c r="C151" s="204">
        <v>0</v>
      </c>
      <c r="D151" s="204">
        <v>0</v>
      </c>
      <c r="E151" s="204">
        <v>0</v>
      </c>
      <c r="F151" s="205">
        <f t="shared" si="109"/>
        <v>0</v>
      </c>
      <c r="G151" s="206">
        <f t="shared" si="117"/>
        <v>0</v>
      </c>
      <c r="H151" s="205">
        <f>G151/BH141</f>
        <v>0</v>
      </c>
      <c r="I151" s="231">
        <f t="shared" si="110"/>
        <v>0</v>
      </c>
      <c r="J151" s="207">
        <f t="shared" si="118"/>
        <v>0</v>
      </c>
      <c r="K151" s="231">
        <f t="shared" si="111"/>
        <v>0</v>
      </c>
      <c r="L151" s="207">
        <f t="shared" si="119"/>
        <v>0</v>
      </c>
      <c r="M151" s="207">
        <f t="shared" si="112"/>
        <v>0</v>
      </c>
      <c r="N151" s="207">
        <f t="shared" si="120"/>
        <v>0</v>
      </c>
      <c r="O151" s="208"/>
      <c r="P151" s="208"/>
      <c r="Q151" s="496"/>
      <c r="R151" s="496"/>
      <c r="S151" s="496"/>
      <c r="T151" s="496"/>
      <c r="U151" s="496"/>
      <c r="V151" s="487"/>
      <c r="W151" s="245"/>
      <c r="X151" s="214">
        <f t="shared" si="121"/>
        <v>4</v>
      </c>
      <c r="Y151" s="182" t="s">
        <v>51</v>
      </c>
      <c r="Z151" s="237"/>
      <c r="AA151" s="261"/>
      <c r="AB151" s="261"/>
      <c r="AC151" s="210">
        <f t="shared" si="113"/>
        <v>0</v>
      </c>
      <c r="AD151" s="235"/>
      <c r="AE151" s="235"/>
      <c r="AF151" s="235"/>
      <c r="AG151" s="210">
        <f t="shared" si="114"/>
        <v>0</v>
      </c>
      <c r="AH151" s="235">
        <v>0</v>
      </c>
      <c r="AI151" s="235">
        <v>0</v>
      </c>
      <c r="AJ151" s="235">
        <v>0</v>
      </c>
      <c r="AK151" s="210">
        <f t="shared" si="115"/>
        <v>0</v>
      </c>
      <c r="AL151" s="233"/>
      <c r="AM151" s="233"/>
      <c r="AN151" s="233"/>
      <c r="AO151" s="207">
        <f t="shared" si="122"/>
        <v>0</v>
      </c>
      <c r="AP151" s="236"/>
      <c r="AQ151" s="411">
        <f t="shared" si="123"/>
        <v>0</v>
      </c>
      <c r="AR151" s="237"/>
      <c r="AS151" s="237"/>
      <c r="AT151" s="237"/>
      <c r="AU151" s="219">
        <f t="shared" si="124"/>
        <v>0</v>
      </c>
      <c r="AV151" s="253"/>
      <c r="AW151" s="254"/>
      <c r="AX151" s="237"/>
      <c r="AY151" s="237"/>
      <c r="AZ151" s="255"/>
      <c r="BA151" s="222">
        <f t="shared" si="125"/>
        <v>0</v>
      </c>
      <c r="BB151" s="254"/>
      <c r="BC151" s="237"/>
      <c r="BD151" s="237"/>
      <c r="BE151" s="255"/>
      <c r="BF151" s="222">
        <f t="shared" si="116"/>
        <v>0</v>
      </c>
      <c r="BG151" s="260"/>
      <c r="BH151" s="224" t="s">
        <v>52</v>
      </c>
      <c r="BI151" s="225"/>
      <c r="BJ151" s="249">
        <v>0.64</v>
      </c>
      <c r="BK151" s="226"/>
      <c r="BL151" s="250"/>
      <c r="BM151" s="225"/>
      <c r="BN151" s="226">
        <v>0.6</v>
      </c>
      <c r="BO151" s="226"/>
      <c r="BP151" s="251"/>
      <c r="BQ151" s="225"/>
      <c r="BR151" s="226">
        <v>0.4</v>
      </c>
      <c r="BS151" s="226"/>
      <c r="BT151" s="252"/>
      <c r="BU151" s="8"/>
      <c r="BV151" s="87"/>
      <c r="BW151" s="104" t="s">
        <v>52</v>
      </c>
      <c r="BX151" s="13"/>
      <c r="BY151" s="102">
        <f>BJ151+BN151+BR151</f>
        <v>1.6400000000000001</v>
      </c>
      <c r="BZ151" s="102">
        <f>BK151+BO151+BS151</f>
        <v>0</v>
      </c>
      <c r="CA151" s="98"/>
      <c r="CB151" s="8"/>
      <c r="CC151" s="87"/>
      <c r="CD151" s="113" t="s">
        <v>52</v>
      </c>
      <c r="CE151" s="96"/>
      <c r="CF151" s="102">
        <f>BY151</f>
        <v>1.6400000000000001</v>
      </c>
      <c r="CG151" s="102">
        <f>BZ151</f>
        <v>0</v>
      </c>
      <c r="CH151" s="106"/>
      <c r="CI151" s="8"/>
      <c r="CJ151" s="9"/>
      <c r="CK151" s="25" t="s">
        <v>52</v>
      </c>
      <c r="CL151" s="31">
        <f>BJ151/(C153+C154)%</f>
        <v>1.0128184839373318</v>
      </c>
      <c r="CM151" s="31">
        <f>BN151/(D153+D154)%</f>
        <v>1.1911852293031568</v>
      </c>
      <c r="CN151" s="31">
        <f>BR151/(E153+E154)%</f>
        <v>0.41595174959704673</v>
      </c>
      <c r="CO151" s="32">
        <f>BY151/(F153+F154)%</f>
        <v>0.78197639766360727</v>
      </c>
      <c r="CP151" s="8"/>
      <c r="CQ151" s="25" t="s">
        <v>52</v>
      </c>
      <c r="CR151" s="31">
        <f>BK151/(C153+C154)%</f>
        <v>0</v>
      </c>
      <c r="CS151" s="31">
        <f>BO151/(D153+D154)%</f>
        <v>0</v>
      </c>
      <c r="CT151" s="31">
        <f>BS151/(E153+E154)%</f>
        <v>0</v>
      </c>
      <c r="CU151" s="32">
        <f>BZ151/(F153+F154)%</f>
        <v>0</v>
      </c>
    </row>
    <row r="152" spans="1:106" ht="15.75" customHeight="1" x14ac:dyDescent="0.25">
      <c r="A152" s="182" t="s">
        <v>53</v>
      </c>
      <c r="B152" s="202">
        <v>150</v>
      </c>
      <c r="C152" s="204">
        <v>90.7</v>
      </c>
      <c r="D152" s="204">
        <v>84.59</v>
      </c>
      <c r="E152" s="204">
        <v>0</v>
      </c>
      <c r="F152" s="205">
        <f t="shared" si="109"/>
        <v>175.29000000000002</v>
      </c>
      <c r="G152" s="206">
        <f t="shared" si="117"/>
        <v>674.65499999999997</v>
      </c>
      <c r="H152" s="205">
        <f>G152/BH141</f>
        <v>168.66374999999999</v>
      </c>
      <c r="I152" s="231">
        <f t="shared" si="110"/>
        <v>0</v>
      </c>
      <c r="J152" s="207">
        <f t="shared" si="118"/>
        <v>0</v>
      </c>
      <c r="K152" s="231">
        <f t="shared" si="111"/>
        <v>0</v>
      </c>
      <c r="L152" s="207">
        <f t="shared" si="119"/>
        <v>0</v>
      </c>
      <c r="M152" s="207">
        <f t="shared" si="112"/>
        <v>0</v>
      </c>
      <c r="N152" s="207">
        <f t="shared" si="120"/>
        <v>0</v>
      </c>
      <c r="O152" s="208"/>
      <c r="P152" s="208"/>
      <c r="Q152" s="207" t="e">
        <f>C152/AL152*60</f>
        <v>#DIV/0!</v>
      </c>
      <c r="R152" s="207" t="e">
        <f>D152/AM152*60</f>
        <v>#DIV/0!</v>
      </c>
      <c r="S152" s="207" t="e">
        <f>E152/AN152*60</f>
        <v>#DIV/0!</v>
      </c>
      <c r="T152" s="207" t="e">
        <f>(F152)/(AL152+AM152+AN152)*60</f>
        <v>#DIV/0!</v>
      </c>
      <c r="U152" s="207" t="e">
        <f>(G152)*60/AO152</f>
        <v>#DIV/0!</v>
      </c>
      <c r="V152" s="259">
        <v>20.6</v>
      </c>
      <c r="W152" s="213"/>
      <c r="X152" s="214">
        <f t="shared" si="121"/>
        <v>4</v>
      </c>
      <c r="Y152" s="182" t="s">
        <v>53</v>
      </c>
      <c r="Z152" s="237"/>
      <c r="AA152" s="261"/>
      <c r="AB152" s="261"/>
      <c r="AC152" s="210">
        <f t="shared" si="113"/>
        <v>0</v>
      </c>
      <c r="AD152" s="235"/>
      <c r="AE152" s="235"/>
      <c r="AF152" s="235"/>
      <c r="AG152" s="210">
        <f t="shared" si="114"/>
        <v>0</v>
      </c>
      <c r="AH152" s="235">
        <v>0</v>
      </c>
      <c r="AI152" s="235">
        <v>0</v>
      </c>
      <c r="AJ152" s="235">
        <v>0</v>
      </c>
      <c r="AK152" s="210">
        <f t="shared" si="115"/>
        <v>0</v>
      </c>
      <c r="AL152" s="247"/>
      <c r="AM152" s="247"/>
      <c r="AN152" s="247"/>
      <c r="AO152" s="207">
        <f t="shared" si="122"/>
        <v>0</v>
      </c>
      <c r="AP152" s="236"/>
      <c r="AQ152" s="411">
        <f t="shared" si="123"/>
        <v>0</v>
      </c>
      <c r="AR152" s="237"/>
      <c r="AS152" s="237"/>
      <c r="AT152" s="237"/>
      <c r="AU152" s="219">
        <f t="shared" si="124"/>
        <v>0</v>
      </c>
      <c r="AV152" s="253"/>
      <c r="AW152" s="254"/>
      <c r="AX152" s="237"/>
      <c r="AY152" s="237"/>
      <c r="AZ152" s="255"/>
      <c r="BA152" s="222">
        <f t="shared" si="125"/>
        <v>0</v>
      </c>
      <c r="BB152" s="254"/>
      <c r="BC152" s="237"/>
      <c r="BD152" s="237"/>
      <c r="BE152" s="255"/>
      <c r="BF152" s="222">
        <f t="shared" si="116"/>
        <v>0</v>
      </c>
      <c r="BG152" s="257"/>
      <c r="BH152" s="224"/>
      <c r="BI152" s="225"/>
      <c r="BJ152" s="240"/>
      <c r="BK152" s="240"/>
      <c r="BL152" s="250"/>
      <c r="BM152" s="225"/>
      <c r="BN152" s="240"/>
      <c r="BO152" s="240"/>
      <c r="BP152" s="251"/>
      <c r="BQ152" s="225"/>
      <c r="BR152" s="240"/>
      <c r="BS152" s="240"/>
      <c r="BT152" s="252"/>
      <c r="BU152" s="8"/>
      <c r="BV152" s="87"/>
      <c r="BW152" s="107"/>
      <c r="BX152" s="13"/>
      <c r="BY152" s="102"/>
      <c r="BZ152" s="102"/>
      <c r="CA152" s="98"/>
      <c r="CB152" s="8"/>
      <c r="CC152" s="87"/>
      <c r="CD152" s="90"/>
      <c r="CE152" s="105"/>
      <c r="CF152" s="102"/>
      <c r="CG152" s="102"/>
      <c r="CH152" s="106"/>
      <c r="CI152" s="8"/>
      <c r="CJ152" s="9"/>
      <c r="CK152" s="25"/>
      <c r="CL152" s="31"/>
      <c r="CM152" s="31"/>
      <c r="CN152" s="31"/>
      <c r="CO152" s="32"/>
      <c r="CP152" s="8"/>
      <c r="CQ152" s="25"/>
      <c r="CR152" s="31"/>
      <c r="CS152" s="31"/>
      <c r="CT152" s="31"/>
      <c r="CU152" s="32"/>
    </row>
    <row r="153" spans="1:106" ht="15.75" customHeight="1" x14ac:dyDescent="0.25">
      <c r="A153" s="201" t="s">
        <v>54</v>
      </c>
      <c r="B153" s="202">
        <v>208</v>
      </c>
      <c r="C153" s="204">
        <v>14.71</v>
      </c>
      <c r="D153" s="204">
        <v>0</v>
      </c>
      <c r="E153" s="204">
        <v>0</v>
      </c>
      <c r="F153" s="206">
        <f t="shared" ref="F153:F161" si="126">C153+D153+E153</f>
        <v>14.71</v>
      </c>
      <c r="G153" s="206">
        <f t="shared" si="117"/>
        <v>14.71</v>
      </c>
      <c r="H153" s="206">
        <f>G153/BH141</f>
        <v>3.6775000000000002</v>
      </c>
      <c r="I153" s="207">
        <f t="shared" si="110"/>
        <v>60</v>
      </c>
      <c r="J153" s="207">
        <f t="shared" si="118"/>
        <v>480</v>
      </c>
      <c r="K153" s="207">
        <f t="shared" si="111"/>
        <v>0</v>
      </c>
      <c r="L153" s="207">
        <f t="shared" si="119"/>
        <v>0</v>
      </c>
      <c r="M153" s="207">
        <f t="shared" si="112"/>
        <v>270</v>
      </c>
      <c r="N153" s="207">
        <f t="shared" si="120"/>
        <v>2325</v>
      </c>
      <c r="O153" s="208">
        <f>(24*60-(I153+K153+M153+AR153+AS153+AT153+AP153))/24/60*100</f>
        <v>77.083333333333343</v>
      </c>
      <c r="P153" s="208">
        <f>(X153*24*60-(J153+L153+N153+AQ153+AU153))/X153/24/60*100</f>
        <v>48.958333333333329</v>
      </c>
      <c r="Q153" s="496">
        <f>(C153+C154)/(AL153+AL154)*60</f>
        <v>9.9773684210526312</v>
      </c>
      <c r="R153" s="496">
        <f>(D153+D154)/(AM153+AM154)*60</f>
        <v>8.6348571428571432</v>
      </c>
      <c r="S153" s="496">
        <f>(E153+E154)/(AN153+AN154)*60</f>
        <v>15.183947368421055</v>
      </c>
      <c r="T153" s="496">
        <f>(F153+F154)/(AL153+AM153+AN153+AL154+AM154+AN154)*60</f>
        <v>11.336486486486486</v>
      </c>
      <c r="U153" s="496">
        <f>(G153+G154)*60/(AO153+AO154)</f>
        <v>9.350025575447571</v>
      </c>
      <c r="V153" s="487">
        <v>22.18</v>
      </c>
      <c r="W153" s="245"/>
      <c r="X153" s="214">
        <f t="shared" si="121"/>
        <v>4</v>
      </c>
      <c r="Y153" s="201" t="s">
        <v>54</v>
      </c>
      <c r="Z153" s="262"/>
      <c r="AA153" s="216"/>
      <c r="AB153" s="216">
        <v>60</v>
      </c>
      <c r="AC153" s="210">
        <f t="shared" si="113"/>
        <v>60</v>
      </c>
      <c r="AD153" s="235"/>
      <c r="AE153" s="235"/>
      <c r="AF153" s="235"/>
      <c r="AG153" s="210">
        <f t="shared" si="114"/>
        <v>0</v>
      </c>
      <c r="AH153" s="235">
        <v>100</v>
      </c>
      <c r="AI153" s="235">
        <v>130</v>
      </c>
      <c r="AJ153" s="235">
        <v>40</v>
      </c>
      <c r="AK153" s="210">
        <f t="shared" si="115"/>
        <v>270</v>
      </c>
      <c r="AL153" s="247">
        <v>380</v>
      </c>
      <c r="AM153" s="247">
        <v>350</v>
      </c>
      <c r="AN153" s="247">
        <v>380</v>
      </c>
      <c r="AO153" s="207">
        <f t="shared" si="122"/>
        <v>3910</v>
      </c>
      <c r="AP153" s="209"/>
      <c r="AQ153" s="411">
        <f t="shared" si="123"/>
        <v>0</v>
      </c>
      <c r="AR153" s="210"/>
      <c r="AS153" s="210"/>
      <c r="AT153" s="210"/>
      <c r="AU153" s="219">
        <f t="shared" si="124"/>
        <v>135</v>
      </c>
      <c r="AV153" s="263" t="s">
        <v>55</v>
      </c>
      <c r="AW153" s="221"/>
      <c r="AX153" s="210"/>
      <c r="AY153" s="210"/>
      <c r="AZ153" s="219">
        <f>AW153+AX153+AY153</f>
        <v>0</v>
      </c>
      <c r="BA153" s="222">
        <f t="shared" si="125"/>
        <v>0</v>
      </c>
      <c r="BB153" s="221"/>
      <c r="BC153" s="210"/>
      <c r="BD153" s="210"/>
      <c r="BE153" s="219">
        <f>BB153+BC153+BD153</f>
        <v>0</v>
      </c>
      <c r="BF153" s="222">
        <f t="shared" si="116"/>
        <v>0</v>
      </c>
      <c r="BG153" s="248">
        <f>SUM(AR153:AT154,AP153:AP154,AL153:AN154,AH153:AJ154,AD153:AF154,Z153:AB154)</f>
        <v>1440</v>
      </c>
      <c r="BH153" s="224" t="s">
        <v>56</v>
      </c>
      <c r="BI153" s="225"/>
      <c r="BJ153" s="249">
        <v>0.21</v>
      </c>
      <c r="BK153" s="226"/>
      <c r="BL153" s="250"/>
      <c r="BM153" s="225"/>
      <c r="BN153" s="226">
        <v>0</v>
      </c>
      <c r="BO153" s="226"/>
      <c r="BP153" s="251"/>
      <c r="BQ153" s="225"/>
      <c r="BR153" s="226">
        <v>0</v>
      </c>
      <c r="BS153" s="226"/>
      <c r="BT153" s="252"/>
      <c r="BU153" s="8"/>
      <c r="BV153" s="87"/>
      <c r="BW153" s="104" t="s">
        <v>56</v>
      </c>
      <c r="BX153" s="13"/>
      <c r="BY153" s="102">
        <f>BJ153+BN153+BR153</f>
        <v>0.21</v>
      </c>
      <c r="BZ153" s="102">
        <f>BK153+BO153+BS153</f>
        <v>0</v>
      </c>
      <c r="CA153" s="98"/>
      <c r="CB153" s="8"/>
      <c r="CC153" s="87"/>
      <c r="CD153" s="103" t="s">
        <v>56</v>
      </c>
      <c r="CE153" s="105"/>
      <c r="CF153" s="102">
        <f>BY153</f>
        <v>0.21</v>
      </c>
      <c r="CG153" s="102">
        <f>BZ153</f>
        <v>0</v>
      </c>
      <c r="CH153" s="106"/>
      <c r="CI153" s="8"/>
      <c r="CJ153" s="9"/>
      <c r="CK153" s="7" t="s">
        <v>56</v>
      </c>
      <c r="CL153" s="31">
        <f>BJ153/(C155)%</f>
        <v>0.48701298701298701</v>
      </c>
      <c r="CM153" s="31" t="e">
        <f>BN153/(D155)%</f>
        <v>#DIV/0!</v>
      </c>
      <c r="CN153" s="31" t="e">
        <f>BR153/(E155)%</f>
        <v>#DIV/0!</v>
      </c>
      <c r="CO153" s="32">
        <f>BY153/(F155)%</f>
        <v>0.48701298701298701</v>
      </c>
      <c r="CP153" s="8"/>
      <c r="CQ153" s="7" t="s">
        <v>56</v>
      </c>
      <c r="CR153" s="31">
        <f>BK153/(C155)%</f>
        <v>0</v>
      </c>
      <c r="CS153" s="31" t="e">
        <f>BO153/(D155)%</f>
        <v>#DIV/0!</v>
      </c>
      <c r="CT153" s="31" t="e">
        <f>BS153/(E155)%</f>
        <v>#DIV/0!</v>
      </c>
      <c r="CU153" s="32">
        <f>BZ153/(F155)%</f>
        <v>0</v>
      </c>
    </row>
    <row r="154" spans="1:106" ht="15.75" customHeight="1" x14ac:dyDescent="0.25">
      <c r="A154" s="182" t="s">
        <v>57</v>
      </c>
      <c r="B154" s="202">
        <v>277</v>
      </c>
      <c r="C154" s="204">
        <v>48.48</v>
      </c>
      <c r="D154" s="204">
        <v>50.37</v>
      </c>
      <c r="E154" s="204">
        <v>96.165000000000006</v>
      </c>
      <c r="F154" s="205">
        <f t="shared" si="126"/>
        <v>195.01499999999999</v>
      </c>
      <c r="G154" s="206">
        <f t="shared" si="117"/>
        <v>594.6</v>
      </c>
      <c r="H154" s="205">
        <f>G154/BH141</f>
        <v>148.65</v>
      </c>
      <c r="I154" s="231">
        <f t="shared" si="110"/>
        <v>0</v>
      </c>
      <c r="J154" s="207">
        <f t="shared" si="118"/>
        <v>0</v>
      </c>
      <c r="K154" s="231">
        <f t="shared" si="111"/>
        <v>0</v>
      </c>
      <c r="L154" s="207">
        <f t="shared" si="119"/>
        <v>0</v>
      </c>
      <c r="M154" s="207">
        <f t="shared" si="112"/>
        <v>0</v>
      </c>
      <c r="N154" s="207">
        <f t="shared" si="120"/>
        <v>0</v>
      </c>
      <c r="O154" s="208"/>
      <c r="P154" s="208"/>
      <c r="Q154" s="496"/>
      <c r="R154" s="496"/>
      <c r="S154" s="496"/>
      <c r="T154" s="496"/>
      <c r="U154" s="496"/>
      <c r="V154" s="487"/>
      <c r="W154" s="245"/>
      <c r="X154" s="214">
        <f t="shared" si="121"/>
        <v>4</v>
      </c>
      <c r="Y154" s="182" t="s">
        <v>57</v>
      </c>
      <c r="Z154" s="215"/>
      <c r="AA154" s="216"/>
      <c r="AB154" s="216"/>
      <c r="AC154" s="210">
        <f t="shared" si="113"/>
        <v>0</v>
      </c>
      <c r="AD154" s="235"/>
      <c r="AE154" s="235"/>
      <c r="AF154" s="235"/>
      <c r="AG154" s="210">
        <f t="shared" si="114"/>
        <v>0</v>
      </c>
      <c r="AH154" s="235">
        <v>0</v>
      </c>
      <c r="AI154" s="235">
        <v>0</v>
      </c>
      <c r="AJ154" s="235">
        <v>0</v>
      </c>
      <c r="AK154" s="210">
        <f t="shared" si="115"/>
        <v>0</v>
      </c>
      <c r="AL154" s="247"/>
      <c r="AM154" s="247"/>
      <c r="AN154" s="247"/>
      <c r="AO154" s="207">
        <f t="shared" si="122"/>
        <v>0</v>
      </c>
      <c r="AP154" s="236"/>
      <c r="AQ154" s="411">
        <f t="shared" si="123"/>
        <v>0</v>
      </c>
      <c r="AR154" s="237"/>
      <c r="AS154" s="237"/>
      <c r="AT154" s="237"/>
      <c r="AU154" s="219">
        <f t="shared" si="124"/>
        <v>0</v>
      </c>
      <c r="AV154" s="253"/>
      <c r="AW154" s="254"/>
      <c r="AX154" s="237"/>
      <c r="AY154" s="237"/>
      <c r="AZ154" s="255"/>
      <c r="BA154" s="222">
        <f t="shared" si="125"/>
        <v>0</v>
      </c>
      <c r="BB154" s="254"/>
      <c r="BC154" s="237"/>
      <c r="BD154" s="237"/>
      <c r="BE154" s="255"/>
      <c r="BF154" s="222">
        <f t="shared" si="116"/>
        <v>0</v>
      </c>
      <c r="BG154" s="238"/>
      <c r="BI154" s="264"/>
      <c r="BJ154" s="264"/>
      <c r="BK154" s="264"/>
      <c r="BL154" s="264"/>
      <c r="BM154" s="264"/>
      <c r="BN154" s="264"/>
      <c r="BO154" s="264"/>
      <c r="BP154" s="264"/>
      <c r="BQ154" s="264"/>
      <c r="BR154" s="264"/>
      <c r="BS154" s="264"/>
      <c r="BT154" s="265"/>
      <c r="BU154" s="8"/>
      <c r="BV154" s="87"/>
      <c r="BW154" s="114"/>
      <c r="BX154" s="115"/>
      <c r="BY154" s="116"/>
      <c r="BZ154" s="116"/>
      <c r="CA154" s="117"/>
      <c r="CB154" s="8"/>
      <c r="CC154" s="118"/>
      <c r="CD154" s="119"/>
      <c r="CE154" s="120"/>
      <c r="CF154" s="116"/>
      <c r="CG154" s="116"/>
      <c r="CH154" s="121"/>
      <c r="CI154" s="8"/>
      <c r="CJ154" s="9"/>
      <c r="CK154" s="25"/>
      <c r="CL154" s="2"/>
      <c r="CM154" s="2"/>
      <c r="CN154" s="2"/>
      <c r="CO154" s="3"/>
      <c r="CP154" s="8"/>
      <c r="CQ154" s="25"/>
      <c r="CR154" s="2"/>
      <c r="CS154" s="2"/>
      <c r="CT154" s="2"/>
      <c r="CU154" s="3"/>
    </row>
    <row r="155" spans="1:106" ht="15.75" customHeight="1" x14ac:dyDescent="0.25">
      <c r="A155" s="182" t="s">
        <v>56</v>
      </c>
      <c r="B155" s="202"/>
      <c r="C155" s="204">
        <v>43.12</v>
      </c>
      <c r="D155" s="204">
        <v>0</v>
      </c>
      <c r="E155" s="204">
        <v>0</v>
      </c>
      <c r="F155" s="205">
        <f t="shared" si="126"/>
        <v>43.12</v>
      </c>
      <c r="G155" s="206">
        <f t="shared" si="117"/>
        <v>293.62799999999999</v>
      </c>
      <c r="H155" s="205">
        <f>G155/BH141</f>
        <v>73.406999999999996</v>
      </c>
      <c r="I155" s="231">
        <f t="shared" si="110"/>
        <v>0</v>
      </c>
      <c r="J155" s="207">
        <f t="shared" si="118"/>
        <v>0</v>
      </c>
      <c r="K155" s="231">
        <f t="shared" si="111"/>
        <v>180</v>
      </c>
      <c r="L155" s="207">
        <f t="shared" si="119"/>
        <v>180</v>
      </c>
      <c r="M155" s="207">
        <f t="shared" si="112"/>
        <v>1040</v>
      </c>
      <c r="N155" s="207">
        <f t="shared" si="120"/>
        <v>2560</v>
      </c>
      <c r="O155" s="208">
        <f>(24*60-(I155+K155+M155+AR155+AS155+AT155+AP155))/24/60*100</f>
        <v>15.277777777777777</v>
      </c>
      <c r="P155" s="208">
        <f>(X155*24*60-(J155+L155+N155+AQ155+AU155))/X155/24/60*100</f>
        <v>52.430555555555557</v>
      </c>
      <c r="Q155" s="266"/>
      <c r="R155" s="266"/>
      <c r="S155" s="266"/>
      <c r="T155" s="266"/>
      <c r="U155" s="266"/>
      <c r="V155" s="267"/>
      <c r="W155" s="245"/>
      <c r="X155" s="214">
        <f t="shared" si="121"/>
        <v>4</v>
      </c>
      <c r="Y155" s="224" t="s">
        <v>56</v>
      </c>
      <c r="Z155" s="215"/>
      <c r="AA155" s="216"/>
      <c r="AB155" s="216"/>
      <c r="AC155" s="210">
        <f t="shared" si="113"/>
        <v>0</v>
      </c>
      <c r="AD155" s="235">
        <v>180</v>
      </c>
      <c r="AE155" s="235"/>
      <c r="AF155" s="235"/>
      <c r="AG155" s="210">
        <f t="shared" si="114"/>
        <v>180</v>
      </c>
      <c r="AH155" s="235">
        <v>80</v>
      </c>
      <c r="AI155" s="235">
        <v>480</v>
      </c>
      <c r="AJ155" s="235">
        <v>480</v>
      </c>
      <c r="AK155" s="210">
        <f t="shared" si="115"/>
        <v>1040</v>
      </c>
      <c r="AL155" s="247"/>
      <c r="AM155" s="247"/>
      <c r="AN155" s="247"/>
      <c r="AO155" s="207">
        <f t="shared" si="122"/>
        <v>0</v>
      </c>
      <c r="AP155" s="236"/>
      <c r="AQ155" s="411">
        <f t="shared" si="123"/>
        <v>0</v>
      </c>
      <c r="AR155" s="237"/>
      <c r="AS155" s="237"/>
      <c r="AT155" s="237"/>
      <c r="AU155" s="219">
        <f t="shared" si="124"/>
        <v>0</v>
      </c>
      <c r="AV155" s="263" t="s">
        <v>56</v>
      </c>
      <c r="AW155" s="254"/>
      <c r="AX155" s="254"/>
      <c r="AY155" s="254"/>
      <c r="AZ155" s="219">
        <f t="shared" ref="AZ155:AZ161" si="127">AW155+AX155+AY155</f>
        <v>0</v>
      </c>
      <c r="BA155" s="222">
        <f t="shared" si="125"/>
        <v>0</v>
      </c>
      <c r="BB155" s="221"/>
      <c r="BC155" s="210"/>
      <c r="BD155" s="210"/>
      <c r="BE155" s="219">
        <f t="shared" ref="BE155:BE161" si="128">BB155+BC155+BD155</f>
        <v>0</v>
      </c>
      <c r="BF155" s="222">
        <f t="shared" si="116"/>
        <v>2880</v>
      </c>
      <c r="BG155" s="223"/>
      <c r="BH155" s="224" t="s">
        <v>58</v>
      </c>
      <c r="BI155" s="268">
        <v>1.1599999999999999</v>
      </c>
      <c r="BJ155" s="249">
        <v>1.26</v>
      </c>
      <c r="BK155" s="226"/>
      <c r="BL155" s="269"/>
      <c r="BM155" s="268">
        <v>0.7</v>
      </c>
      <c r="BN155" s="226">
        <v>0.8</v>
      </c>
      <c r="BO155" s="226"/>
      <c r="BP155" s="270"/>
      <c r="BQ155" s="268">
        <v>0.6</v>
      </c>
      <c r="BR155" s="226">
        <v>0.7</v>
      </c>
      <c r="BS155" s="226"/>
      <c r="BT155" s="271"/>
      <c r="BU155" s="8"/>
      <c r="BV155" s="87"/>
      <c r="BW155" s="122" t="s">
        <v>59</v>
      </c>
      <c r="BX155" s="123">
        <f t="shared" ref="BX155:CA156" si="129">BI155+BM155+BQ155</f>
        <v>2.46</v>
      </c>
      <c r="BY155" s="102">
        <f t="shared" si="129"/>
        <v>2.76</v>
      </c>
      <c r="BZ155" s="102">
        <f t="shared" si="129"/>
        <v>0</v>
      </c>
      <c r="CA155" s="124">
        <f t="shared" si="129"/>
        <v>0</v>
      </c>
      <c r="CB155" s="8"/>
      <c r="CC155" s="87"/>
      <c r="CD155" s="113" t="s">
        <v>59</v>
      </c>
      <c r="CE155" s="125">
        <f t="shared" ref="CE155:CH156" si="130">BX155</f>
        <v>2.46</v>
      </c>
      <c r="CF155" s="102">
        <f t="shared" si="130"/>
        <v>2.76</v>
      </c>
      <c r="CG155" s="102">
        <f t="shared" si="130"/>
        <v>0</v>
      </c>
      <c r="CH155" s="126">
        <f t="shared" si="130"/>
        <v>0</v>
      </c>
      <c r="CI155" s="8"/>
      <c r="CJ155" s="9"/>
      <c r="CK155" s="25" t="s">
        <v>58</v>
      </c>
      <c r="CL155" s="31">
        <f>BJ155/(BJ155+C157)%</f>
        <v>3.3262935586061251</v>
      </c>
      <c r="CM155" s="31">
        <f>BN155/(BN155+D157)%</f>
        <v>2.4822364950820694</v>
      </c>
      <c r="CN155" s="31">
        <f>BR155/(BR155+E157)%</f>
        <v>1.9965772960638901</v>
      </c>
      <c r="CO155" s="32">
        <f>BY155/(BY155+F157)%</f>
        <v>2.624347478819804</v>
      </c>
      <c r="CP155" s="8"/>
      <c r="CQ155" s="25" t="s">
        <v>58</v>
      </c>
      <c r="CR155" s="31">
        <f>BK155/C157%</f>
        <v>0</v>
      </c>
      <c r="CS155" s="31">
        <f>BO155/D157%</f>
        <v>0</v>
      </c>
      <c r="CT155" s="31">
        <f>BS155/E157%</f>
        <v>0</v>
      </c>
      <c r="CU155" s="32">
        <f>BZ155/F157%</f>
        <v>0</v>
      </c>
    </row>
    <row r="156" spans="1:106" ht="15.75" customHeight="1" x14ac:dyDescent="0.25">
      <c r="A156" s="182" t="s">
        <v>60</v>
      </c>
      <c r="B156" s="202"/>
      <c r="C156" s="204">
        <v>0</v>
      </c>
      <c r="D156" s="204">
        <v>159.88</v>
      </c>
      <c r="E156" s="204">
        <v>89.7</v>
      </c>
      <c r="F156" s="205">
        <f t="shared" si="126"/>
        <v>249.57999999999998</v>
      </c>
      <c r="G156" s="206">
        <f t="shared" si="117"/>
        <v>837.98</v>
      </c>
      <c r="H156" s="205">
        <f>G156/BH141</f>
        <v>209.495</v>
      </c>
      <c r="I156" s="231">
        <f t="shared" si="110"/>
        <v>240</v>
      </c>
      <c r="J156" s="207">
        <f t="shared" si="118"/>
        <v>405</v>
      </c>
      <c r="K156" s="231">
        <f t="shared" si="111"/>
        <v>90</v>
      </c>
      <c r="L156" s="207">
        <f t="shared" si="119"/>
        <v>250</v>
      </c>
      <c r="M156" s="207">
        <f t="shared" si="112"/>
        <v>3810</v>
      </c>
      <c r="N156" s="207">
        <f t="shared" si="120"/>
        <v>13195</v>
      </c>
      <c r="O156" s="208">
        <f>(16*24*60-(I156+K156+M156+AR156+AS156+AT156+AP156))/16/24/60*100</f>
        <v>82.03125</v>
      </c>
      <c r="P156" s="208">
        <f>(16*X156*24*60-(J156+L156+N156+AQ156+AU156))/16/X156/24/60*100</f>
        <v>84.971788194444443</v>
      </c>
      <c r="Q156" s="232"/>
      <c r="R156" s="233"/>
      <c r="S156" s="233"/>
      <c r="T156" s="234"/>
      <c r="U156" s="234"/>
      <c r="V156" s="272"/>
      <c r="W156" s="213"/>
      <c r="X156" s="214">
        <f>X161</f>
        <v>4</v>
      </c>
      <c r="Y156" s="182" t="s">
        <v>60</v>
      </c>
      <c r="Z156" s="215">
        <v>180</v>
      </c>
      <c r="AA156" s="216">
        <v>30</v>
      </c>
      <c r="AB156" s="216">
        <v>30</v>
      </c>
      <c r="AC156" s="210">
        <f t="shared" si="113"/>
        <v>240</v>
      </c>
      <c r="AD156" s="235">
        <v>60</v>
      </c>
      <c r="AE156" s="235">
        <v>30</v>
      </c>
      <c r="AF156" s="235"/>
      <c r="AG156" s="210">
        <f t="shared" si="114"/>
        <v>90</v>
      </c>
      <c r="AH156" s="235">
        <v>1320</v>
      </c>
      <c r="AI156" s="235">
        <v>1050</v>
      </c>
      <c r="AJ156" s="235">
        <v>1440</v>
      </c>
      <c r="AK156" s="210">
        <f t="shared" si="115"/>
        <v>3810</v>
      </c>
      <c r="AL156" s="233"/>
      <c r="AM156" s="233"/>
      <c r="AN156" s="233"/>
      <c r="AO156" s="207">
        <f t="shared" si="122"/>
        <v>0</v>
      </c>
      <c r="AP156" s="236"/>
      <c r="AQ156" s="411">
        <f t="shared" si="123"/>
        <v>0</v>
      </c>
      <c r="AR156" s="237"/>
      <c r="AS156" s="237"/>
      <c r="AT156" s="237"/>
      <c r="AU156" s="219">
        <f t="shared" si="124"/>
        <v>0</v>
      </c>
      <c r="AV156" s="263" t="s">
        <v>60</v>
      </c>
      <c r="AW156" s="221"/>
      <c r="AX156" s="210"/>
      <c r="AY156" s="210"/>
      <c r="AZ156" s="219">
        <f t="shared" si="127"/>
        <v>0</v>
      </c>
      <c r="BA156" s="222">
        <f t="shared" si="125"/>
        <v>0</v>
      </c>
      <c r="BB156" s="221">
        <f>AH156</f>
        <v>1320</v>
      </c>
      <c r="BC156" s="221">
        <f>AI156</f>
        <v>1050</v>
      </c>
      <c r="BD156" s="221">
        <f>AJ156</f>
        <v>1440</v>
      </c>
      <c r="BE156" s="219">
        <f t="shared" si="128"/>
        <v>3810</v>
      </c>
      <c r="BF156" s="222">
        <f t="shared" si="116"/>
        <v>10315</v>
      </c>
      <c r="BG156" s="223"/>
      <c r="BH156" s="224" t="s">
        <v>61</v>
      </c>
      <c r="BI156" s="268">
        <v>1.1299999999999999</v>
      </c>
      <c r="BJ156" s="249">
        <v>1.23</v>
      </c>
      <c r="BK156" s="226"/>
      <c r="BL156" s="269"/>
      <c r="BM156" s="268">
        <v>0.76</v>
      </c>
      <c r="BN156" s="226">
        <v>0.86</v>
      </c>
      <c r="BO156" s="226"/>
      <c r="BP156" s="270"/>
      <c r="BQ156" s="268">
        <v>0.6</v>
      </c>
      <c r="BR156" s="226">
        <v>0.7</v>
      </c>
      <c r="BS156" s="226"/>
      <c r="BT156" s="271"/>
      <c r="BU156" s="8"/>
      <c r="BV156" s="87"/>
      <c r="BW156" s="104" t="s">
        <v>62</v>
      </c>
      <c r="BX156" s="127">
        <f t="shared" si="129"/>
        <v>2.4899999999999998</v>
      </c>
      <c r="BY156" s="128">
        <f t="shared" si="129"/>
        <v>2.79</v>
      </c>
      <c r="BZ156" s="102">
        <f t="shared" si="129"/>
        <v>0</v>
      </c>
      <c r="CA156" s="124">
        <f t="shared" si="129"/>
        <v>0</v>
      </c>
      <c r="CB156" s="9"/>
      <c r="CC156" s="87"/>
      <c r="CD156" s="90" t="s">
        <v>62</v>
      </c>
      <c r="CE156" s="129">
        <f t="shared" si="130"/>
        <v>2.4899999999999998</v>
      </c>
      <c r="CF156" s="102">
        <f t="shared" si="130"/>
        <v>2.79</v>
      </c>
      <c r="CG156" s="102">
        <f t="shared" si="130"/>
        <v>0</v>
      </c>
      <c r="CH156" s="126">
        <f t="shared" si="130"/>
        <v>0</v>
      </c>
      <c r="CI156" s="8"/>
      <c r="CJ156" s="9"/>
      <c r="CK156" s="25" t="s">
        <v>61</v>
      </c>
      <c r="CL156" s="31">
        <f>BJ156/(BJ156+C158)%</f>
        <v>2.8988922931887813</v>
      </c>
      <c r="CM156" s="31">
        <f>BN156/(BN156+D158)%</f>
        <v>2.6009375472554059</v>
      </c>
      <c r="CN156" s="31">
        <f>BR156/(BR156+E158)%</f>
        <v>4.0183696900114807</v>
      </c>
      <c r="CO156" s="32">
        <f>BY156/(BY156+F158)%</f>
        <v>3.0027444438465265</v>
      </c>
      <c r="CP156" s="8"/>
      <c r="CQ156" s="25" t="s">
        <v>61</v>
      </c>
      <c r="CR156" s="31">
        <f>BK156/C158%</f>
        <v>0</v>
      </c>
      <c r="CS156" s="31">
        <f>BO156/D158%</f>
        <v>0</v>
      </c>
      <c r="CT156" s="31">
        <f>BS156/E158%</f>
        <v>0</v>
      </c>
      <c r="CU156" s="32">
        <f>BZ156/F158%</f>
        <v>0</v>
      </c>
    </row>
    <row r="157" spans="1:106" ht="15.75" customHeight="1" x14ac:dyDescent="0.25">
      <c r="A157" s="201" t="s">
        <v>59</v>
      </c>
      <c r="B157" s="202"/>
      <c r="C157" s="204">
        <v>36.619999999999997</v>
      </c>
      <c r="D157" s="204">
        <v>31.428999999999998</v>
      </c>
      <c r="E157" s="204">
        <v>34.36</v>
      </c>
      <c r="F157" s="206">
        <f t="shared" si="126"/>
        <v>102.40899999999999</v>
      </c>
      <c r="G157" s="206">
        <f t="shared" si="117"/>
        <v>437.89499999999998</v>
      </c>
      <c r="H157" s="206">
        <f>G157/BH141</f>
        <v>109.47375</v>
      </c>
      <c r="I157" s="207">
        <f t="shared" si="110"/>
        <v>0</v>
      </c>
      <c r="J157" s="207">
        <f t="shared" si="118"/>
        <v>0</v>
      </c>
      <c r="K157" s="207">
        <f t="shared" si="111"/>
        <v>0</v>
      </c>
      <c r="L157" s="207">
        <f t="shared" si="119"/>
        <v>100</v>
      </c>
      <c r="M157" s="207">
        <f t="shared" si="112"/>
        <v>450</v>
      </c>
      <c r="N157" s="207">
        <f t="shared" si="120"/>
        <v>1760</v>
      </c>
      <c r="O157" s="208">
        <f>(24*60-(I157+K157+M157+AR157+AS157+AT157+AP157))/24/60*100</f>
        <v>68.75</v>
      </c>
      <c r="P157" s="208">
        <f>(X157*24*60-(J157+L157+N157+AQ157+AU157))/X157/24/60*100</f>
        <v>67.708333333333343</v>
      </c>
      <c r="Q157" s="209"/>
      <c r="R157" s="210"/>
      <c r="S157" s="210"/>
      <c r="T157" s="209"/>
      <c r="U157" s="209"/>
      <c r="V157" s="212"/>
      <c r="W157" s="213"/>
      <c r="X157" s="214">
        <f>X156</f>
        <v>4</v>
      </c>
      <c r="Y157" s="201" t="s">
        <v>59</v>
      </c>
      <c r="Z157" s="215"/>
      <c r="AA157" s="216"/>
      <c r="AB157" s="216"/>
      <c r="AC157" s="210">
        <f t="shared" si="113"/>
        <v>0</v>
      </c>
      <c r="AD157" s="235"/>
      <c r="AE157" s="235"/>
      <c r="AF157" s="235"/>
      <c r="AG157" s="210">
        <f t="shared" si="114"/>
        <v>0</v>
      </c>
      <c r="AH157" s="235">
        <v>120</v>
      </c>
      <c r="AI157" s="235">
        <v>210</v>
      </c>
      <c r="AJ157" s="235">
        <v>120</v>
      </c>
      <c r="AK157" s="210">
        <f t="shared" si="115"/>
        <v>450</v>
      </c>
      <c r="AL157" s="210"/>
      <c r="AM157" s="210"/>
      <c r="AN157" s="210"/>
      <c r="AO157" s="207">
        <f t="shared" si="122"/>
        <v>0</v>
      </c>
      <c r="AP157" s="209"/>
      <c r="AQ157" s="411">
        <f t="shared" si="123"/>
        <v>0</v>
      </c>
      <c r="AR157" s="210"/>
      <c r="AS157" s="210"/>
      <c r="AT157" s="210"/>
      <c r="AU157" s="219">
        <f t="shared" si="124"/>
        <v>0</v>
      </c>
      <c r="AV157" s="263" t="s">
        <v>63</v>
      </c>
      <c r="AW157" s="221"/>
      <c r="AX157" s="210"/>
      <c r="AY157" s="210"/>
      <c r="AZ157" s="219">
        <f t="shared" si="127"/>
        <v>0</v>
      </c>
      <c r="BA157" s="222">
        <f t="shared" si="125"/>
        <v>0</v>
      </c>
      <c r="BB157" s="221"/>
      <c r="BC157" s="210"/>
      <c r="BD157" s="210"/>
      <c r="BE157" s="219">
        <f t="shared" si="128"/>
        <v>0</v>
      </c>
      <c r="BF157" s="222">
        <f t="shared" si="116"/>
        <v>0</v>
      </c>
      <c r="BG157" s="238"/>
      <c r="BH157" s="195"/>
      <c r="BI157" s="274"/>
      <c r="BJ157" s="240"/>
      <c r="BK157" s="241"/>
      <c r="BL157" s="275"/>
      <c r="BM157" s="274"/>
      <c r="BN157" s="241"/>
      <c r="BO157" s="241"/>
      <c r="BP157" s="276"/>
      <c r="BQ157" s="274"/>
      <c r="BR157" s="241"/>
      <c r="BS157" s="241"/>
      <c r="BT157" s="265"/>
      <c r="BU157" s="8"/>
      <c r="BV157" s="87"/>
      <c r="BW157" s="107"/>
      <c r="BX157" s="130"/>
      <c r="BY157" s="93"/>
      <c r="BZ157" s="93"/>
      <c r="CA157" s="98"/>
      <c r="CB157" s="8"/>
      <c r="CC157" s="87"/>
      <c r="CD157" s="108"/>
      <c r="CE157" s="109"/>
      <c r="CF157" s="93"/>
      <c r="CG157" s="93"/>
      <c r="CH157" s="110"/>
      <c r="CI157" s="8"/>
      <c r="CJ157" s="9"/>
      <c r="CK157" s="25"/>
      <c r="CL157" s="2"/>
      <c r="CM157" s="2"/>
      <c r="CN157" s="2"/>
      <c r="CO157" s="3"/>
      <c r="CP157" s="8"/>
      <c r="CQ157" s="25"/>
      <c r="CR157" s="2"/>
      <c r="CS157" s="2"/>
      <c r="CT157" s="2"/>
      <c r="CU157" s="3"/>
    </row>
    <row r="158" spans="1:106" ht="15.75" customHeight="1" x14ac:dyDescent="0.25">
      <c r="A158" s="182" t="s">
        <v>62</v>
      </c>
      <c r="B158" s="202"/>
      <c r="C158" s="204">
        <v>41.2</v>
      </c>
      <c r="D158" s="204">
        <v>32.204999999999998</v>
      </c>
      <c r="E158" s="204">
        <v>16.72</v>
      </c>
      <c r="F158" s="205">
        <f t="shared" si="126"/>
        <v>90.125</v>
      </c>
      <c r="G158" s="206">
        <f t="shared" si="117"/>
        <v>390.18799999999999</v>
      </c>
      <c r="H158" s="205">
        <f>G158/BH141</f>
        <v>97.546999999999997</v>
      </c>
      <c r="I158" s="231">
        <f t="shared" si="110"/>
        <v>0</v>
      </c>
      <c r="J158" s="207">
        <f t="shared" si="118"/>
        <v>0</v>
      </c>
      <c r="K158" s="231">
        <f t="shared" si="111"/>
        <v>0</v>
      </c>
      <c r="L158" s="207">
        <f t="shared" si="119"/>
        <v>0</v>
      </c>
      <c r="M158" s="207">
        <f t="shared" si="112"/>
        <v>440</v>
      </c>
      <c r="N158" s="207">
        <f t="shared" si="120"/>
        <v>1765</v>
      </c>
      <c r="O158" s="208">
        <f>(24*60-(I158+K158+M158+AR158+AS158+AT158+AP158))/24/60*100</f>
        <v>69.444444444444443</v>
      </c>
      <c r="P158" s="208">
        <f>(X158*24*60-(J158+L158+N158+AQ158+AU158))/X158/24/60*100</f>
        <v>69.3576388888889</v>
      </c>
      <c r="Q158" s="232"/>
      <c r="R158" s="233"/>
      <c r="S158" s="233"/>
      <c r="T158" s="234"/>
      <c r="U158" s="234"/>
      <c r="V158" s="272"/>
      <c r="W158" s="213"/>
      <c r="X158" s="214">
        <f>X157</f>
        <v>4</v>
      </c>
      <c r="Y158" s="182" t="s">
        <v>62</v>
      </c>
      <c r="Z158" s="215"/>
      <c r="AA158" s="216"/>
      <c r="AB158" s="216"/>
      <c r="AC158" s="210">
        <f t="shared" si="113"/>
        <v>0</v>
      </c>
      <c r="AD158" s="235"/>
      <c r="AE158" s="235"/>
      <c r="AF158" s="235"/>
      <c r="AG158" s="210">
        <f t="shared" si="114"/>
        <v>0</v>
      </c>
      <c r="AH158" s="235">
        <v>60</v>
      </c>
      <c r="AI158" s="235">
        <v>260</v>
      </c>
      <c r="AJ158" s="235">
        <v>120</v>
      </c>
      <c r="AK158" s="210">
        <f t="shared" si="115"/>
        <v>440</v>
      </c>
      <c r="AL158" s="233"/>
      <c r="AM158" s="233"/>
      <c r="AN158" s="233"/>
      <c r="AO158" s="207">
        <f t="shared" si="122"/>
        <v>0</v>
      </c>
      <c r="AP158" s="236"/>
      <c r="AQ158" s="411">
        <f t="shared" si="123"/>
        <v>0</v>
      </c>
      <c r="AR158" s="237"/>
      <c r="AS158" s="237"/>
      <c r="AT158" s="237"/>
      <c r="AU158" s="219">
        <f t="shared" si="124"/>
        <v>0</v>
      </c>
      <c r="AV158" s="263" t="s">
        <v>64</v>
      </c>
      <c r="AW158" s="221"/>
      <c r="AX158" s="210"/>
      <c r="AY158" s="210"/>
      <c r="AZ158" s="219">
        <f t="shared" si="127"/>
        <v>0</v>
      </c>
      <c r="BA158" s="222">
        <f t="shared" si="125"/>
        <v>0</v>
      </c>
      <c r="BB158" s="221"/>
      <c r="BC158" s="210"/>
      <c r="BD158" s="210"/>
      <c r="BE158" s="219">
        <f t="shared" si="128"/>
        <v>0</v>
      </c>
      <c r="BF158" s="222">
        <f t="shared" si="116"/>
        <v>0</v>
      </c>
      <c r="BG158" s="223"/>
      <c r="BH158" s="224" t="s">
        <v>65</v>
      </c>
      <c r="BI158" s="268">
        <v>0.96</v>
      </c>
      <c r="BJ158" s="249">
        <v>1.08</v>
      </c>
      <c r="BK158" s="226"/>
      <c r="BL158" s="269"/>
      <c r="BM158" s="268">
        <v>0.82</v>
      </c>
      <c r="BN158" s="226">
        <v>0.94</v>
      </c>
      <c r="BO158" s="226"/>
      <c r="BP158" s="270"/>
      <c r="BQ158" s="268">
        <v>0.6</v>
      </c>
      <c r="BR158" s="226">
        <v>0.72</v>
      </c>
      <c r="BS158" s="226"/>
      <c r="BT158" s="271"/>
      <c r="BU158" s="8"/>
      <c r="BV158" s="87"/>
      <c r="BW158" s="104" t="s">
        <v>66</v>
      </c>
      <c r="BX158" s="127">
        <f>BI158+BM158+BQ158</f>
        <v>2.38</v>
      </c>
      <c r="BY158" s="128">
        <f>BJ158+BN158+BR158</f>
        <v>2.74</v>
      </c>
      <c r="BZ158" s="102">
        <f>BK158+BO158+BS158</f>
        <v>0</v>
      </c>
      <c r="CA158" s="124">
        <f>BL158+BP158+BT158</f>
        <v>0</v>
      </c>
      <c r="CB158" s="8"/>
      <c r="CC158" s="87"/>
      <c r="CD158" s="90" t="s">
        <v>66</v>
      </c>
      <c r="CE158" s="129">
        <f>BX158</f>
        <v>2.38</v>
      </c>
      <c r="CF158" s="102">
        <f>BY158</f>
        <v>2.74</v>
      </c>
      <c r="CG158" s="102">
        <f>BZ158</f>
        <v>0</v>
      </c>
      <c r="CH158" s="126">
        <f>CA158</f>
        <v>0</v>
      </c>
      <c r="CI158" s="8"/>
      <c r="CJ158" s="9"/>
      <c r="CK158" s="25" t="s">
        <v>65</v>
      </c>
      <c r="CL158" s="31">
        <f>BJ158/(BJ158+C159)%</f>
        <v>3.9881831610044318</v>
      </c>
      <c r="CM158" s="31">
        <f>BN158/(BN158+D159)%</f>
        <v>3.9182992913714041</v>
      </c>
      <c r="CN158" s="31">
        <f>BR158/(BR158+E159)%</f>
        <v>3.2355188064530624</v>
      </c>
      <c r="CO158" s="32">
        <f>BY158/(BY158+F159)%</f>
        <v>3.7368901981642875</v>
      </c>
      <c r="CP158" s="8"/>
      <c r="CQ158" s="25" t="s">
        <v>65</v>
      </c>
      <c r="CR158" s="31">
        <f>BK158/C159%</f>
        <v>0</v>
      </c>
      <c r="CS158" s="31">
        <f>BO158/D159%</f>
        <v>0</v>
      </c>
      <c r="CT158" s="31">
        <f>BS158/E159%</f>
        <v>0</v>
      </c>
      <c r="CU158" s="32">
        <f>BZ158/F159%</f>
        <v>0</v>
      </c>
    </row>
    <row r="159" spans="1:106" ht="15.75" customHeight="1" x14ac:dyDescent="0.25">
      <c r="A159" s="182" t="s">
        <v>66</v>
      </c>
      <c r="B159" s="202"/>
      <c r="C159" s="204">
        <v>26</v>
      </c>
      <c r="D159" s="204">
        <v>23.05</v>
      </c>
      <c r="E159" s="204">
        <v>21.533000000000001</v>
      </c>
      <c r="F159" s="205">
        <f t="shared" si="126"/>
        <v>70.582999999999998</v>
      </c>
      <c r="G159" s="206">
        <f t="shared" si="117"/>
        <v>292.82299999999998</v>
      </c>
      <c r="H159" s="205">
        <f>G159/BH141</f>
        <v>73.205749999999995</v>
      </c>
      <c r="I159" s="231">
        <f t="shared" si="110"/>
        <v>0</v>
      </c>
      <c r="J159" s="207">
        <f t="shared" si="118"/>
        <v>0</v>
      </c>
      <c r="K159" s="231">
        <f t="shared" si="111"/>
        <v>0</v>
      </c>
      <c r="L159" s="207">
        <f t="shared" si="119"/>
        <v>0</v>
      </c>
      <c r="M159" s="207">
        <f t="shared" si="112"/>
        <v>460</v>
      </c>
      <c r="N159" s="207">
        <f t="shared" si="120"/>
        <v>1885</v>
      </c>
      <c r="O159" s="208">
        <f>(24*60-(I159+K159+M159+AR159+AS159+AT159+AP159))/24/60*100</f>
        <v>68.055555555555557</v>
      </c>
      <c r="P159" s="208">
        <f>(X159*24*60-(J159+L159+N159+AQ159+AU159))/X159/24/60*100</f>
        <v>65.711805555555557</v>
      </c>
      <c r="Q159" s="232"/>
      <c r="R159" s="233"/>
      <c r="S159" s="233"/>
      <c r="T159" s="234"/>
      <c r="U159" s="234"/>
      <c r="V159" s="272"/>
      <c r="W159" s="213"/>
      <c r="X159" s="214">
        <f>X158</f>
        <v>4</v>
      </c>
      <c r="Y159" s="182" t="s">
        <v>66</v>
      </c>
      <c r="Z159" s="215"/>
      <c r="AA159" s="216"/>
      <c r="AB159" s="216"/>
      <c r="AC159" s="210">
        <f t="shared" si="113"/>
        <v>0</v>
      </c>
      <c r="AD159" s="246"/>
      <c r="AE159" s="246"/>
      <c r="AF159" s="235"/>
      <c r="AG159" s="210">
        <f t="shared" si="114"/>
        <v>0</v>
      </c>
      <c r="AH159" s="235">
        <v>125</v>
      </c>
      <c r="AI159" s="235">
        <v>195</v>
      </c>
      <c r="AJ159" s="235">
        <v>140</v>
      </c>
      <c r="AK159" s="210">
        <f t="shared" si="115"/>
        <v>460</v>
      </c>
      <c r="AL159" s="233"/>
      <c r="AM159" s="233"/>
      <c r="AN159" s="233"/>
      <c r="AO159" s="207">
        <f t="shared" si="122"/>
        <v>0</v>
      </c>
      <c r="AP159" s="236"/>
      <c r="AQ159" s="411">
        <f t="shared" si="123"/>
        <v>0</v>
      </c>
      <c r="AR159" s="237"/>
      <c r="AS159" s="237"/>
      <c r="AT159" s="237"/>
      <c r="AU159" s="219">
        <f t="shared" si="124"/>
        <v>90</v>
      </c>
      <c r="AV159" s="263" t="s">
        <v>67</v>
      </c>
      <c r="AW159" s="221"/>
      <c r="AX159" s="210"/>
      <c r="AY159" s="210"/>
      <c r="AZ159" s="219">
        <f t="shared" si="127"/>
        <v>0</v>
      </c>
      <c r="BA159" s="222">
        <f t="shared" si="125"/>
        <v>0</v>
      </c>
      <c r="BB159" s="221"/>
      <c r="BC159" s="210"/>
      <c r="BD159" s="210"/>
      <c r="BE159" s="219">
        <f t="shared" si="128"/>
        <v>0</v>
      </c>
      <c r="BF159" s="222">
        <f t="shared" si="116"/>
        <v>0</v>
      </c>
      <c r="BG159" s="238"/>
      <c r="BH159" s="195"/>
      <c r="BI159" s="278"/>
      <c r="BJ159" s="276"/>
      <c r="BK159" s="279"/>
      <c r="BL159" s="280"/>
      <c r="BM159" s="279"/>
      <c r="BN159" s="281"/>
      <c r="BO159" s="281"/>
      <c r="BP159" s="280"/>
      <c r="BQ159" s="279"/>
      <c r="BR159" s="197"/>
      <c r="BS159" s="197"/>
      <c r="BT159" s="282"/>
      <c r="BU159" s="8"/>
      <c r="BV159" s="87"/>
      <c r="BW159" s="107"/>
      <c r="BX159" s="130"/>
      <c r="BY159" s="93"/>
      <c r="BZ159" s="93"/>
      <c r="CA159" s="98"/>
      <c r="CB159" s="8"/>
      <c r="CC159" s="87"/>
      <c r="CD159" s="131"/>
      <c r="CE159" s="132"/>
      <c r="CF159" s="93"/>
      <c r="CG159" s="93"/>
      <c r="CH159" s="133"/>
      <c r="CI159" s="8"/>
      <c r="CJ159" s="9"/>
      <c r="CK159" s="25"/>
      <c r="CL159" s="2"/>
      <c r="CM159" s="2"/>
      <c r="CN159" s="2"/>
      <c r="CO159" s="3"/>
      <c r="CP159" s="8"/>
      <c r="CQ159" s="25"/>
      <c r="CR159" s="2"/>
      <c r="CS159" s="2"/>
      <c r="CT159" s="2"/>
      <c r="CU159" s="3"/>
    </row>
    <row r="160" spans="1:106" ht="15.75" customHeight="1" x14ac:dyDescent="0.25">
      <c r="A160" s="182" t="s">
        <v>68</v>
      </c>
      <c r="B160" s="202"/>
      <c r="C160" s="204">
        <v>6</v>
      </c>
      <c r="D160" s="204">
        <v>6.2450000000000001</v>
      </c>
      <c r="E160" s="204">
        <v>3.3279999999999998</v>
      </c>
      <c r="F160" s="205">
        <f t="shared" si="126"/>
        <v>15.573</v>
      </c>
      <c r="G160" s="206">
        <f t="shared" si="117"/>
        <v>102.86500000000001</v>
      </c>
      <c r="H160" s="205">
        <f>G160/BH141</f>
        <v>25.716250000000002</v>
      </c>
      <c r="I160" s="231">
        <f t="shared" si="110"/>
        <v>0</v>
      </c>
      <c r="J160" s="207">
        <f t="shared" si="118"/>
        <v>0</v>
      </c>
      <c r="K160" s="231">
        <f t="shared" si="111"/>
        <v>0</v>
      </c>
      <c r="L160" s="207">
        <f t="shared" si="119"/>
        <v>0</v>
      </c>
      <c r="M160" s="207">
        <f t="shared" si="112"/>
        <v>460</v>
      </c>
      <c r="N160" s="207">
        <f t="shared" si="120"/>
        <v>1615</v>
      </c>
      <c r="O160" s="208">
        <f>(24*60-(I160+K160+M160+AR160+AS160+AT160+AP160))/24/60*100</f>
        <v>68.055555555555557</v>
      </c>
      <c r="P160" s="208">
        <f>(X160*24*60-(J160+L160+N160+AQ160+AU160))/X160/24/60*100</f>
        <v>71.961805555555557</v>
      </c>
      <c r="Q160" s="232"/>
      <c r="R160" s="233"/>
      <c r="S160" s="233"/>
      <c r="T160" s="234"/>
      <c r="U160" s="234"/>
      <c r="V160" s="272"/>
      <c r="W160" s="213"/>
      <c r="X160" s="214">
        <v>4</v>
      </c>
      <c r="Y160" s="182" t="s">
        <v>68</v>
      </c>
      <c r="Z160" s="215"/>
      <c r="AA160" s="216"/>
      <c r="AB160" s="216"/>
      <c r="AC160" s="210">
        <f t="shared" si="113"/>
        <v>0</v>
      </c>
      <c r="AD160" s="235"/>
      <c r="AE160" s="235"/>
      <c r="AF160" s="235"/>
      <c r="AG160" s="210">
        <f t="shared" si="114"/>
        <v>0</v>
      </c>
      <c r="AH160" s="216">
        <v>150</v>
      </c>
      <c r="AI160" s="216">
        <v>190</v>
      </c>
      <c r="AJ160" s="216">
        <v>120</v>
      </c>
      <c r="AK160" s="210">
        <f t="shared" si="115"/>
        <v>460</v>
      </c>
      <c r="AL160" s="233"/>
      <c r="AM160" s="233"/>
      <c r="AN160" s="233"/>
      <c r="AO160" s="207">
        <f t="shared" si="122"/>
        <v>0</v>
      </c>
      <c r="AP160" s="236"/>
      <c r="AQ160" s="411">
        <f t="shared" si="123"/>
        <v>0</v>
      </c>
      <c r="AR160" s="237"/>
      <c r="AS160" s="237"/>
      <c r="AT160" s="237"/>
      <c r="AU160" s="219">
        <f t="shared" si="124"/>
        <v>0</v>
      </c>
      <c r="AV160" s="263" t="s">
        <v>69</v>
      </c>
      <c r="AW160" s="221"/>
      <c r="AX160" s="210"/>
      <c r="AY160" s="210"/>
      <c r="AZ160" s="219">
        <f t="shared" si="127"/>
        <v>0</v>
      </c>
      <c r="BA160" s="222">
        <f t="shared" si="125"/>
        <v>0</v>
      </c>
      <c r="BB160" s="221"/>
      <c r="BC160" s="210"/>
      <c r="BD160" s="210"/>
      <c r="BE160" s="219">
        <f t="shared" si="128"/>
        <v>0</v>
      </c>
      <c r="BF160" s="222">
        <f t="shared" si="116"/>
        <v>0</v>
      </c>
      <c r="BG160" s="223"/>
      <c r="BH160" s="224" t="s">
        <v>70</v>
      </c>
      <c r="BI160" s="268">
        <v>0.63</v>
      </c>
      <c r="BJ160" s="249">
        <v>0.63</v>
      </c>
      <c r="BK160" s="226"/>
      <c r="BL160" s="269"/>
      <c r="BM160" s="268">
        <v>0.33</v>
      </c>
      <c r="BN160" s="226">
        <v>0.33</v>
      </c>
      <c r="BO160" s="226"/>
      <c r="BP160" s="270"/>
      <c r="BQ160" s="268">
        <v>0.4</v>
      </c>
      <c r="BR160" s="226">
        <v>0.4</v>
      </c>
      <c r="BS160" s="226"/>
      <c r="BT160" s="250"/>
      <c r="BU160" s="8"/>
      <c r="BV160" s="87"/>
      <c r="BW160" s="104" t="s">
        <v>68</v>
      </c>
      <c r="BX160" s="127">
        <f>BI160+BM160+BQ160</f>
        <v>1.3599999999999999</v>
      </c>
      <c r="BY160" s="128">
        <f>BJ160+BN160+BR160</f>
        <v>1.3599999999999999</v>
      </c>
      <c r="BZ160" s="102">
        <f>BK160+BO160+BS160</f>
        <v>0</v>
      </c>
      <c r="CA160" s="124">
        <f>BL160+BP160+BT160</f>
        <v>0</v>
      </c>
      <c r="CB160" s="8"/>
      <c r="CC160" s="87"/>
      <c r="CD160" s="131" t="s">
        <v>68</v>
      </c>
      <c r="CE160" s="129">
        <f>BX160</f>
        <v>1.3599999999999999</v>
      </c>
      <c r="CF160" s="102">
        <f>BY160</f>
        <v>1.3599999999999999</v>
      </c>
      <c r="CG160" s="102">
        <f>BZ160</f>
        <v>0</v>
      </c>
      <c r="CH160" s="126">
        <f>CA160</f>
        <v>0</v>
      </c>
      <c r="CI160" s="8"/>
      <c r="CJ160" s="9"/>
      <c r="CK160" s="25" t="s">
        <v>70</v>
      </c>
      <c r="CL160" s="31">
        <f>BJ160/(BJ160+C160)%</f>
        <v>9.502262443438914</v>
      </c>
      <c r="CM160" s="31">
        <f>BN160/(BN160+D160)%</f>
        <v>5.0190114068441067</v>
      </c>
      <c r="CN160" s="31">
        <f>BR160/(BR160+E160)%</f>
        <v>10.72961373390558</v>
      </c>
      <c r="CO160" s="32">
        <f>BY160/(BY160+F160)%</f>
        <v>8.0316541664205978</v>
      </c>
      <c r="CP160" s="8"/>
      <c r="CQ160" s="25" t="s">
        <v>70</v>
      </c>
      <c r="CR160" s="31">
        <f>BK160/C160%</f>
        <v>0</v>
      </c>
      <c r="CS160" s="31">
        <f>BO160/D160%</f>
        <v>0</v>
      </c>
      <c r="CT160" s="31">
        <f>BS160/E160%</f>
        <v>0</v>
      </c>
      <c r="CU160" s="32">
        <f>BZ160/F160%</f>
        <v>0</v>
      </c>
    </row>
    <row r="161" spans="1:99" ht="15.75" customHeight="1" x14ac:dyDescent="0.25">
      <c r="A161" s="182" t="s">
        <v>71</v>
      </c>
      <c r="B161" s="202"/>
      <c r="C161" s="204">
        <v>3.2</v>
      </c>
      <c r="D161" s="204">
        <v>5.94</v>
      </c>
      <c r="E161" s="204">
        <v>5.9349999999999996</v>
      </c>
      <c r="F161" s="206">
        <f t="shared" si="126"/>
        <v>15.074999999999999</v>
      </c>
      <c r="G161" s="206">
        <f t="shared" si="117"/>
        <v>42.3</v>
      </c>
      <c r="H161" s="206">
        <f>G161/BH141</f>
        <v>10.574999999999999</v>
      </c>
      <c r="I161" s="207">
        <f t="shared" si="110"/>
        <v>0</v>
      </c>
      <c r="J161" s="207">
        <f t="shared" si="118"/>
        <v>0</v>
      </c>
      <c r="K161" s="207">
        <f t="shared" si="111"/>
        <v>0</v>
      </c>
      <c r="L161" s="207">
        <f t="shared" si="119"/>
        <v>0</v>
      </c>
      <c r="M161" s="207">
        <f t="shared" si="112"/>
        <v>280</v>
      </c>
      <c r="N161" s="207">
        <f t="shared" si="120"/>
        <v>1320</v>
      </c>
      <c r="O161" s="208">
        <f>(7*24*60-(I161+K161+M161+AR161+AS161+AT161+AP161))/7/24/60*100</f>
        <v>97.222222222222214</v>
      </c>
      <c r="P161" s="208">
        <f>(7*X161*24*60-(J161+L161+N161+AQ161+AU161))/7/X161/24/60*100</f>
        <v>96.726190476190482</v>
      </c>
      <c r="Q161" s="209"/>
      <c r="R161" s="210"/>
      <c r="S161" s="210"/>
      <c r="T161" s="209"/>
      <c r="U161" s="209"/>
      <c r="V161" s="212"/>
      <c r="W161" s="213"/>
      <c r="X161" s="214">
        <f>X154</f>
        <v>4</v>
      </c>
      <c r="Y161" s="182" t="s">
        <v>71</v>
      </c>
      <c r="Z161" s="215"/>
      <c r="AA161" s="216"/>
      <c r="AB161" s="216"/>
      <c r="AC161" s="210">
        <f t="shared" si="113"/>
        <v>0</v>
      </c>
      <c r="AD161" s="235"/>
      <c r="AE161" s="235"/>
      <c r="AF161" s="235"/>
      <c r="AG161" s="210">
        <f t="shared" si="114"/>
        <v>0</v>
      </c>
      <c r="AH161" s="216">
        <v>180</v>
      </c>
      <c r="AI161" s="216">
        <v>60</v>
      </c>
      <c r="AJ161" s="216">
        <v>40</v>
      </c>
      <c r="AK161" s="210">
        <f t="shared" si="115"/>
        <v>280</v>
      </c>
      <c r="AL161" s="233"/>
      <c r="AM161" s="233"/>
      <c r="AN161" s="233"/>
      <c r="AO161" s="207">
        <f t="shared" si="122"/>
        <v>0</v>
      </c>
      <c r="AP161" s="209"/>
      <c r="AQ161" s="411">
        <f t="shared" si="123"/>
        <v>0</v>
      </c>
      <c r="AR161" s="210"/>
      <c r="AS161" s="210"/>
      <c r="AT161" s="210"/>
      <c r="AU161" s="219">
        <f t="shared" si="124"/>
        <v>0</v>
      </c>
      <c r="AV161" s="263" t="s">
        <v>72</v>
      </c>
      <c r="AW161" s="221">
        <f>AH161</f>
        <v>180</v>
      </c>
      <c r="AX161" s="221">
        <f>AI161</f>
        <v>60</v>
      </c>
      <c r="AY161" s="221">
        <f>AJ161</f>
        <v>40</v>
      </c>
      <c r="AZ161" s="219">
        <f t="shared" si="127"/>
        <v>280</v>
      </c>
      <c r="BA161" s="222">
        <f t="shared" si="125"/>
        <v>1320</v>
      </c>
      <c r="BB161" s="221"/>
      <c r="BC161" s="210"/>
      <c r="BD161" s="210"/>
      <c r="BE161" s="219">
        <f t="shared" si="128"/>
        <v>0</v>
      </c>
      <c r="BF161" s="222">
        <f t="shared" si="116"/>
        <v>0</v>
      </c>
      <c r="BG161" s="238"/>
      <c r="BH161" s="195"/>
      <c r="BI161" s="274"/>
      <c r="BJ161" s="240"/>
      <c r="BK161" s="241"/>
      <c r="BL161" s="275"/>
      <c r="BM161" s="274"/>
      <c r="BN161" s="241"/>
      <c r="BO161" s="241"/>
      <c r="BP161" s="276"/>
      <c r="BQ161" s="274"/>
      <c r="BR161" s="241"/>
      <c r="BS161" s="241"/>
      <c r="BT161" s="265"/>
      <c r="BU161" s="8"/>
      <c r="BV161" s="87"/>
      <c r="BW161" s="134"/>
      <c r="BX161" s="130"/>
      <c r="BY161" s="93"/>
      <c r="BZ161" s="93"/>
      <c r="CA161" s="98"/>
      <c r="CB161" s="8"/>
      <c r="CC161" s="87"/>
      <c r="CD161" s="90"/>
      <c r="CE161" s="109"/>
      <c r="CF161" s="93"/>
      <c r="CG161" s="93"/>
      <c r="CH161" s="110"/>
      <c r="CI161" s="8"/>
      <c r="CJ161" s="9"/>
      <c r="CK161" s="25"/>
      <c r="CL161" s="2"/>
      <c r="CM161" s="2"/>
      <c r="CN161" s="2"/>
      <c r="CO161" s="3"/>
      <c r="CP161" s="8"/>
      <c r="CQ161" s="25"/>
      <c r="CR161" s="2"/>
      <c r="CS161" s="2"/>
      <c r="CT161" s="2"/>
      <c r="CU161" s="3"/>
    </row>
    <row r="162" spans="1:99" ht="15.75" customHeight="1" x14ac:dyDescent="0.25">
      <c r="A162" s="182" t="s">
        <v>73</v>
      </c>
      <c r="B162" s="202"/>
      <c r="C162" s="204">
        <v>7.79</v>
      </c>
      <c r="D162" s="204">
        <v>7.26</v>
      </c>
      <c r="E162" s="204">
        <v>11.44</v>
      </c>
      <c r="F162" s="205">
        <f t="shared" ref="F162:F168" si="131">C162+D162+E162</f>
        <v>26.490000000000002</v>
      </c>
      <c r="G162" s="206">
        <f t="shared" si="117"/>
        <v>116.70500000000001</v>
      </c>
      <c r="H162" s="205">
        <f>G162/BH141</f>
        <v>29.176250000000003</v>
      </c>
      <c r="I162" s="231">
        <f t="shared" ref="I162:I167" si="132">AC162</f>
        <v>0</v>
      </c>
      <c r="J162" s="207">
        <f t="shared" si="118"/>
        <v>0</v>
      </c>
      <c r="K162" s="231">
        <f t="shared" ref="K162:K167" si="133">AG162</f>
        <v>45</v>
      </c>
      <c r="L162" s="207">
        <f t="shared" si="119"/>
        <v>45</v>
      </c>
      <c r="M162" s="207">
        <f t="shared" ref="M162:M167" si="134">AK162</f>
        <v>340</v>
      </c>
      <c r="N162" s="207">
        <f t="shared" si="120"/>
        <v>1560</v>
      </c>
      <c r="O162" s="208">
        <f t="shared" ref="O162:O167" si="135">(24*60-(I162+K162+M162+AR162+AS162+AT162+AP162))/24/60*100</f>
        <v>73.2638888888889</v>
      </c>
      <c r="P162" s="208">
        <f t="shared" ref="P162:P167" si="136">(X162*24*60-(J162+L162+N162+AQ162+AU162))/X162/24/60*100</f>
        <v>72.135416666666657</v>
      </c>
      <c r="Q162" s="232"/>
      <c r="R162" s="233"/>
      <c r="S162" s="233"/>
      <c r="T162" s="234"/>
      <c r="U162" s="234"/>
      <c r="V162" s="272"/>
      <c r="W162" s="213"/>
      <c r="X162" s="214">
        <v>4</v>
      </c>
      <c r="Y162" s="182" t="s">
        <v>73</v>
      </c>
      <c r="Z162" s="215"/>
      <c r="AA162" s="216"/>
      <c r="AB162" s="216"/>
      <c r="AC162" s="210">
        <f t="shared" ref="AC162:AC167" si="137">Z162+AA162+AB162</f>
        <v>0</v>
      </c>
      <c r="AD162" s="235">
        <v>45</v>
      </c>
      <c r="AE162" s="235"/>
      <c r="AF162" s="235"/>
      <c r="AG162" s="210">
        <f t="shared" ref="AG162:AG167" si="138">AD162+AE162+AF162</f>
        <v>45</v>
      </c>
      <c r="AH162" s="216">
        <v>90</v>
      </c>
      <c r="AI162" s="216">
        <v>150</v>
      </c>
      <c r="AJ162" s="216">
        <v>100</v>
      </c>
      <c r="AK162" s="210">
        <f t="shared" ref="AK162:AK167" si="139">AH162+AI162+AJ162</f>
        <v>340</v>
      </c>
      <c r="AL162" s="233"/>
      <c r="AM162" s="233"/>
      <c r="AN162" s="233"/>
      <c r="AO162" s="207">
        <f t="shared" si="122"/>
        <v>0</v>
      </c>
      <c r="AP162" s="236"/>
      <c r="AQ162" s="411">
        <f t="shared" si="123"/>
        <v>0</v>
      </c>
      <c r="AR162" s="237"/>
      <c r="AS162" s="237"/>
      <c r="AT162" s="237"/>
      <c r="AU162" s="219">
        <f t="shared" si="124"/>
        <v>0</v>
      </c>
      <c r="AV162" s="263" t="s">
        <v>74</v>
      </c>
      <c r="AW162" s="221"/>
      <c r="AX162" s="210"/>
      <c r="AY162" s="210"/>
      <c r="AZ162" s="219">
        <f t="shared" ref="AZ162:AZ167" si="140">AW162+AX162+AY162</f>
        <v>0</v>
      </c>
      <c r="BA162" s="222">
        <f t="shared" si="125"/>
        <v>0</v>
      </c>
      <c r="BB162" s="221"/>
      <c r="BC162" s="210"/>
      <c r="BD162" s="210"/>
      <c r="BE162" s="219">
        <f t="shared" ref="BE162:BE167" si="141">BB162+BC162+BD162</f>
        <v>0</v>
      </c>
      <c r="BF162" s="222">
        <f t="shared" si="116"/>
        <v>0</v>
      </c>
      <c r="BG162" s="223"/>
      <c r="BH162" s="224" t="s">
        <v>71</v>
      </c>
      <c r="BI162" s="268">
        <v>0</v>
      </c>
      <c r="BJ162" s="249">
        <v>0</v>
      </c>
      <c r="BK162" s="226"/>
      <c r="BL162" s="269"/>
      <c r="BM162" s="268">
        <v>0.2</v>
      </c>
      <c r="BN162" s="226">
        <v>0.2</v>
      </c>
      <c r="BO162" s="226"/>
      <c r="BP162" s="270"/>
      <c r="BQ162" s="268">
        <v>0</v>
      </c>
      <c r="BR162" s="226">
        <v>0</v>
      </c>
      <c r="BS162" s="226"/>
      <c r="BT162" s="250"/>
      <c r="BU162" s="8"/>
      <c r="BV162" s="87"/>
      <c r="BW162" s="104" t="s">
        <v>71</v>
      </c>
      <c r="BX162" s="127">
        <f t="shared" ref="BX162:CA163" si="142">BI162+BM162+BQ162</f>
        <v>0.2</v>
      </c>
      <c r="BY162" s="128">
        <f t="shared" si="142"/>
        <v>0.2</v>
      </c>
      <c r="BZ162" s="102">
        <f t="shared" si="142"/>
        <v>0</v>
      </c>
      <c r="CA162" s="124">
        <f t="shared" si="142"/>
        <v>0</v>
      </c>
      <c r="CB162" s="8"/>
      <c r="CC162" s="87"/>
      <c r="CD162" s="131" t="s">
        <v>71</v>
      </c>
      <c r="CE162" s="129">
        <f t="shared" ref="CE162:CH163" si="143">BX162</f>
        <v>0.2</v>
      </c>
      <c r="CF162" s="102">
        <f t="shared" si="143"/>
        <v>0.2</v>
      </c>
      <c r="CG162" s="102">
        <f t="shared" si="143"/>
        <v>0</v>
      </c>
      <c r="CH162" s="126">
        <f t="shared" si="143"/>
        <v>0</v>
      </c>
      <c r="CI162" s="8"/>
      <c r="CJ162" s="9"/>
      <c r="CK162" s="25" t="s">
        <v>75</v>
      </c>
      <c r="CL162" s="31">
        <f>BJ162/(BJ162+C161)%</f>
        <v>0</v>
      </c>
      <c r="CM162" s="31">
        <f>BN162/(BN162+D161)%</f>
        <v>3.2573289902280131</v>
      </c>
      <c r="CN162" s="31">
        <f>BR162/(BR162+E162)%</f>
        <v>0</v>
      </c>
      <c r="CO162" s="32">
        <f>BY162/(BY162+F161)%</f>
        <v>1.3093289689034371</v>
      </c>
      <c r="CP162" s="8"/>
      <c r="CQ162" s="25" t="s">
        <v>75</v>
      </c>
      <c r="CR162" s="31">
        <f>BK162/C161%</f>
        <v>0</v>
      </c>
      <c r="CS162" s="31">
        <f>BO162/D161%</f>
        <v>0</v>
      </c>
      <c r="CT162" s="31">
        <f>BS162/E161%</f>
        <v>0</v>
      </c>
      <c r="CU162" s="32">
        <f>BZ162/F161%</f>
        <v>0</v>
      </c>
    </row>
    <row r="163" spans="1:99" ht="15.75" customHeight="1" x14ac:dyDescent="0.25">
      <c r="A163" s="201" t="s">
        <v>76</v>
      </c>
      <c r="B163" s="202"/>
      <c r="C163" s="204">
        <v>8.1850000000000005</v>
      </c>
      <c r="D163" s="204">
        <v>9.8699999999999992</v>
      </c>
      <c r="E163" s="204">
        <v>0</v>
      </c>
      <c r="F163" s="206">
        <f t="shared" si="131"/>
        <v>18.055</v>
      </c>
      <c r="G163" s="206">
        <f t="shared" si="117"/>
        <v>107.53300000000002</v>
      </c>
      <c r="H163" s="206">
        <f>G163/BH141</f>
        <v>26.883250000000004</v>
      </c>
      <c r="I163" s="207">
        <f t="shared" si="132"/>
        <v>0</v>
      </c>
      <c r="J163" s="207">
        <f t="shared" si="118"/>
        <v>0</v>
      </c>
      <c r="K163" s="207">
        <f t="shared" si="133"/>
        <v>0</v>
      </c>
      <c r="L163" s="207">
        <f t="shared" si="119"/>
        <v>0</v>
      </c>
      <c r="M163" s="207">
        <f t="shared" si="134"/>
        <v>840</v>
      </c>
      <c r="N163" s="207">
        <f t="shared" si="120"/>
        <v>1880</v>
      </c>
      <c r="O163" s="208">
        <f t="shared" si="135"/>
        <v>41.666666666666671</v>
      </c>
      <c r="P163" s="208">
        <f t="shared" si="136"/>
        <v>67.3611111111111</v>
      </c>
      <c r="Q163" s="209" t="e">
        <f t="shared" ref="Q163:S168" si="144">C163/AL163*60</f>
        <v>#DIV/0!</v>
      </c>
      <c r="R163" s="210" t="e">
        <f t="shared" si="144"/>
        <v>#DIV/0!</v>
      </c>
      <c r="S163" s="210" t="e">
        <f t="shared" si="144"/>
        <v>#DIV/0!</v>
      </c>
      <c r="T163" s="209" t="e">
        <f>(F163)/(AL163+AM163+AN163)*60</f>
        <v>#DIV/0!</v>
      </c>
      <c r="U163" s="209" t="e">
        <f>(G163)*60/AO163</f>
        <v>#DIV/0!</v>
      </c>
      <c r="V163" s="212"/>
      <c r="W163" s="213"/>
      <c r="X163" s="214">
        <f>X159</f>
        <v>4</v>
      </c>
      <c r="Y163" s="201" t="s">
        <v>76</v>
      </c>
      <c r="Z163" s="215"/>
      <c r="AA163" s="216"/>
      <c r="AB163" s="216"/>
      <c r="AC163" s="210">
        <f t="shared" si="137"/>
        <v>0</v>
      </c>
      <c r="AD163" s="235"/>
      <c r="AE163" s="235"/>
      <c r="AF163" s="246"/>
      <c r="AG163" s="210">
        <f t="shared" si="138"/>
        <v>0</v>
      </c>
      <c r="AH163" s="235">
        <v>360</v>
      </c>
      <c r="AI163" s="235">
        <v>0</v>
      </c>
      <c r="AJ163" s="235">
        <v>480</v>
      </c>
      <c r="AK163" s="210">
        <f t="shared" si="139"/>
        <v>840</v>
      </c>
      <c r="AL163" s="210"/>
      <c r="AM163" s="210"/>
      <c r="AN163" s="210"/>
      <c r="AO163" s="207">
        <f t="shared" si="122"/>
        <v>0</v>
      </c>
      <c r="AP163" s="209"/>
      <c r="AQ163" s="411">
        <f t="shared" si="123"/>
        <v>0</v>
      </c>
      <c r="AR163" s="210"/>
      <c r="AS163" s="210"/>
      <c r="AT163" s="210"/>
      <c r="AU163" s="219">
        <f t="shared" si="124"/>
        <v>0</v>
      </c>
      <c r="AV163" s="263" t="s">
        <v>77</v>
      </c>
      <c r="AW163" s="221"/>
      <c r="AX163" s="210"/>
      <c r="AY163" s="210"/>
      <c r="AZ163" s="219">
        <f t="shared" si="140"/>
        <v>0</v>
      </c>
      <c r="BA163" s="222">
        <f t="shared" si="125"/>
        <v>0</v>
      </c>
      <c r="BB163" s="221"/>
      <c r="BC163" s="210"/>
      <c r="BD163" s="210"/>
      <c r="BE163" s="219">
        <f t="shared" si="141"/>
        <v>0</v>
      </c>
      <c r="BF163" s="222">
        <f t="shared" si="116"/>
        <v>0</v>
      </c>
      <c r="BG163" s="238"/>
      <c r="BH163" s="283" t="s">
        <v>73</v>
      </c>
      <c r="BI163" s="264">
        <v>0.25</v>
      </c>
      <c r="BJ163" s="264">
        <v>0.25</v>
      </c>
      <c r="BK163" s="264"/>
      <c r="BL163" s="264"/>
      <c r="BM163" s="264">
        <v>0.3</v>
      </c>
      <c r="BN163" s="264">
        <v>0.3</v>
      </c>
      <c r="BO163" s="264"/>
      <c r="BP163" s="264"/>
      <c r="BQ163" s="264">
        <v>0.3</v>
      </c>
      <c r="BR163" s="264">
        <v>0.3</v>
      </c>
      <c r="BS163" s="264"/>
      <c r="BT163" s="250"/>
      <c r="BU163" s="8"/>
      <c r="BV163" s="87"/>
      <c r="BW163" s="104" t="s">
        <v>73</v>
      </c>
      <c r="BX163" s="135">
        <f t="shared" si="142"/>
        <v>0.85000000000000009</v>
      </c>
      <c r="BY163" s="136">
        <f t="shared" si="142"/>
        <v>0.85000000000000009</v>
      </c>
      <c r="BZ163" s="137">
        <f t="shared" si="142"/>
        <v>0</v>
      </c>
      <c r="CA163" s="138">
        <f t="shared" si="142"/>
        <v>0</v>
      </c>
      <c r="CB163" s="8"/>
      <c r="CC163" s="118"/>
      <c r="CD163" s="139" t="s">
        <v>73</v>
      </c>
      <c r="CE163" s="140">
        <f t="shared" si="143"/>
        <v>0.85000000000000009</v>
      </c>
      <c r="CF163" s="137">
        <f t="shared" si="143"/>
        <v>0.85000000000000009</v>
      </c>
      <c r="CG163" s="137">
        <f t="shared" si="143"/>
        <v>0</v>
      </c>
      <c r="CH163" s="141">
        <f t="shared" si="143"/>
        <v>0</v>
      </c>
      <c r="CI163" s="8"/>
      <c r="CJ163" s="9"/>
      <c r="CK163" s="33"/>
      <c r="CL163" s="4"/>
      <c r="CM163" s="4"/>
      <c r="CN163" s="4"/>
      <c r="CO163" s="5"/>
      <c r="CP163" s="8"/>
      <c r="CQ163" s="34" t="s">
        <v>78</v>
      </c>
      <c r="CR163" s="35">
        <f>BK163/C162%</f>
        <v>0</v>
      </c>
      <c r="CS163" s="35">
        <f>BO163/D162%</f>
        <v>0</v>
      </c>
      <c r="CT163" s="35">
        <f>BS163/E162%</f>
        <v>0</v>
      </c>
      <c r="CU163" s="47">
        <f>BZ163/F162%</f>
        <v>0</v>
      </c>
    </row>
    <row r="164" spans="1:99" ht="15.75" customHeight="1" x14ac:dyDescent="0.25">
      <c r="A164" s="182" t="s">
        <v>79</v>
      </c>
      <c r="B164" s="202"/>
      <c r="C164" s="204">
        <v>3.4750000000000001</v>
      </c>
      <c r="D164" s="204">
        <v>4.7149999999999999</v>
      </c>
      <c r="E164" s="204">
        <v>7.6280000000000001</v>
      </c>
      <c r="F164" s="205">
        <f t="shared" si="131"/>
        <v>15.818</v>
      </c>
      <c r="G164" s="206">
        <f t="shared" si="117"/>
        <v>107.36799999999999</v>
      </c>
      <c r="H164" s="205">
        <f>G164/BH141</f>
        <v>26.841999999999999</v>
      </c>
      <c r="I164" s="231">
        <f t="shared" si="132"/>
        <v>0</v>
      </c>
      <c r="J164" s="207">
        <f t="shared" si="118"/>
        <v>0</v>
      </c>
      <c r="K164" s="231">
        <f t="shared" si="133"/>
        <v>0</v>
      </c>
      <c r="L164" s="207">
        <f t="shared" si="119"/>
        <v>0</v>
      </c>
      <c r="M164" s="207">
        <f t="shared" si="134"/>
        <v>220</v>
      </c>
      <c r="N164" s="207">
        <f t="shared" si="120"/>
        <v>860</v>
      </c>
      <c r="O164" s="208">
        <f t="shared" si="135"/>
        <v>84.722222222222214</v>
      </c>
      <c r="P164" s="208">
        <f t="shared" si="136"/>
        <v>85.069444444444443</v>
      </c>
      <c r="Q164" s="232" t="e">
        <f t="shared" si="144"/>
        <v>#DIV/0!</v>
      </c>
      <c r="R164" s="233" t="e">
        <f t="shared" si="144"/>
        <v>#DIV/0!</v>
      </c>
      <c r="S164" s="233" t="e">
        <f t="shared" si="144"/>
        <v>#DIV/0!</v>
      </c>
      <c r="T164" s="234" t="e">
        <f>(F164)/(AL164+AM164+AN164)*60</f>
        <v>#DIV/0!</v>
      </c>
      <c r="U164" s="234" t="e">
        <f>(G164)*60/AO164</f>
        <v>#DIV/0!</v>
      </c>
      <c r="V164" s="272"/>
      <c r="W164" s="213"/>
      <c r="X164" s="214">
        <f>X163</f>
        <v>4</v>
      </c>
      <c r="Y164" s="182" t="s">
        <v>79</v>
      </c>
      <c r="Z164" s="215"/>
      <c r="AA164" s="216"/>
      <c r="AB164" s="216"/>
      <c r="AC164" s="210">
        <f t="shared" si="137"/>
        <v>0</v>
      </c>
      <c r="AD164" s="235"/>
      <c r="AE164" s="235"/>
      <c r="AF164" s="246"/>
      <c r="AG164" s="210">
        <f t="shared" si="138"/>
        <v>0</v>
      </c>
      <c r="AH164" s="235">
        <v>120</v>
      </c>
      <c r="AI164" s="235">
        <v>60</v>
      </c>
      <c r="AJ164" s="235">
        <v>40</v>
      </c>
      <c r="AK164" s="210">
        <f t="shared" si="139"/>
        <v>220</v>
      </c>
      <c r="AL164" s="233"/>
      <c r="AM164" s="233"/>
      <c r="AN164" s="233"/>
      <c r="AO164" s="207">
        <f t="shared" si="122"/>
        <v>0</v>
      </c>
      <c r="AP164" s="236"/>
      <c r="AQ164" s="411">
        <f t="shared" si="123"/>
        <v>0</v>
      </c>
      <c r="AR164" s="237"/>
      <c r="AS164" s="237"/>
      <c r="AT164" s="237"/>
      <c r="AU164" s="219">
        <f t="shared" si="124"/>
        <v>0</v>
      </c>
      <c r="AV164" s="263" t="s">
        <v>80</v>
      </c>
      <c r="AW164" s="221"/>
      <c r="AX164" s="210"/>
      <c r="AY164" s="210"/>
      <c r="AZ164" s="219">
        <f t="shared" si="140"/>
        <v>0</v>
      </c>
      <c r="BA164" s="222">
        <f t="shared" si="125"/>
        <v>0</v>
      </c>
      <c r="BB164" s="221"/>
      <c r="BC164" s="210"/>
      <c r="BD164" s="210"/>
      <c r="BE164" s="219">
        <f t="shared" si="141"/>
        <v>0</v>
      </c>
      <c r="BF164" s="222">
        <f t="shared" si="116"/>
        <v>0</v>
      </c>
      <c r="BG164" s="284"/>
      <c r="BH164" s="224" t="s">
        <v>77</v>
      </c>
      <c r="BI164" s="225"/>
      <c r="BJ164" s="249"/>
      <c r="BK164" s="226">
        <v>0.26500000000000001</v>
      </c>
      <c r="BL164" s="250"/>
      <c r="BM164" s="225"/>
      <c r="BN164" s="226"/>
      <c r="BO164" s="226">
        <v>0.20100000000000001</v>
      </c>
      <c r="BP164" s="251"/>
      <c r="BQ164" s="225"/>
      <c r="BR164" s="226"/>
      <c r="BS164" s="226">
        <v>0</v>
      </c>
      <c r="BT164" s="250"/>
      <c r="BU164" s="8"/>
      <c r="BV164" s="87"/>
      <c r="BW164" s="104" t="s">
        <v>77</v>
      </c>
      <c r="BX164" s="130"/>
      <c r="BY164" s="93"/>
      <c r="BZ164" s="102">
        <f>BK164+BO164+BS164</f>
        <v>0.46600000000000003</v>
      </c>
      <c r="CA164" s="98"/>
      <c r="CB164" s="8"/>
      <c r="CC164" s="87"/>
      <c r="CD164" s="131" t="s">
        <v>77</v>
      </c>
      <c r="CE164" s="132"/>
      <c r="CF164" s="93"/>
      <c r="CG164" s="102">
        <f>BZ164</f>
        <v>0.46600000000000003</v>
      </c>
      <c r="CH164" s="133"/>
      <c r="CI164" s="8"/>
      <c r="CJ164" s="9"/>
      <c r="CK164" s="34" t="s">
        <v>78</v>
      </c>
      <c r="CL164" s="35">
        <f>BJ163/(BJ163+C162)%</f>
        <v>3.1094527363184086</v>
      </c>
      <c r="CM164" s="31">
        <f>BN163/(BN163+D162)%</f>
        <v>3.9682539682539679</v>
      </c>
      <c r="CN164" s="31">
        <f>BR163/(BR163+E162)%</f>
        <v>2.5553662691652468</v>
      </c>
      <c r="CO164" s="32">
        <f>BY163/(BY163+F162)%</f>
        <v>3.1089978054133138</v>
      </c>
      <c r="CP164" s="8"/>
      <c r="CQ164" s="25" t="s">
        <v>77</v>
      </c>
      <c r="CR164" s="31">
        <f>BK164/C163%</f>
        <v>3.2376298106291999</v>
      </c>
      <c r="CS164" s="31">
        <f>BO164/D163%</f>
        <v>2.0364741641337387</v>
      </c>
      <c r="CT164" s="31" t="e">
        <f>BS164/E163%</f>
        <v>#DIV/0!</v>
      </c>
      <c r="CU164" s="32">
        <f>BZ164/F163%</f>
        <v>2.5810024923843815</v>
      </c>
    </row>
    <row r="165" spans="1:99" ht="15.75" customHeight="1" x14ac:dyDescent="0.25">
      <c r="A165" s="182" t="s">
        <v>81</v>
      </c>
      <c r="B165" s="202"/>
      <c r="C165" s="204">
        <v>0</v>
      </c>
      <c r="D165" s="204">
        <v>0</v>
      </c>
      <c r="E165" s="204">
        <v>6.1319999999999997</v>
      </c>
      <c r="F165" s="205">
        <f t="shared" si="131"/>
        <v>6.1319999999999997</v>
      </c>
      <c r="G165" s="206">
        <f t="shared" si="117"/>
        <v>6.1319999999999997</v>
      </c>
      <c r="H165" s="205">
        <f>G165/BH141</f>
        <v>1.5329999999999999</v>
      </c>
      <c r="I165" s="231">
        <f t="shared" si="132"/>
        <v>0</v>
      </c>
      <c r="J165" s="207">
        <f t="shared" si="118"/>
        <v>0</v>
      </c>
      <c r="K165" s="231">
        <f t="shared" si="133"/>
        <v>0</v>
      </c>
      <c r="L165" s="207">
        <f t="shared" si="119"/>
        <v>0</v>
      </c>
      <c r="M165" s="207">
        <f t="shared" si="134"/>
        <v>1000</v>
      </c>
      <c r="N165" s="207">
        <f t="shared" si="120"/>
        <v>4840</v>
      </c>
      <c r="O165" s="208">
        <f t="shared" si="135"/>
        <v>30.555555555555554</v>
      </c>
      <c r="P165" s="208">
        <f t="shared" si="136"/>
        <v>15.972222222222223</v>
      </c>
      <c r="Q165" s="232" t="e">
        <f t="shared" si="144"/>
        <v>#DIV/0!</v>
      </c>
      <c r="R165" s="233" t="e">
        <f t="shared" si="144"/>
        <v>#DIV/0!</v>
      </c>
      <c r="S165" s="233" t="e">
        <f t="shared" si="144"/>
        <v>#DIV/0!</v>
      </c>
      <c r="T165" s="234" t="e">
        <f>(F165)/(AL165+AM165+AN165)*60</f>
        <v>#DIV/0!</v>
      </c>
      <c r="U165" s="234" t="e">
        <f>(G165)*60/AO165</f>
        <v>#DIV/0!</v>
      </c>
      <c r="V165" s="272"/>
      <c r="W165" s="213"/>
      <c r="X165" s="285">
        <f>X164</f>
        <v>4</v>
      </c>
      <c r="Y165" s="182" t="s">
        <v>81</v>
      </c>
      <c r="Z165" s="215"/>
      <c r="AA165" s="216"/>
      <c r="AB165" s="216"/>
      <c r="AC165" s="210">
        <f t="shared" si="137"/>
        <v>0</v>
      </c>
      <c r="AD165" s="216"/>
      <c r="AE165" s="216"/>
      <c r="AF165" s="216"/>
      <c r="AG165" s="210">
        <f t="shared" si="138"/>
        <v>0</v>
      </c>
      <c r="AH165" s="235">
        <v>480</v>
      </c>
      <c r="AI165" s="235">
        <v>480</v>
      </c>
      <c r="AJ165" s="235">
        <v>40</v>
      </c>
      <c r="AK165" s="210">
        <f t="shared" si="139"/>
        <v>1000</v>
      </c>
      <c r="AL165" s="233"/>
      <c r="AM165" s="233"/>
      <c r="AN165" s="233"/>
      <c r="AO165" s="207">
        <f t="shared" si="122"/>
        <v>0</v>
      </c>
      <c r="AP165" s="236"/>
      <c r="AQ165" s="411">
        <f t="shared" si="123"/>
        <v>0</v>
      </c>
      <c r="AR165" s="237"/>
      <c r="AS165" s="237"/>
      <c r="AT165" s="237"/>
      <c r="AU165" s="219">
        <f t="shared" si="124"/>
        <v>0</v>
      </c>
      <c r="AV165" s="263" t="s">
        <v>82</v>
      </c>
      <c r="AW165" s="221"/>
      <c r="AX165" s="210"/>
      <c r="AY165" s="210"/>
      <c r="AZ165" s="219">
        <f t="shared" si="140"/>
        <v>0</v>
      </c>
      <c r="BA165" s="222">
        <f t="shared" si="125"/>
        <v>0</v>
      </c>
      <c r="BB165" s="221"/>
      <c r="BC165" s="210"/>
      <c r="BD165" s="210"/>
      <c r="BE165" s="219">
        <f t="shared" si="141"/>
        <v>0</v>
      </c>
      <c r="BF165" s="222">
        <f t="shared" si="116"/>
        <v>0</v>
      </c>
      <c r="BG165" s="223"/>
      <c r="BH165" s="195"/>
      <c r="BI165" s="239"/>
      <c r="BJ165" s="240"/>
      <c r="BK165" s="241"/>
      <c r="BL165" s="242"/>
      <c r="BM165" s="239"/>
      <c r="BN165" s="241"/>
      <c r="BO165" s="241"/>
      <c r="BP165" s="198"/>
      <c r="BQ165" s="239"/>
      <c r="BR165" s="241"/>
      <c r="BS165" s="241"/>
      <c r="BT165" s="242"/>
      <c r="BU165" s="8"/>
      <c r="BV165" s="87"/>
      <c r="BW165" s="107"/>
      <c r="BX165" s="130"/>
      <c r="BY165" s="93"/>
      <c r="BZ165" s="93"/>
      <c r="CA165" s="98"/>
      <c r="CB165" s="8"/>
      <c r="CC165" s="87"/>
      <c r="CD165" s="108"/>
      <c r="CE165" s="109"/>
      <c r="CF165" s="93"/>
      <c r="CG165" s="93"/>
      <c r="CH165" s="110"/>
      <c r="CI165" s="8"/>
      <c r="CJ165" s="9"/>
      <c r="CK165" s="36"/>
      <c r="CL165" s="37"/>
      <c r="CM165" s="37"/>
      <c r="CN165" s="37"/>
      <c r="CO165" s="38"/>
      <c r="CP165" s="8"/>
      <c r="CQ165" s="25"/>
      <c r="CR165" s="2"/>
      <c r="CS165" s="2"/>
      <c r="CT165" s="2"/>
      <c r="CU165" s="3"/>
    </row>
    <row r="166" spans="1:99" ht="15.75" customHeight="1" x14ac:dyDescent="0.25">
      <c r="A166" s="182" t="s">
        <v>83</v>
      </c>
      <c r="B166" s="202"/>
      <c r="C166" s="204">
        <v>1.913</v>
      </c>
      <c r="D166" s="204">
        <v>1.702</v>
      </c>
      <c r="E166" s="204">
        <v>6.3230000000000004</v>
      </c>
      <c r="F166" s="205">
        <f t="shared" si="131"/>
        <v>9.9380000000000006</v>
      </c>
      <c r="G166" s="206">
        <f t="shared" si="117"/>
        <v>24.195</v>
      </c>
      <c r="H166" s="205">
        <f>G166/BH141</f>
        <v>6.0487500000000001</v>
      </c>
      <c r="I166" s="231">
        <f t="shared" si="132"/>
        <v>240</v>
      </c>
      <c r="J166" s="207">
        <f t="shared" si="118"/>
        <v>480</v>
      </c>
      <c r="K166" s="231">
        <f t="shared" si="133"/>
        <v>0</v>
      </c>
      <c r="L166" s="207">
        <f t="shared" si="119"/>
        <v>240</v>
      </c>
      <c r="M166" s="207">
        <f t="shared" si="134"/>
        <v>35</v>
      </c>
      <c r="N166" s="207">
        <f t="shared" si="120"/>
        <v>1845</v>
      </c>
      <c r="O166" s="208">
        <f t="shared" si="135"/>
        <v>80.902777777777786</v>
      </c>
      <c r="P166" s="208">
        <f t="shared" si="136"/>
        <v>55.46875</v>
      </c>
      <c r="Q166" s="232" t="e">
        <f t="shared" si="144"/>
        <v>#DIV/0!</v>
      </c>
      <c r="R166" s="233" t="e">
        <f t="shared" si="144"/>
        <v>#DIV/0!</v>
      </c>
      <c r="S166" s="233" t="e">
        <f t="shared" si="144"/>
        <v>#DIV/0!</v>
      </c>
      <c r="T166" s="234" t="e">
        <f>(F166)/(AL166+AM166+AN166)*60</f>
        <v>#DIV/0!</v>
      </c>
      <c r="U166" s="234" t="e">
        <f>(G166)*60/AO166</f>
        <v>#DIV/0!</v>
      </c>
      <c r="V166" s="272"/>
      <c r="W166" s="286"/>
      <c r="X166" s="214">
        <f>X165</f>
        <v>4</v>
      </c>
      <c r="Y166" s="182" t="s">
        <v>83</v>
      </c>
      <c r="Z166" s="215">
        <v>240</v>
      </c>
      <c r="AA166" s="215"/>
      <c r="AB166" s="215"/>
      <c r="AC166" s="210">
        <f t="shared" si="137"/>
        <v>240</v>
      </c>
      <c r="AD166" s="215"/>
      <c r="AE166" s="215"/>
      <c r="AF166" s="215"/>
      <c r="AG166" s="210">
        <f t="shared" si="138"/>
        <v>0</v>
      </c>
      <c r="AH166" s="235">
        <v>0</v>
      </c>
      <c r="AI166" s="235">
        <v>0</v>
      </c>
      <c r="AJ166" s="235">
        <v>35</v>
      </c>
      <c r="AK166" s="210">
        <f t="shared" si="139"/>
        <v>35</v>
      </c>
      <c r="AL166" s="233"/>
      <c r="AM166" s="233"/>
      <c r="AN166" s="233"/>
      <c r="AO166" s="207">
        <f t="shared" si="122"/>
        <v>0</v>
      </c>
      <c r="AP166" s="236"/>
      <c r="AQ166" s="411">
        <f t="shared" si="123"/>
        <v>0</v>
      </c>
      <c r="AR166" s="237"/>
      <c r="AS166" s="237"/>
      <c r="AT166" s="237"/>
      <c r="AU166" s="219">
        <f t="shared" si="124"/>
        <v>0</v>
      </c>
      <c r="AV166" s="263" t="s">
        <v>84</v>
      </c>
      <c r="AW166" s="221"/>
      <c r="AX166" s="210"/>
      <c r="AY166" s="210"/>
      <c r="AZ166" s="219">
        <f t="shared" si="140"/>
        <v>0</v>
      </c>
      <c r="BA166" s="222">
        <f t="shared" si="125"/>
        <v>0</v>
      </c>
      <c r="BB166" s="221"/>
      <c r="BC166" s="210"/>
      <c r="BD166" s="210"/>
      <c r="BE166" s="219">
        <f t="shared" si="141"/>
        <v>0</v>
      </c>
      <c r="BF166" s="222">
        <f t="shared" si="116"/>
        <v>0</v>
      </c>
      <c r="BG166" s="223"/>
      <c r="BH166" s="224" t="s">
        <v>80</v>
      </c>
      <c r="BI166" s="225"/>
      <c r="BJ166" s="249"/>
      <c r="BK166" s="226">
        <v>6.5000000000000002E-2</v>
      </c>
      <c r="BL166" s="250"/>
      <c r="BM166" s="287"/>
      <c r="BN166" s="226"/>
      <c r="BO166" s="226">
        <v>6.5000000000000002E-2</v>
      </c>
      <c r="BP166" s="288"/>
      <c r="BQ166" s="287"/>
      <c r="BR166" s="226"/>
      <c r="BS166" s="226">
        <v>0.14599999999999999</v>
      </c>
      <c r="BT166" s="289"/>
      <c r="BU166" s="8"/>
      <c r="BV166" s="87"/>
      <c r="BW166" s="104" t="s">
        <v>80</v>
      </c>
      <c r="BX166" s="130"/>
      <c r="BY166" s="93"/>
      <c r="BZ166" s="102">
        <f>BK166+BO166+BS166</f>
        <v>0.27600000000000002</v>
      </c>
      <c r="CA166" s="98"/>
      <c r="CB166" s="8"/>
      <c r="CC166" s="87"/>
      <c r="CD166" s="131" t="s">
        <v>80</v>
      </c>
      <c r="CE166" s="132"/>
      <c r="CF166" s="93"/>
      <c r="CG166" s="102">
        <f>BZ166</f>
        <v>0.27600000000000002</v>
      </c>
      <c r="CH166" s="133"/>
      <c r="CI166" s="8"/>
      <c r="CJ166" s="9"/>
      <c r="CK166" s="39"/>
      <c r="CL166" s="40"/>
      <c r="CM166" s="40"/>
      <c r="CN166" s="40"/>
      <c r="CO166" s="41"/>
      <c r="CP166" s="8"/>
      <c r="CQ166" s="25" t="s">
        <v>80</v>
      </c>
      <c r="CR166" s="31">
        <f>BK166/C164%</f>
        <v>1.8705035971223021</v>
      </c>
      <c r="CS166" s="31">
        <f>BO166/D164%</f>
        <v>1.3785790031813363</v>
      </c>
      <c r="CT166" s="31">
        <f>BS166/E164%</f>
        <v>1.9140010487676977</v>
      </c>
      <c r="CU166" s="32">
        <f>BZ166/F164%</f>
        <v>1.744847641926919</v>
      </c>
    </row>
    <row r="167" spans="1:99" ht="15.75" customHeight="1" x14ac:dyDescent="0.25">
      <c r="A167" s="182" t="s">
        <v>85</v>
      </c>
      <c r="B167" s="202"/>
      <c r="C167" s="204">
        <v>2.1589999999999998</v>
      </c>
      <c r="D167" s="204">
        <v>7.1950000000000003</v>
      </c>
      <c r="E167" s="204">
        <v>0</v>
      </c>
      <c r="F167" s="205">
        <f t="shared" si="131"/>
        <v>9.3539999999999992</v>
      </c>
      <c r="G167" s="206">
        <f t="shared" si="117"/>
        <v>22.651999999999997</v>
      </c>
      <c r="H167" s="205">
        <f>G167/BH141</f>
        <v>5.6629999999999994</v>
      </c>
      <c r="I167" s="231">
        <f t="shared" si="132"/>
        <v>0</v>
      </c>
      <c r="J167" s="207">
        <f t="shared" si="118"/>
        <v>0</v>
      </c>
      <c r="K167" s="231">
        <f t="shared" si="133"/>
        <v>0</v>
      </c>
      <c r="L167" s="207">
        <f t="shared" si="119"/>
        <v>40</v>
      </c>
      <c r="M167" s="207">
        <f t="shared" si="134"/>
        <v>850</v>
      </c>
      <c r="N167" s="207">
        <f t="shared" si="120"/>
        <v>3550</v>
      </c>
      <c r="O167" s="208">
        <f t="shared" si="135"/>
        <v>40.972222222222221</v>
      </c>
      <c r="P167" s="208">
        <f t="shared" si="136"/>
        <v>32.72569444444445</v>
      </c>
      <c r="Q167" s="232" t="e">
        <f t="shared" si="144"/>
        <v>#DIV/0!</v>
      </c>
      <c r="R167" s="233" t="e">
        <f t="shared" si="144"/>
        <v>#DIV/0!</v>
      </c>
      <c r="S167" s="233" t="e">
        <f t="shared" si="144"/>
        <v>#DIV/0!</v>
      </c>
      <c r="T167" s="234" t="e">
        <f>(F167)/(AL167+AM167+AN167)*60</f>
        <v>#DIV/0!</v>
      </c>
      <c r="U167" s="234" t="e">
        <f>(G167)*60/AO167</f>
        <v>#DIV/0!</v>
      </c>
      <c r="V167" s="272"/>
      <c r="W167" s="213"/>
      <c r="X167" s="285">
        <f>X166</f>
        <v>4</v>
      </c>
      <c r="Y167" s="182" t="s">
        <v>85</v>
      </c>
      <c r="Z167" s="215"/>
      <c r="AA167" s="215"/>
      <c r="AB167" s="215"/>
      <c r="AC167" s="210">
        <f t="shared" si="137"/>
        <v>0</v>
      </c>
      <c r="AD167" s="215"/>
      <c r="AE167" s="215"/>
      <c r="AF167" s="215"/>
      <c r="AG167" s="210">
        <f t="shared" si="138"/>
        <v>0</v>
      </c>
      <c r="AH167" s="216">
        <v>280</v>
      </c>
      <c r="AI167" s="216">
        <v>90</v>
      </c>
      <c r="AJ167" s="216">
        <v>480</v>
      </c>
      <c r="AK167" s="210">
        <f t="shared" si="139"/>
        <v>850</v>
      </c>
      <c r="AL167" s="233"/>
      <c r="AM167" s="233"/>
      <c r="AN167" s="233"/>
      <c r="AO167" s="207">
        <f t="shared" si="122"/>
        <v>0</v>
      </c>
      <c r="AP167" s="236"/>
      <c r="AQ167" s="411">
        <f t="shared" si="123"/>
        <v>0</v>
      </c>
      <c r="AR167" s="237"/>
      <c r="AS167" s="237"/>
      <c r="AT167" s="237"/>
      <c r="AU167" s="219">
        <f t="shared" si="124"/>
        <v>285</v>
      </c>
      <c r="AV167" s="263" t="s">
        <v>86</v>
      </c>
      <c r="AW167" s="221"/>
      <c r="AX167" s="210"/>
      <c r="AY167" s="210"/>
      <c r="AZ167" s="219">
        <f t="shared" si="140"/>
        <v>0</v>
      </c>
      <c r="BA167" s="222">
        <f t="shared" si="125"/>
        <v>0</v>
      </c>
      <c r="BB167" s="221"/>
      <c r="BC167" s="210"/>
      <c r="BD167" s="210"/>
      <c r="BE167" s="219">
        <f t="shared" si="141"/>
        <v>0</v>
      </c>
      <c r="BF167" s="222">
        <f t="shared" si="116"/>
        <v>0</v>
      </c>
      <c r="BG167" s="223"/>
      <c r="BH167" s="195"/>
      <c r="BI167" s="239"/>
      <c r="BJ167" s="240"/>
      <c r="BK167" s="241"/>
      <c r="BL167" s="242"/>
      <c r="BM167" s="225"/>
      <c r="BN167" s="241"/>
      <c r="BO167" s="241"/>
      <c r="BP167" s="251"/>
      <c r="BQ167" s="225"/>
      <c r="BR167" s="241"/>
      <c r="BS167" s="241"/>
      <c r="BT167" s="250"/>
      <c r="BU167" s="8"/>
      <c r="BV167" s="87"/>
      <c r="BW167" s="97"/>
      <c r="BX167" s="130"/>
      <c r="BY167" s="93"/>
      <c r="BZ167" s="93"/>
      <c r="CA167" s="98"/>
      <c r="CB167" s="8"/>
      <c r="CC167" s="87"/>
      <c r="CD167" s="131"/>
      <c r="CE167" s="132"/>
      <c r="CF167" s="93"/>
      <c r="CG167" s="93"/>
      <c r="CH167" s="133"/>
      <c r="CI167" s="8"/>
      <c r="CJ167" s="9"/>
      <c r="CP167" s="8"/>
      <c r="CQ167" s="42"/>
      <c r="CR167" s="43"/>
      <c r="CS167" s="43"/>
      <c r="CT167" s="43"/>
      <c r="CU167" s="48"/>
    </row>
    <row r="168" spans="1:99" ht="15.75" customHeight="1" x14ac:dyDescent="0.25">
      <c r="A168" s="201" t="s">
        <v>87</v>
      </c>
      <c r="B168" s="202"/>
      <c r="C168" s="204">
        <v>90</v>
      </c>
      <c r="D168" s="204">
        <v>86</v>
      </c>
      <c r="E168" s="204">
        <v>136.30000000000001</v>
      </c>
      <c r="F168" s="290">
        <f t="shared" si="131"/>
        <v>312.3</v>
      </c>
      <c r="G168" s="206">
        <f t="shared" si="117"/>
        <v>1280.8130000000001</v>
      </c>
      <c r="H168" s="291">
        <f>G168/BH141</f>
        <v>320.20325000000003</v>
      </c>
      <c r="I168" s="207"/>
      <c r="J168" s="207"/>
      <c r="K168" s="207"/>
      <c r="L168" s="207"/>
      <c r="M168" s="207"/>
      <c r="N168" s="207"/>
      <c r="O168" s="208"/>
      <c r="P168" s="210"/>
      <c r="Q168" s="209" t="e">
        <f t="shared" si="144"/>
        <v>#DIV/0!</v>
      </c>
      <c r="R168" s="210" t="e">
        <f t="shared" si="144"/>
        <v>#DIV/0!</v>
      </c>
      <c r="S168" s="210"/>
      <c r="T168" s="209"/>
      <c r="U168" s="209"/>
      <c r="V168" s="212"/>
      <c r="W168" s="213"/>
      <c r="X168" s="292">
        <f>X165</f>
        <v>4</v>
      </c>
      <c r="Y168" s="293"/>
      <c r="Z168" s="294"/>
      <c r="AA168" s="295"/>
      <c r="AB168" s="295"/>
      <c r="AC168" s="294"/>
      <c r="AD168" s="295"/>
      <c r="AE168" s="295"/>
      <c r="AF168" s="295"/>
      <c r="AG168" s="295"/>
      <c r="AH168" s="296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7"/>
      <c r="AV168" s="297"/>
      <c r="AW168" s="297"/>
      <c r="AX168" s="297"/>
      <c r="AY168" s="297"/>
      <c r="AZ168" s="297"/>
      <c r="BA168" s="222">
        <f t="shared" si="125"/>
        <v>0</v>
      </c>
      <c r="BB168" s="297"/>
      <c r="BC168" s="297"/>
      <c r="BD168" s="297"/>
      <c r="BE168" s="297"/>
      <c r="BF168" s="298"/>
      <c r="BG168" s="299"/>
      <c r="BH168" s="224" t="s">
        <v>82</v>
      </c>
      <c r="BI168" s="300"/>
      <c r="BJ168" s="249"/>
      <c r="BK168" s="226">
        <v>0</v>
      </c>
      <c r="BL168" s="301"/>
      <c r="BM168" s="300"/>
      <c r="BN168" s="226"/>
      <c r="BO168" s="226">
        <v>0</v>
      </c>
      <c r="BP168" s="302"/>
      <c r="BQ168" s="300"/>
      <c r="BR168" s="226"/>
      <c r="BS168" s="226">
        <v>0.14499999999999999</v>
      </c>
      <c r="BT168" s="289"/>
      <c r="BU168" s="8"/>
      <c r="BV168" s="87"/>
      <c r="BW168" s="104" t="s">
        <v>82</v>
      </c>
      <c r="BX168" s="130"/>
      <c r="BY168" s="93"/>
      <c r="BZ168" s="102">
        <f>BK168+BO168+BS168</f>
        <v>0.14499999999999999</v>
      </c>
      <c r="CA168" s="142"/>
      <c r="CB168" s="15"/>
      <c r="CC168" s="87"/>
      <c r="CD168" s="131" t="s">
        <v>82</v>
      </c>
      <c r="CE168" s="132"/>
      <c r="CF168" s="93"/>
      <c r="CG168" s="102">
        <f>BZ168</f>
        <v>0.14499999999999999</v>
      </c>
      <c r="CH168" s="133"/>
      <c r="CI168" s="8"/>
      <c r="CJ168" s="9"/>
      <c r="CK168" s="8"/>
      <c r="CL168" s="8"/>
      <c r="CM168" s="8"/>
      <c r="CN168" s="8"/>
      <c r="CO168" s="8"/>
      <c r="CP168" s="8"/>
      <c r="CQ168" s="25" t="s">
        <v>82</v>
      </c>
      <c r="CR168" s="31" t="e">
        <f>BK168/C165%</f>
        <v>#DIV/0!</v>
      </c>
      <c r="CS168" s="31" t="e">
        <f>BO168/D165%</f>
        <v>#DIV/0!</v>
      </c>
      <c r="CT168" s="31">
        <f>BS168/E165%</f>
        <v>2.3646444879321589</v>
      </c>
      <c r="CU168" s="32">
        <f>BZ168/F165%</f>
        <v>2.3646444879321589</v>
      </c>
    </row>
    <row r="169" spans="1:99" ht="15.75" customHeight="1" x14ac:dyDescent="0.25">
      <c r="A169" s="293" t="s">
        <v>88</v>
      </c>
      <c r="B169" s="465"/>
      <c r="C169" s="465"/>
      <c r="D169" s="303"/>
      <c r="E169" s="304" t="s">
        <v>89</v>
      </c>
      <c r="F169" s="305">
        <v>349.09</v>
      </c>
      <c r="G169" s="206">
        <f t="shared" si="117"/>
        <v>948.45499999999993</v>
      </c>
      <c r="H169" s="306">
        <f>G169/BH141</f>
        <v>237.11374999999998</v>
      </c>
      <c r="I169" s="307"/>
      <c r="J169" s="307"/>
      <c r="K169" s="308" t="s">
        <v>17</v>
      </c>
      <c r="L169" s="308"/>
      <c r="M169" s="308" t="s">
        <v>18</v>
      </c>
      <c r="N169" s="308"/>
      <c r="O169" s="466" t="s">
        <v>19</v>
      </c>
      <c r="P169" s="466"/>
      <c r="Q169" s="466" t="s">
        <v>90</v>
      </c>
      <c r="R169" s="466"/>
      <c r="S169" s="467" t="s">
        <v>91</v>
      </c>
      <c r="T169" s="467"/>
      <c r="U169" s="467" t="s">
        <v>92</v>
      </c>
      <c r="V169" s="468"/>
      <c r="W169" s="213"/>
      <c r="X169" s="185"/>
      <c r="Y169" s="309"/>
      <c r="Z169" s="309"/>
      <c r="AA169" s="310"/>
      <c r="AB169" s="311"/>
      <c r="AC169" s="311"/>
      <c r="AD169" s="311"/>
      <c r="AE169" s="312"/>
      <c r="AF169" s="313"/>
      <c r="AG169" s="313"/>
      <c r="AH169" s="313"/>
      <c r="AI169" s="313"/>
      <c r="AJ169" s="313"/>
      <c r="AK169" s="313"/>
      <c r="AL169" s="313"/>
      <c r="AM169" s="313"/>
      <c r="AN169" s="313"/>
      <c r="AO169" s="313"/>
      <c r="AP169" s="313"/>
      <c r="AQ169" s="313"/>
      <c r="AR169" s="313"/>
      <c r="AS169" s="313"/>
      <c r="AT169" s="313"/>
      <c r="AU169" s="313"/>
      <c r="AV169" s="313"/>
      <c r="AW169" s="313"/>
      <c r="AX169" s="313"/>
      <c r="AY169" s="313"/>
      <c r="AZ169" s="313"/>
      <c r="BA169" s="313"/>
      <c r="BB169" s="313"/>
      <c r="BC169" s="313"/>
      <c r="BD169" s="313"/>
      <c r="BE169" s="313"/>
      <c r="BF169" s="313"/>
      <c r="BG169" s="313"/>
      <c r="BH169" s="224"/>
      <c r="BI169" s="225"/>
      <c r="BJ169" s="240"/>
      <c r="BK169" s="241"/>
      <c r="BL169" s="250"/>
      <c r="BM169" s="225"/>
      <c r="BN169" s="241"/>
      <c r="BO169" s="241"/>
      <c r="BP169" s="251"/>
      <c r="BQ169" s="225"/>
      <c r="BR169" s="241"/>
      <c r="BS169" s="241"/>
      <c r="BT169" s="250"/>
      <c r="BU169" s="8"/>
      <c r="BV169" s="87"/>
      <c r="BW169" s="107"/>
      <c r="BX169" s="130"/>
      <c r="BY169" s="93"/>
      <c r="BZ169" s="93"/>
      <c r="CA169" s="142"/>
      <c r="CB169" s="8"/>
      <c r="CC169" s="87"/>
      <c r="CD169" s="131"/>
      <c r="CE169" s="132"/>
      <c r="CF169" s="93"/>
      <c r="CG169" s="93"/>
      <c r="CH169" s="133"/>
      <c r="CI169" s="8"/>
      <c r="CJ169" s="9"/>
      <c r="CK169" s="8"/>
      <c r="CL169" s="8"/>
      <c r="CM169" s="8"/>
      <c r="CN169" s="8"/>
      <c r="CO169" s="8"/>
      <c r="CP169" s="8"/>
      <c r="CQ169" s="25"/>
      <c r="CR169" s="2"/>
      <c r="CS169" s="2"/>
      <c r="CT169" s="2"/>
      <c r="CU169" s="3"/>
    </row>
    <row r="170" spans="1:99" ht="15.75" customHeight="1" x14ac:dyDescent="0.25">
      <c r="A170" s="314" t="s">
        <v>129</v>
      </c>
      <c r="B170" s="315"/>
      <c r="C170" s="315"/>
      <c r="D170" s="316"/>
      <c r="E170" s="316"/>
      <c r="F170" s="317">
        <f>C170+D170+E170</f>
        <v>0</v>
      </c>
      <c r="G170" s="318">
        <f>F170</f>
        <v>0</v>
      </c>
      <c r="H170" s="319"/>
      <c r="I170" s="320"/>
      <c r="J170" s="321"/>
      <c r="K170" s="322" t="s">
        <v>93</v>
      </c>
      <c r="L170" s="323" t="s">
        <v>94</v>
      </c>
      <c r="M170" s="324" t="s">
        <v>93</v>
      </c>
      <c r="N170" s="323" t="s">
        <v>94</v>
      </c>
      <c r="O170" s="324" t="s">
        <v>93</v>
      </c>
      <c r="P170" s="323" t="s">
        <v>94</v>
      </c>
      <c r="Q170" s="324" t="s">
        <v>93</v>
      </c>
      <c r="R170" s="323" t="s">
        <v>94</v>
      </c>
      <c r="S170" s="324" t="s">
        <v>93</v>
      </c>
      <c r="T170" s="323" t="s">
        <v>94</v>
      </c>
      <c r="U170" s="324" t="s">
        <v>93</v>
      </c>
      <c r="V170" s="325" t="s">
        <v>94</v>
      </c>
      <c r="W170" s="213"/>
      <c r="X170" s="213"/>
      <c r="Y170" s="309"/>
      <c r="Z170" s="309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  <c r="AO170" s="326"/>
      <c r="AP170" s="326"/>
      <c r="AQ170" s="326"/>
      <c r="AR170" s="326"/>
      <c r="AS170" s="326"/>
      <c r="AT170" s="326"/>
      <c r="AU170" s="326"/>
      <c r="AV170" s="326"/>
      <c r="AW170" s="326"/>
      <c r="AX170" s="326"/>
      <c r="AY170" s="326"/>
      <c r="AZ170" s="326"/>
      <c r="BA170" s="326"/>
      <c r="BB170" s="326"/>
      <c r="BC170" s="326"/>
      <c r="BD170" s="326"/>
      <c r="BE170" s="326"/>
      <c r="BF170" s="326"/>
      <c r="BG170" s="326"/>
      <c r="BH170" s="224" t="s">
        <v>84</v>
      </c>
      <c r="BI170" s="225"/>
      <c r="BJ170" s="249"/>
      <c r="BK170" s="226">
        <v>2.5999999999999999E-2</v>
      </c>
      <c r="BL170" s="250"/>
      <c r="BM170" s="225"/>
      <c r="BN170" s="226"/>
      <c r="BO170" s="226">
        <v>5.0999999999999997E-2</v>
      </c>
      <c r="BP170" s="251"/>
      <c r="BQ170" s="225"/>
      <c r="BR170" s="226"/>
      <c r="BS170" s="226">
        <v>0.17799999999999999</v>
      </c>
      <c r="BT170" s="250"/>
      <c r="BU170" s="8"/>
      <c r="BV170" s="87"/>
      <c r="BW170" s="104" t="s">
        <v>84</v>
      </c>
      <c r="BX170" s="130"/>
      <c r="BY170" s="93"/>
      <c r="BZ170" s="102">
        <f>BK170+BO170+BS170</f>
        <v>0.255</v>
      </c>
      <c r="CA170" s="142"/>
      <c r="CB170" s="8"/>
      <c r="CC170" s="87"/>
      <c r="CD170" s="90" t="s">
        <v>84</v>
      </c>
      <c r="CE170" s="132"/>
      <c r="CF170" s="93"/>
      <c r="CG170" s="102">
        <f>BZ170</f>
        <v>0.255</v>
      </c>
      <c r="CH170" s="133"/>
      <c r="CI170" s="8"/>
      <c r="CJ170" s="9"/>
      <c r="CK170" s="8"/>
      <c r="CL170" s="8"/>
      <c r="CM170" s="8"/>
      <c r="CN170" s="8"/>
      <c r="CO170" s="8"/>
      <c r="CP170" s="8"/>
      <c r="CQ170" s="25" t="s">
        <v>84</v>
      </c>
      <c r="CR170" s="31">
        <f>BK170/C166%</f>
        <v>1.3591217982226866</v>
      </c>
      <c r="CS170" s="31">
        <f>BO170/D166%</f>
        <v>2.9964747356051702</v>
      </c>
      <c r="CT170" s="31">
        <f>BS170/E166%</f>
        <v>2.8151194053455635</v>
      </c>
      <c r="CU170" s="32">
        <f>BZ170/F166%</f>
        <v>2.5659086335278727</v>
      </c>
    </row>
    <row r="171" spans="1:99" ht="15.75" customHeight="1" x14ac:dyDescent="0.25">
      <c r="A171" s="474" t="s">
        <v>95</v>
      </c>
      <c r="B171" s="475"/>
      <c r="C171" s="327" t="s">
        <v>40</v>
      </c>
      <c r="D171" s="327" t="s">
        <v>45</v>
      </c>
      <c r="E171" s="327" t="s">
        <v>48</v>
      </c>
      <c r="F171" s="328" t="s">
        <v>52</v>
      </c>
      <c r="G171" s="329" t="s">
        <v>56</v>
      </c>
      <c r="H171" s="329" t="s">
        <v>96</v>
      </c>
      <c r="I171" s="330" t="s">
        <v>97</v>
      </c>
      <c r="J171" s="330"/>
      <c r="K171" s="331">
        <v>2</v>
      </c>
      <c r="L171" s="262">
        <v>40</v>
      </c>
      <c r="M171" s="215">
        <v>0</v>
      </c>
      <c r="N171" s="215">
        <v>0</v>
      </c>
      <c r="O171" s="262">
        <v>0</v>
      </c>
      <c r="P171" s="262">
        <v>0</v>
      </c>
      <c r="Q171" s="210">
        <f t="shared" ref="Q171:R173" si="145">K171+M171+O171</f>
        <v>2</v>
      </c>
      <c r="R171" s="211">
        <f t="shared" si="145"/>
        <v>40</v>
      </c>
      <c r="S171" s="411">
        <f t="shared" ref="S171:T173" si="146">Q171+S125</f>
        <v>11</v>
      </c>
      <c r="T171" s="411">
        <f t="shared" si="146"/>
        <v>185</v>
      </c>
      <c r="U171" s="208">
        <f>S171/X145</f>
        <v>2.75</v>
      </c>
      <c r="V171" s="412">
        <f>T171/S171</f>
        <v>16.818181818181817</v>
      </c>
      <c r="W171" s="185"/>
      <c r="X171" s="213"/>
      <c r="Y171" s="309"/>
      <c r="Z171" s="309"/>
      <c r="AA171" s="313"/>
      <c r="AB171" s="313"/>
      <c r="AC171" s="313"/>
      <c r="AD171" s="313"/>
      <c r="AE171" s="313"/>
      <c r="AF171" s="313"/>
      <c r="AG171" s="313"/>
      <c r="AH171" s="313"/>
      <c r="AI171" s="313"/>
      <c r="AJ171" s="313"/>
      <c r="AK171" s="313"/>
      <c r="AL171" s="313"/>
      <c r="AM171" s="313"/>
      <c r="AN171" s="313"/>
      <c r="AO171" s="313"/>
      <c r="AP171" s="313"/>
      <c r="AQ171" s="313"/>
      <c r="AR171" s="313"/>
      <c r="AS171" s="313"/>
      <c r="AT171" s="313"/>
      <c r="AU171" s="313"/>
      <c r="AV171" s="313"/>
      <c r="AW171" s="313"/>
      <c r="AX171" s="313"/>
      <c r="AY171" s="313"/>
      <c r="AZ171" s="313"/>
      <c r="BA171" s="313"/>
      <c r="BB171" s="313"/>
      <c r="BC171" s="313"/>
      <c r="BD171" s="313"/>
      <c r="BE171" s="313"/>
      <c r="BF171" s="313"/>
      <c r="BG171" s="313"/>
      <c r="BH171" s="195"/>
      <c r="BI171" s="225"/>
      <c r="BJ171" s="240"/>
      <c r="BK171" s="241"/>
      <c r="BL171" s="250"/>
      <c r="BM171" s="225"/>
      <c r="BN171" s="241"/>
      <c r="BO171" s="241"/>
      <c r="BP171" s="251"/>
      <c r="BQ171" s="225"/>
      <c r="BR171" s="241"/>
      <c r="BS171" s="241"/>
      <c r="BT171" s="250"/>
      <c r="BU171" s="8"/>
      <c r="BV171" s="87"/>
      <c r="BW171" s="97"/>
      <c r="BX171" s="130"/>
      <c r="BY171" s="93"/>
      <c r="BZ171" s="93"/>
      <c r="CA171" s="142"/>
      <c r="CB171" s="8"/>
      <c r="CC171" s="143"/>
      <c r="CD171" s="108"/>
      <c r="CE171" s="132"/>
      <c r="CF171" s="93"/>
      <c r="CG171" s="93"/>
      <c r="CH171" s="133"/>
      <c r="CI171" s="8"/>
      <c r="CJ171" s="9"/>
      <c r="CK171" s="8"/>
      <c r="CL171" s="8"/>
      <c r="CM171" s="8"/>
      <c r="CN171" s="8"/>
      <c r="CO171" s="8"/>
      <c r="CP171" s="8"/>
      <c r="CQ171" s="42"/>
      <c r="CR171" s="43"/>
      <c r="CS171" s="43"/>
      <c r="CT171" s="43"/>
      <c r="CU171" s="48"/>
    </row>
    <row r="172" spans="1:99" ht="15.75" customHeight="1" x14ac:dyDescent="0.25">
      <c r="A172" s="191" t="s">
        <v>98</v>
      </c>
      <c r="B172" s="234"/>
      <c r="C172" s="333">
        <v>1.2</v>
      </c>
      <c r="D172" s="333">
        <v>0.85</v>
      </c>
      <c r="E172" s="333">
        <v>1.1499999999999999</v>
      </c>
      <c r="F172" s="334">
        <v>0.85</v>
      </c>
      <c r="G172" s="334">
        <v>0.85</v>
      </c>
      <c r="H172" s="335">
        <f>F145</f>
        <v>0</v>
      </c>
      <c r="I172" s="336" t="s">
        <v>99</v>
      </c>
      <c r="J172" s="336"/>
      <c r="K172" s="331">
        <v>3</v>
      </c>
      <c r="L172" s="262">
        <v>30</v>
      </c>
      <c r="M172" s="215">
        <v>0</v>
      </c>
      <c r="N172" s="215">
        <v>0</v>
      </c>
      <c r="O172" s="262">
        <v>1</v>
      </c>
      <c r="P172" s="215">
        <v>10</v>
      </c>
      <c r="Q172" s="210">
        <f t="shared" si="145"/>
        <v>4</v>
      </c>
      <c r="R172" s="211">
        <f t="shared" si="145"/>
        <v>40</v>
      </c>
      <c r="S172" s="411">
        <f t="shared" si="146"/>
        <v>11</v>
      </c>
      <c r="T172" s="411">
        <f t="shared" si="146"/>
        <v>130</v>
      </c>
      <c r="U172" s="208">
        <f>S172/X146</f>
        <v>2.75</v>
      </c>
      <c r="V172" s="222">
        <f>T172/S172</f>
        <v>11.818181818181818</v>
      </c>
      <c r="W172" s="213"/>
      <c r="X172" s="223"/>
      <c r="Y172" s="309"/>
      <c r="Z172" s="309"/>
      <c r="AA172" s="313"/>
      <c r="AE172" s="313"/>
      <c r="AF172" s="313"/>
      <c r="AG172" s="313"/>
      <c r="AH172" s="313"/>
      <c r="AI172" s="313"/>
      <c r="AJ172" s="313"/>
      <c r="AK172" s="313"/>
      <c r="AL172" s="313"/>
      <c r="AM172" s="313"/>
      <c r="AN172" s="313"/>
      <c r="AO172" s="313"/>
      <c r="AP172" s="313"/>
      <c r="AQ172" s="313"/>
      <c r="AR172" s="313"/>
      <c r="AS172" s="313"/>
      <c r="AT172" s="313"/>
      <c r="AU172" s="313"/>
      <c r="AV172" s="313"/>
      <c r="AW172" s="313"/>
      <c r="AX172" s="313"/>
      <c r="AY172" s="313"/>
      <c r="AZ172" s="313"/>
      <c r="BA172" s="313"/>
      <c r="BB172" s="313"/>
      <c r="BC172" s="313"/>
      <c r="BD172" s="313"/>
      <c r="BE172" s="313"/>
      <c r="BF172" s="313"/>
      <c r="BG172" s="313"/>
      <c r="BH172" s="224" t="s">
        <v>86</v>
      </c>
      <c r="BI172" s="239"/>
      <c r="BJ172" s="249"/>
      <c r="BK172" s="226">
        <v>0.03</v>
      </c>
      <c r="BL172" s="242"/>
      <c r="BM172" s="225"/>
      <c r="BN172" s="226"/>
      <c r="BO172" s="226">
        <v>0.186</v>
      </c>
      <c r="BP172" s="251"/>
      <c r="BQ172" s="225"/>
      <c r="BR172" s="226"/>
      <c r="BS172" s="226">
        <v>0</v>
      </c>
      <c r="BT172" s="250"/>
      <c r="BU172" s="87"/>
      <c r="BV172" s="87"/>
      <c r="BW172" s="104" t="s">
        <v>86</v>
      </c>
      <c r="BX172" s="14"/>
      <c r="BY172" s="16"/>
      <c r="BZ172" s="102">
        <f>BK172+BO172+BS172</f>
        <v>0.216</v>
      </c>
      <c r="CA172" s="17"/>
      <c r="CB172" s="469" t="s">
        <v>100</v>
      </c>
      <c r="CC172" s="470"/>
      <c r="CD172" s="131" t="s">
        <v>86</v>
      </c>
      <c r="CE172" s="19"/>
      <c r="CF172" s="16"/>
      <c r="CG172" s="102">
        <f>BZ172</f>
        <v>0.216</v>
      </c>
      <c r="CH172" s="20"/>
      <c r="CI172" s="9"/>
      <c r="CP172" s="8"/>
      <c r="CQ172" s="33" t="s">
        <v>86</v>
      </c>
      <c r="CR172" s="44">
        <f>BK172/C167%</f>
        <v>1.3895321908290876</v>
      </c>
      <c r="CS172" s="44">
        <f>BO172/D167%</f>
        <v>2.5851285615010422</v>
      </c>
      <c r="CT172" s="44" t="e">
        <f>BS172/E167%</f>
        <v>#DIV/0!</v>
      </c>
      <c r="CU172" s="49">
        <f>BZ172/F167%</f>
        <v>2.3091725465041693</v>
      </c>
    </row>
    <row r="173" spans="1:99" ht="15.75" customHeight="1" x14ac:dyDescent="0.25">
      <c r="A173" s="501" t="s">
        <v>95</v>
      </c>
      <c r="B173" s="241" t="s">
        <v>38</v>
      </c>
      <c r="C173" s="337" t="e">
        <f>BY145/F145%</f>
        <v>#DIV/0!</v>
      </c>
      <c r="D173" s="337">
        <f>BY147/(F147+F148+F149)%</f>
        <v>0.5321139056329246</v>
      </c>
      <c r="E173" s="337">
        <f>BY149/(F150+F151+F152)%</f>
        <v>0.8739382416975866</v>
      </c>
      <c r="F173" s="338">
        <f>BY151/(F153+F154)%</f>
        <v>0.78197639766360727</v>
      </c>
      <c r="G173" s="339">
        <f>BY153/(F155)%</f>
        <v>0.48701298701298701</v>
      </c>
      <c r="H173" s="340" t="s">
        <v>101</v>
      </c>
      <c r="I173" s="341" t="s">
        <v>102</v>
      </c>
      <c r="J173" s="341"/>
      <c r="K173" s="342">
        <v>2</v>
      </c>
      <c r="L173" s="343">
        <v>50</v>
      </c>
      <c r="M173" s="215">
        <v>0</v>
      </c>
      <c r="N173" s="215">
        <v>0</v>
      </c>
      <c r="O173" s="344">
        <v>0</v>
      </c>
      <c r="P173" s="344">
        <v>0</v>
      </c>
      <c r="Q173" s="294">
        <f t="shared" si="145"/>
        <v>2</v>
      </c>
      <c r="R173" s="345">
        <f t="shared" si="145"/>
        <v>50</v>
      </c>
      <c r="S173" s="411">
        <f t="shared" si="146"/>
        <v>2</v>
      </c>
      <c r="T173" s="411">
        <f t="shared" si="146"/>
        <v>50</v>
      </c>
      <c r="U173" s="346">
        <f>S173/X147</f>
        <v>0.5</v>
      </c>
      <c r="V173" s="347">
        <f>T173/S173</f>
        <v>25</v>
      </c>
      <c r="W173" s="213"/>
      <c r="X173" s="348"/>
      <c r="Y173" s="309"/>
      <c r="Z173" s="309"/>
      <c r="AA173" s="348"/>
      <c r="AE173" s="348"/>
      <c r="AF173" s="348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  <c r="AX173" s="169"/>
      <c r="AY173" s="169"/>
      <c r="AZ173" s="169"/>
      <c r="BA173" s="169"/>
      <c r="BB173" s="169"/>
      <c r="BC173" s="169"/>
      <c r="BD173" s="169"/>
      <c r="BE173" s="169"/>
      <c r="BF173" s="169"/>
      <c r="BG173" s="169"/>
      <c r="BH173" s="224"/>
      <c r="BI173" s="349"/>
      <c r="BJ173" s="276"/>
      <c r="BK173" s="197"/>
      <c r="BL173" s="250"/>
      <c r="BM173" s="287"/>
      <c r="BN173" s="241"/>
      <c r="BO173" s="241"/>
      <c r="BP173" s="288"/>
      <c r="BQ173" s="350"/>
      <c r="BR173" s="197"/>
      <c r="BS173" s="197"/>
      <c r="BT173" s="289"/>
      <c r="BU173" s="87"/>
      <c r="BV173" s="87"/>
      <c r="BW173" s="107"/>
      <c r="BX173" s="14"/>
      <c r="BY173" s="16"/>
      <c r="BZ173" s="93"/>
      <c r="CA173" s="17"/>
      <c r="CB173" s="144" t="s">
        <v>90</v>
      </c>
      <c r="CC173" s="145"/>
      <c r="CD173" s="131"/>
      <c r="CE173" s="21"/>
      <c r="CF173" s="22"/>
      <c r="CG173" s="146"/>
      <c r="CH173" s="23"/>
      <c r="CI173" s="9"/>
      <c r="CP173" s="8"/>
      <c r="CQ173" s="8"/>
      <c r="CR173" s="8"/>
      <c r="CS173" s="8"/>
      <c r="CT173" s="8"/>
      <c r="CU173" s="8"/>
    </row>
    <row r="174" spans="1:99" ht="15.75" customHeight="1" x14ac:dyDescent="0.25">
      <c r="A174" s="502"/>
      <c r="B174" s="351" t="s">
        <v>39</v>
      </c>
      <c r="C174" s="352" t="e">
        <f>CF145/G145%</f>
        <v>#DIV/0!</v>
      </c>
      <c r="D174" s="352">
        <f>CF147/(G147+G148+G149)%</f>
        <v>0.16664496810311161</v>
      </c>
      <c r="E174" s="352">
        <f>CF149/(G150+G151+G152)%</f>
        <v>0.22734615246550921</v>
      </c>
      <c r="F174" s="353">
        <f>CF151/(G153+G154)%</f>
        <v>0.26915691519915969</v>
      </c>
      <c r="G174" s="354">
        <f>CF153/(G155)%</f>
        <v>7.1519064939310956E-2</v>
      </c>
      <c r="H174" s="413">
        <f>H128+F168-F169</f>
        <v>219.16699999999997</v>
      </c>
      <c r="K174" s="309"/>
      <c r="L174" s="309"/>
      <c r="M174" s="471" t="s">
        <v>103</v>
      </c>
      <c r="N174" s="472"/>
      <c r="O174" s="473"/>
      <c r="P174" s="357" t="s">
        <v>104</v>
      </c>
      <c r="Q174" s="358" t="s">
        <v>105</v>
      </c>
      <c r="R174" s="359" t="s">
        <v>106</v>
      </c>
      <c r="S174" s="359" t="s">
        <v>107</v>
      </c>
      <c r="T174" s="359" t="s">
        <v>108</v>
      </c>
      <c r="U174" s="359" t="s">
        <v>101</v>
      </c>
      <c r="V174" s="360" t="s">
        <v>109</v>
      </c>
      <c r="W174" s="213"/>
      <c r="X174" s="348"/>
      <c r="Y174" s="348"/>
      <c r="Z174" s="348"/>
      <c r="AA174" s="348"/>
      <c r="AE174" s="348"/>
      <c r="AF174" s="348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169"/>
      <c r="AX174" s="169"/>
      <c r="AY174" s="169"/>
      <c r="AZ174" s="169"/>
      <c r="BA174" s="169"/>
      <c r="BB174" s="169"/>
      <c r="BC174" s="169"/>
      <c r="BD174" s="169"/>
      <c r="BE174" s="169"/>
      <c r="BF174" s="169"/>
      <c r="BG174" s="169"/>
      <c r="BH174" s="361" t="s">
        <v>110</v>
      </c>
      <c r="BI174" s="480"/>
      <c r="BJ174" s="362">
        <f>BJ145+BJ147+BJ149+BJ151+BJ153+BJ155+BJ156+BJ158+BJ160+BJ162+BJ163+BJ164+BJ166+BJ168+BJ170+BJ172</f>
        <v>11.660000000000002</v>
      </c>
      <c r="BK174" s="362">
        <f>BK145+BK147+BK149+BK151+BK153+BK155+BK156+BK158+BK160+BK162+BK163+BK164+BK166+BK168+BK170+BK172</f>
        <v>0.38600000000000001</v>
      </c>
      <c r="BL174" s="488"/>
      <c r="BM174" s="489"/>
      <c r="BN174" s="362">
        <f>BN145+BN147+BN149+BN151+BN153+BN155+BN156+BN158+BN160+BN162+BN163+BN164+BN166+BN168+BN170+BN172</f>
        <v>5.8900000000000006</v>
      </c>
      <c r="BO174" s="362">
        <f>BO145+BO147+BO149+BO151+BO153+BO155+BO156+BO158+BO160+BO162+BO163+BO164+BO166+BO168+BO170+BO172</f>
        <v>0.503</v>
      </c>
      <c r="BP174" s="488"/>
      <c r="BQ174" s="489"/>
      <c r="BR174" s="362">
        <f>BR145+BR147+BR149+BR151+BR153+BR155+BR156+BR158+BR160+BR162+BR163+BR164+BR166+BR168+BR170+BR172</f>
        <v>3.78</v>
      </c>
      <c r="BS174" s="362">
        <f>BS145+BS147+BS149+BS151+BS153+BS155+BS156+BS158+BS160+BS162+BS163+BS164+BS166+BS168+BS170+BS172</f>
        <v>0.46899999999999997</v>
      </c>
      <c r="BT174" s="482"/>
      <c r="BU174" s="87"/>
      <c r="BV174" s="87"/>
      <c r="BW174" s="147" t="s">
        <v>110</v>
      </c>
      <c r="BX174" s="18"/>
      <c r="BY174" s="148">
        <f>BY145+BY147+BY149+BY151+BY153+BY155+BY156+BY158+BY160+BY162+BY163+BY164+BY166+BY168+BY170+BY172</f>
        <v>21.330000000000002</v>
      </c>
      <c r="BZ174" s="149">
        <f>BZ147+BZ149+BZ151+BZ153+BZ155+BZ156+BZ158+BZ160+BZ162+BZ163+BZ164+BZ166+BZ168+BZ170+BZ172+CC173</f>
        <v>1.3579999999999999</v>
      </c>
      <c r="CA174" s="150">
        <f>CA155+CA156+CA158+CA162+CA162+CA163</f>
        <v>0</v>
      </c>
      <c r="CB174" s="144" t="s">
        <v>39</v>
      </c>
      <c r="CC174" s="145">
        <f>CC173</f>
        <v>0</v>
      </c>
      <c r="CD174" s="147" t="s">
        <v>110</v>
      </c>
      <c r="CE174" s="151"/>
      <c r="CF174" s="152">
        <f>SUM(CF127:CF173)</f>
        <v>76.580000000000013</v>
      </c>
      <c r="CG174" s="153">
        <f>SUM(BZ127:BZ174)</f>
        <v>4.109</v>
      </c>
      <c r="CH174" s="154">
        <f>CA174</f>
        <v>0</v>
      </c>
      <c r="CI174" s="9"/>
      <c r="CP174" s="8"/>
      <c r="CQ174" s="45"/>
      <c r="CR174" s="8"/>
      <c r="CS174" s="8"/>
      <c r="CT174" s="8"/>
      <c r="CU174" s="8"/>
    </row>
    <row r="175" spans="1:99" ht="15" customHeight="1" x14ac:dyDescent="0.25">
      <c r="A175" s="363"/>
      <c r="H175" s="364" t="s">
        <v>109</v>
      </c>
      <c r="K175" s="309"/>
      <c r="L175" s="309"/>
      <c r="M175" s="365"/>
      <c r="N175" s="333"/>
      <c r="O175" s="366"/>
      <c r="P175" s="367" t="s">
        <v>111</v>
      </c>
      <c r="Q175" s="205"/>
      <c r="R175" s="205"/>
      <c r="S175" s="368"/>
      <c r="T175" s="368"/>
      <c r="U175" s="368"/>
      <c r="V175" s="369">
        <f>Q175+R175+S175+T175+U175</f>
        <v>0</v>
      </c>
      <c r="W175" s="213"/>
      <c r="X175" s="348"/>
      <c r="Y175" s="348"/>
      <c r="Z175" s="348"/>
      <c r="AA175" s="348"/>
      <c r="AE175" s="348"/>
      <c r="AF175" s="348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  <c r="AX175" s="169"/>
      <c r="AY175" s="169"/>
      <c r="AZ175" s="169"/>
      <c r="BA175" s="169"/>
      <c r="BB175" s="169"/>
      <c r="BC175" s="169"/>
      <c r="BD175" s="169"/>
      <c r="BE175" s="169"/>
      <c r="BF175" s="169"/>
      <c r="BG175" s="169"/>
      <c r="BH175" s="370" t="s">
        <v>112</v>
      </c>
      <c r="BI175" s="481"/>
      <c r="BJ175" s="371">
        <f>BJ174/(BJ174+C168)%</f>
        <v>11.469604564233723</v>
      </c>
      <c r="BK175" s="371">
        <f>BK174/C168%</f>
        <v>0.42888888888888888</v>
      </c>
      <c r="BL175" s="490"/>
      <c r="BM175" s="491"/>
      <c r="BN175" s="371">
        <f>BN174/(BN174+D168)%</f>
        <v>6.4098378496027859</v>
      </c>
      <c r="BO175" s="371">
        <f>BO174/D168%</f>
        <v>0.58488372093023255</v>
      </c>
      <c r="BP175" s="490"/>
      <c r="BQ175" s="491"/>
      <c r="BR175" s="371">
        <f>BR174/(BR174+E168)%</f>
        <v>2.6984580239862934</v>
      </c>
      <c r="BS175" s="371">
        <f>BS174/E168%</f>
        <v>0.34409391049156268</v>
      </c>
      <c r="BT175" s="483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9"/>
      <c r="CP175" s="8"/>
    </row>
    <row r="176" spans="1:99" ht="15" customHeight="1" x14ac:dyDescent="0.25">
      <c r="A176" s="474" t="s">
        <v>95</v>
      </c>
      <c r="B176" s="475"/>
      <c r="C176" s="327" t="s">
        <v>58</v>
      </c>
      <c r="D176" s="372" t="s">
        <v>61</v>
      </c>
      <c r="E176" s="323" t="s">
        <v>65</v>
      </c>
      <c r="F176" s="325" t="s">
        <v>70</v>
      </c>
      <c r="G176" s="373" t="s">
        <v>71</v>
      </c>
      <c r="H176" s="374" t="s">
        <v>73</v>
      </c>
      <c r="I176" s="375"/>
      <c r="K176" s="309"/>
      <c r="L176" s="309"/>
      <c r="M176" s="476" t="s">
        <v>113</v>
      </c>
      <c r="N176" s="477"/>
      <c r="O176" s="376"/>
      <c r="P176" s="377" t="s">
        <v>114</v>
      </c>
      <c r="Q176" s="378">
        <f t="shared" ref="Q176:V176" si="147">Q175</f>
        <v>0</v>
      </c>
      <c r="R176" s="378">
        <f t="shared" si="147"/>
        <v>0</v>
      </c>
      <c r="S176" s="378">
        <f t="shared" si="147"/>
        <v>0</v>
      </c>
      <c r="T176" s="378">
        <f t="shared" si="147"/>
        <v>0</v>
      </c>
      <c r="U176" s="378">
        <f t="shared" si="147"/>
        <v>0</v>
      </c>
      <c r="V176" s="379">
        <f t="shared" si="147"/>
        <v>0</v>
      </c>
      <c r="W176" s="169"/>
      <c r="X176" s="348"/>
      <c r="Y176" s="348"/>
      <c r="Z176" s="348"/>
      <c r="AA176" s="348"/>
      <c r="AE176" s="348"/>
      <c r="AF176" s="348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169"/>
      <c r="AX176" s="169"/>
      <c r="AY176" s="169"/>
      <c r="AZ176" s="169"/>
      <c r="BA176" s="169"/>
      <c r="BB176" s="169"/>
      <c r="BC176" s="169"/>
      <c r="BD176" s="169"/>
      <c r="BE176" s="169"/>
      <c r="BF176" s="169"/>
      <c r="BG176" s="169"/>
      <c r="BH176" s="380"/>
      <c r="BI176" s="381"/>
      <c r="BJ176" s="381"/>
      <c r="BK176" s="381"/>
      <c r="BL176" s="381"/>
      <c r="BM176" s="381"/>
      <c r="BN176" s="381"/>
      <c r="BO176" s="381"/>
      <c r="BP176" s="381"/>
      <c r="BQ176" s="381"/>
      <c r="BR176" s="381"/>
      <c r="BS176" s="381"/>
      <c r="BT176" s="381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9"/>
    </row>
    <row r="177" spans="1:99" ht="15" customHeight="1" x14ac:dyDescent="0.25">
      <c r="A177" s="382"/>
      <c r="B177" s="189"/>
      <c r="C177" s="333">
        <v>1.5</v>
      </c>
      <c r="D177" s="333">
        <v>1.45</v>
      </c>
      <c r="E177" s="383">
        <v>1.25</v>
      </c>
      <c r="F177" s="272">
        <v>1.5</v>
      </c>
      <c r="G177" s="384">
        <v>1.5</v>
      </c>
      <c r="H177" s="385">
        <v>1.5</v>
      </c>
      <c r="I177" s="386"/>
      <c r="K177" s="387" t="s">
        <v>56</v>
      </c>
      <c r="L177" s="388"/>
      <c r="M177" s="476" t="s">
        <v>115</v>
      </c>
      <c r="N177" s="477"/>
      <c r="O177" s="376"/>
      <c r="S177" s="309"/>
      <c r="T177" s="389"/>
      <c r="U177" s="478" t="s">
        <v>109</v>
      </c>
      <c r="V177" s="479"/>
      <c r="W177" s="169"/>
      <c r="X177" s="348"/>
      <c r="Y177" s="390" t="s">
        <v>116</v>
      </c>
      <c r="Z177" s="390">
        <f>100-(Z180+V180+0.15)</f>
        <v>94.2083030117291</v>
      </c>
      <c r="AA177" s="348"/>
      <c r="AE177" s="348"/>
      <c r="AF177" s="348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  <c r="AX177" s="169"/>
      <c r="AY177" s="169"/>
      <c r="AZ177" s="169"/>
      <c r="BA177" s="169"/>
      <c r="BB177" s="169"/>
      <c r="BC177" s="169"/>
      <c r="BD177" s="169"/>
      <c r="BE177" s="169"/>
      <c r="BF177" s="169"/>
      <c r="BG177" s="169"/>
      <c r="BH177" s="380"/>
      <c r="BI177" s="381"/>
      <c r="BJ177" s="381"/>
      <c r="BK177" s="381"/>
      <c r="BL177" s="381"/>
      <c r="BM177" s="381"/>
      <c r="BN177" s="381"/>
      <c r="BO177" s="381"/>
      <c r="BP177" s="381"/>
      <c r="BQ177" s="381"/>
      <c r="BR177" s="381"/>
      <c r="BS177" s="381"/>
      <c r="BT177" s="381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9"/>
    </row>
    <row r="178" spans="1:99" ht="15.75" customHeight="1" x14ac:dyDescent="0.25">
      <c r="A178" s="365" t="s">
        <v>117</v>
      </c>
      <c r="B178" s="241" t="s">
        <v>38</v>
      </c>
      <c r="C178" s="337">
        <f>BX155/(BX155+F157)%</f>
        <v>2.345783787391889</v>
      </c>
      <c r="D178" s="337">
        <f>BX156/(BX156+F158)%</f>
        <v>2.6885493710522055</v>
      </c>
      <c r="E178" s="337">
        <f>BX158/(BX158+F159)%</f>
        <v>3.2619272782095039</v>
      </c>
      <c r="F178" s="339">
        <f>BX160/(BX160+F160)%</f>
        <v>8.0316541664205978</v>
      </c>
      <c r="G178" s="391">
        <f>BX162/(BX162+F161)%</f>
        <v>1.3093289689034371</v>
      </c>
      <c r="H178" s="392">
        <f>BX163/(BX163+F162)%</f>
        <v>3.1089978054133138</v>
      </c>
      <c r="I178" s="393"/>
      <c r="K178" s="337">
        <f>BZ153/(F155)%</f>
        <v>0</v>
      </c>
      <c r="L178" s="309"/>
      <c r="M178" s="476" t="s">
        <v>118</v>
      </c>
      <c r="N178" s="477"/>
      <c r="O178" s="376"/>
      <c r="S178" s="309"/>
      <c r="T178" s="492" t="s">
        <v>119</v>
      </c>
      <c r="U178" s="183" t="s">
        <v>36</v>
      </c>
      <c r="V178" s="366">
        <v>5.25</v>
      </c>
      <c r="W178" s="169"/>
      <c r="X178" s="348"/>
      <c r="Y178" s="484" t="s">
        <v>120</v>
      </c>
      <c r="Z178" s="484"/>
      <c r="AA178" s="348"/>
      <c r="AB178" s="348"/>
      <c r="AC178" s="348"/>
      <c r="AD178" s="348"/>
      <c r="AE178" s="348"/>
      <c r="AF178" s="348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169"/>
      <c r="AX178" s="169"/>
      <c r="AY178" s="169"/>
      <c r="AZ178" s="169"/>
      <c r="BA178" s="169"/>
      <c r="BB178" s="169"/>
      <c r="BC178" s="169"/>
      <c r="BD178" s="169"/>
      <c r="BE178" s="169"/>
      <c r="BF178" s="169"/>
      <c r="BG178" s="169"/>
      <c r="BH178" s="380"/>
      <c r="BI178" s="381"/>
      <c r="BJ178" s="381"/>
      <c r="BK178" s="381"/>
      <c r="BL178" s="381"/>
      <c r="BM178" s="381"/>
      <c r="BN178" s="381"/>
      <c r="BO178" s="381"/>
      <c r="BP178" s="381"/>
      <c r="BQ178" s="381"/>
      <c r="BR178" s="381"/>
      <c r="BS178" s="381"/>
      <c r="BT178" s="381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9"/>
    </row>
    <row r="179" spans="1:99" ht="15.75" customHeight="1" x14ac:dyDescent="0.25">
      <c r="A179" s="365"/>
      <c r="B179" s="241" t="s">
        <v>39</v>
      </c>
      <c r="C179" s="337">
        <f>CE155/(CE155+G157)%</f>
        <v>0.55864018803011217</v>
      </c>
      <c r="D179" s="337">
        <f>CE156/(CE156+G158)%</f>
        <v>0.63410733476283365</v>
      </c>
      <c r="E179" s="337">
        <f>CE158/(CE158+G159)%</f>
        <v>0.8062248689884588</v>
      </c>
      <c r="F179" s="339">
        <f>CE160/(CE160+G160)%</f>
        <v>1.3048692732070037</v>
      </c>
      <c r="G179" s="391">
        <f>CE162/(CE162+G161)%</f>
        <v>0.4705882352941177</v>
      </c>
      <c r="H179" s="394">
        <f>CF163/(CF163+G162)%</f>
        <v>0.72306579898770795</v>
      </c>
      <c r="K179" s="352">
        <f>CG153/(G155)%</f>
        <v>0</v>
      </c>
      <c r="M179" s="485" t="s">
        <v>121</v>
      </c>
      <c r="N179" s="467"/>
      <c r="O179" s="395"/>
      <c r="T179" s="492"/>
      <c r="U179" s="183" t="s">
        <v>38</v>
      </c>
      <c r="V179" s="193">
        <f>BY174/(BY174+F168)%</f>
        <v>6.3933099541408147</v>
      </c>
      <c r="W179" s="169"/>
      <c r="X179" s="260"/>
      <c r="Y179" s="183" t="s">
        <v>122</v>
      </c>
      <c r="Z179" s="396">
        <v>0</v>
      </c>
      <c r="AA179" s="260"/>
      <c r="AB179" s="260"/>
      <c r="AC179" s="260"/>
      <c r="AD179" s="260"/>
      <c r="AE179" s="260"/>
      <c r="AF179" s="260"/>
      <c r="AG179" s="223"/>
      <c r="AH179" s="223"/>
      <c r="AI179" s="223"/>
      <c r="AJ179" s="223"/>
      <c r="AK179" s="223"/>
      <c r="AL179" s="223"/>
      <c r="AM179" s="223"/>
      <c r="AN179" s="223"/>
      <c r="AO179" s="223"/>
      <c r="AP179" s="223"/>
      <c r="AQ179" s="223"/>
      <c r="AR179" s="223"/>
      <c r="AS179" s="223"/>
      <c r="AT179" s="223"/>
      <c r="AU179" s="223"/>
      <c r="AV179" s="223"/>
      <c r="AW179" s="223"/>
      <c r="AX179" s="223"/>
      <c r="AY179" s="223"/>
      <c r="AZ179" s="223"/>
      <c r="BA179" s="223"/>
      <c r="BB179" s="223"/>
      <c r="BC179" s="223"/>
      <c r="BD179" s="223"/>
      <c r="BE179" s="223"/>
      <c r="BF179" s="223"/>
      <c r="BG179" s="223"/>
      <c r="BH179" s="380"/>
      <c r="BI179" s="381"/>
      <c r="BJ179" s="381"/>
      <c r="BK179" s="381"/>
      <c r="BL179" s="381"/>
      <c r="BM179" s="381"/>
      <c r="BN179" s="381"/>
      <c r="BO179" s="381"/>
      <c r="BP179" s="381"/>
      <c r="BQ179" s="381"/>
      <c r="BR179" s="381"/>
      <c r="BS179" s="381"/>
      <c r="BT179" s="381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9"/>
    </row>
    <row r="180" spans="1:99" ht="15.75" customHeight="1" x14ac:dyDescent="0.25">
      <c r="A180" s="382"/>
      <c r="B180" s="234"/>
      <c r="C180" s="333">
        <v>1.95</v>
      </c>
      <c r="D180" s="333">
        <v>1.75</v>
      </c>
      <c r="E180" s="333">
        <v>1.65</v>
      </c>
      <c r="F180" s="384"/>
      <c r="G180" s="322" t="s">
        <v>123</v>
      </c>
      <c r="H180" s="397" t="s">
        <v>45</v>
      </c>
      <c r="I180" s="327" t="s">
        <v>48</v>
      </c>
      <c r="J180" s="327" t="s">
        <v>52</v>
      </c>
      <c r="K180" s="327" t="s">
        <v>58</v>
      </c>
      <c r="L180" s="372" t="s">
        <v>61</v>
      </c>
      <c r="M180" s="323" t="s">
        <v>65</v>
      </c>
      <c r="N180" s="323" t="s">
        <v>70</v>
      </c>
      <c r="O180" s="327" t="s">
        <v>77</v>
      </c>
      <c r="P180" s="327" t="s">
        <v>80</v>
      </c>
      <c r="Q180" s="398" t="s">
        <v>82</v>
      </c>
      <c r="R180" s="398" t="s">
        <v>84</v>
      </c>
      <c r="S180" s="399" t="s">
        <v>86</v>
      </c>
      <c r="T180" s="493"/>
      <c r="U180" s="183" t="s">
        <v>39</v>
      </c>
      <c r="V180" s="414">
        <f>CF174/(CF174+G168)%</f>
        <v>5.6416969882708994</v>
      </c>
      <c r="W180" s="169"/>
      <c r="X180" s="260"/>
      <c r="Y180" s="183" t="s">
        <v>124</v>
      </c>
      <c r="Z180" s="400">
        <f>Z179/((CF174+G168)+(CF174+G168)*0.0015)%</f>
        <v>0</v>
      </c>
      <c r="AF180" s="260"/>
      <c r="AG180" s="223"/>
      <c r="AH180" s="223"/>
      <c r="AI180" s="223"/>
      <c r="AJ180" s="223"/>
      <c r="AK180" s="223"/>
      <c r="AL180" s="223"/>
      <c r="AM180" s="223"/>
      <c r="AN180" s="223"/>
      <c r="AO180" s="223"/>
      <c r="AP180" s="223"/>
      <c r="AQ180" s="223"/>
      <c r="AR180" s="223"/>
      <c r="AS180" s="223"/>
      <c r="AT180" s="223"/>
      <c r="AU180" s="223"/>
      <c r="AV180" s="223"/>
      <c r="AW180" s="223"/>
      <c r="AX180" s="223"/>
      <c r="AY180" s="223"/>
      <c r="AZ180" s="223"/>
      <c r="BA180" s="223"/>
      <c r="BB180" s="223"/>
      <c r="BC180" s="223"/>
      <c r="BD180" s="223"/>
      <c r="BE180" s="223"/>
      <c r="BF180" s="223"/>
      <c r="BG180" s="223"/>
      <c r="BH180" s="380"/>
      <c r="BI180" s="381"/>
      <c r="BJ180" s="381"/>
      <c r="BK180" s="381"/>
      <c r="BL180" s="381"/>
      <c r="BM180" s="381"/>
      <c r="BN180" s="381"/>
      <c r="BO180" s="381"/>
      <c r="BP180" s="381"/>
      <c r="BQ180" s="381"/>
      <c r="BR180" s="381"/>
      <c r="BS180" s="381"/>
      <c r="BT180" s="381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9"/>
    </row>
    <row r="181" spans="1:99" ht="15" customHeight="1" x14ac:dyDescent="0.25">
      <c r="A181" s="365" t="s">
        <v>109</v>
      </c>
      <c r="B181" s="241" t="s">
        <v>38</v>
      </c>
      <c r="C181" s="337">
        <f>BY155/(BY155+F157)%</f>
        <v>2.624347478819804</v>
      </c>
      <c r="D181" s="337">
        <f>BY156/(BY156+F158)%</f>
        <v>3.0027444438465265</v>
      </c>
      <c r="E181" s="337">
        <f>BY158/(BY158+F159)%</f>
        <v>3.7368901981642875</v>
      </c>
      <c r="F181" s="338">
        <f>BY160/(BY160+F160)%</f>
        <v>8.0316541664205978</v>
      </c>
      <c r="G181" s="274" t="s">
        <v>38</v>
      </c>
      <c r="H181" s="337">
        <f>BZ147/(F147+F148+F149)%</f>
        <v>0</v>
      </c>
      <c r="I181" s="337">
        <f>BZ149/(F150+F151+F152)%</f>
        <v>0</v>
      </c>
      <c r="J181" s="337">
        <f>BZ151/(F153+F154)%</f>
        <v>0</v>
      </c>
      <c r="K181" s="337">
        <f>BZ155/F157%</f>
        <v>0</v>
      </c>
      <c r="L181" s="337">
        <f>BZ156/F158%</f>
        <v>0</v>
      </c>
      <c r="M181" s="337">
        <f>BZ158/F159%</f>
        <v>0</v>
      </c>
      <c r="N181" s="386">
        <f>BZ160/F160%</f>
        <v>0</v>
      </c>
      <c r="O181" s="337">
        <f>BZ164/F163%</f>
        <v>2.5810024923843815</v>
      </c>
      <c r="P181" s="337">
        <f>BZ166/F164%</f>
        <v>1.744847641926919</v>
      </c>
      <c r="Q181" s="337">
        <f>BZ168/F165%</f>
        <v>2.3646444879321589</v>
      </c>
      <c r="R181" s="386">
        <f>BZ170/F166%</f>
        <v>2.5659086335278727</v>
      </c>
      <c r="S181" s="272">
        <f>BZ172/F167%</f>
        <v>2.3091725465041693</v>
      </c>
      <c r="T181" s="493" t="s">
        <v>14</v>
      </c>
      <c r="U181" s="183" t="s">
        <v>38</v>
      </c>
      <c r="V181" s="193">
        <f>BZ174/F168%/0.381</f>
        <v>1.1413078648550294</v>
      </c>
      <c r="W181" s="223"/>
      <c r="X181" s="260"/>
      <c r="AF181" s="260"/>
      <c r="AG181" s="223"/>
      <c r="AH181" s="223"/>
      <c r="AI181" s="223"/>
      <c r="AJ181" s="223"/>
      <c r="AK181" s="223"/>
      <c r="AL181" s="223"/>
      <c r="AM181" s="223"/>
      <c r="AN181" s="223"/>
      <c r="AO181" s="223"/>
      <c r="AP181" s="223"/>
      <c r="AQ181" s="223"/>
      <c r="AR181" s="223"/>
      <c r="AS181" s="223"/>
      <c r="AT181" s="223"/>
      <c r="AU181" s="223"/>
      <c r="AV181" s="223"/>
      <c r="AW181" s="223"/>
      <c r="AX181" s="223"/>
      <c r="AY181" s="223"/>
      <c r="AZ181" s="223"/>
      <c r="BA181" s="223"/>
      <c r="BB181" s="223"/>
      <c r="BC181" s="223"/>
      <c r="BD181" s="223"/>
      <c r="BE181" s="223"/>
      <c r="BF181" s="223"/>
      <c r="BG181" s="223"/>
      <c r="BH181" s="380"/>
      <c r="BI181" s="381"/>
      <c r="BJ181" s="381"/>
      <c r="BK181" s="381"/>
      <c r="BL181" s="381"/>
      <c r="BM181" s="381"/>
      <c r="BN181" s="381"/>
      <c r="BO181" s="381"/>
      <c r="BP181" s="381"/>
      <c r="BQ181" s="381"/>
      <c r="BR181" s="381"/>
      <c r="BS181" s="381"/>
      <c r="BT181" s="381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9"/>
    </row>
    <row r="182" spans="1:99" ht="15" customHeight="1" x14ac:dyDescent="0.25">
      <c r="A182" s="401"/>
      <c r="B182" s="351" t="s">
        <v>39</v>
      </c>
      <c r="C182" s="352">
        <f>CF155/(CF155+G157)%</f>
        <v>0.62634033427511326</v>
      </c>
      <c r="D182" s="352">
        <f>CF156/(CF156+G158)%</f>
        <v>0.7099634076207828</v>
      </c>
      <c r="E182" s="352">
        <f>CF158/(CF158+G159)%</f>
        <v>0.92704431880851135</v>
      </c>
      <c r="F182" s="353">
        <f>CF160/(CF160+G160)%</f>
        <v>1.3048692732070037</v>
      </c>
      <c r="G182" s="402" t="s">
        <v>39</v>
      </c>
      <c r="H182" s="352">
        <f>CG147/(G147+G148+G149)%</f>
        <v>0</v>
      </c>
      <c r="I182" s="352">
        <f>CG149/(G150+G151+G152)%</f>
        <v>0</v>
      </c>
      <c r="J182" s="352">
        <f>CG151/(G153+G154)%</f>
        <v>0</v>
      </c>
      <c r="K182" s="352">
        <f>CG155/G157%</f>
        <v>0</v>
      </c>
      <c r="L182" s="352">
        <f>CG156/G158%</f>
        <v>0</v>
      </c>
      <c r="M182" s="352">
        <f>CG158/G159%</f>
        <v>0</v>
      </c>
      <c r="N182" s="393">
        <f>CG160/G160%</f>
        <v>0</v>
      </c>
      <c r="O182" s="352">
        <f>CG164/G163%</f>
        <v>0.43335534208103554</v>
      </c>
      <c r="P182" s="352">
        <f>CG166/G164%</f>
        <v>0.25705983160718282</v>
      </c>
      <c r="Q182" s="352">
        <f>CG168/G165%</f>
        <v>2.3646444879321589</v>
      </c>
      <c r="R182" s="393">
        <f>CG170/G166%</f>
        <v>1.0539367637941723</v>
      </c>
      <c r="S182" s="403">
        <f>CG172/G167%</f>
        <v>0.95355818470775222</v>
      </c>
      <c r="T182" s="494"/>
      <c r="U182" s="404" t="s">
        <v>39</v>
      </c>
      <c r="V182" s="405">
        <f>CG174/G168%/0.381</f>
        <v>0.84202587753927682</v>
      </c>
      <c r="W182" s="223"/>
      <c r="X182" s="260"/>
      <c r="AF182" s="260"/>
      <c r="AG182" s="223"/>
      <c r="AH182" s="223"/>
      <c r="AI182" s="223"/>
      <c r="AJ182" s="223"/>
      <c r="AK182" s="223"/>
      <c r="AL182" s="223"/>
      <c r="AM182" s="223"/>
      <c r="AN182" s="223"/>
      <c r="AO182" s="223"/>
      <c r="AP182" s="223"/>
      <c r="AQ182" s="223"/>
      <c r="AR182" s="223"/>
      <c r="AS182" s="223"/>
      <c r="AT182" s="223"/>
      <c r="AU182" s="223"/>
      <c r="AV182" s="223"/>
      <c r="AW182" s="223"/>
      <c r="AX182" s="223"/>
      <c r="AY182" s="223"/>
      <c r="AZ182" s="223"/>
      <c r="BA182" s="223"/>
      <c r="BB182" s="223"/>
      <c r="BC182" s="223"/>
      <c r="BD182" s="223"/>
      <c r="BE182" s="223"/>
      <c r="BF182" s="223"/>
      <c r="BG182" s="223"/>
      <c r="BH182" s="380"/>
      <c r="BI182" s="381"/>
      <c r="BJ182" s="381"/>
      <c r="BK182" s="381"/>
      <c r="BL182" s="381"/>
      <c r="BM182" s="381"/>
      <c r="BN182" s="381"/>
      <c r="BO182" s="381"/>
      <c r="BP182" s="381"/>
      <c r="BQ182" s="381"/>
      <c r="BR182" s="381"/>
      <c r="BS182" s="381"/>
      <c r="BT182" s="381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9"/>
    </row>
    <row r="183" spans="1:99" ht="15" customHeight="1" x14ac:dyDescent="0.25">
      <c r="A183" s="408" t="s">
        <v>125</v>
      </c>
      <c r="B183" s="348"/>
      <c r="C183" s="348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213"/>
      <c r="O183" s="213"/>
      <c r="P183" s="213"/>
      <c r="Q183" s="309"/>
      <c r="R183" s="309"/>
      <c r="W183" s="223"/>
      <c r="X183" s="309"/>
      <c r="Y183" s="309"/>
      <c r="Z183" s="309"/>
      <c r="AA183" s="310"/>
      <c r="AB183" s="310"/>
      <c r="AC183" s="310"/>
      <c r="AD183" s="310"/>
      <c r="AE183" s="310"/>
      <c r="AF183" s="310"/>
      <c r="AG183" s="409"/>
      <c r="AH183" s="409"/>
      <c r="AI183" s="409"/>
      <c r="AJ183" s="409"/>
      <c r="AK183" s="409"/>
      <c r="AL183" s="409"/>
      <c r="AM183" s="409"/>
      <c r="AN183" s="409"/>
      <c r="AO183" s="409"/>
      <c r="AP183" s="409"/>
      <c r="AQ183" s="409"/>
      <c r="AR183" s="409"/>
      <c r="AS183" s="409"/>
      <c r="AT183" s="409"/>
      <c r="AU183" s="409"/>
      <c r="AV183" s="409"/>
      <c r="AW183" s="409"/>
      <c r="AX183" s="409"/>
      <c r="AY183" s="409"/>
      <c r="AZ183" s="409"/>
      <c r="BA183" s="409"/>
      <c r="BB183" s="409"/>
      <c r="BC183" s="409"/>
      <c r="BD183" s="409"/>
      <c r="BE183" s="409"/>
      <c r="BF183" s="409"/>
      <c r="BG183" s="409"/>
      <c r="BH183" s="380"/>
      <c r="BI183" s="381"/>
      <c r="BJ183" s="381"/>
      <c r="BK183" s="381"/>
      <c r="BL183" s="381"/>
      <c r="BM183" s="381"/>
      <c r="BN183" s="381"/>
      <c r="BO183" s="381"/>
      <c r="BP183" s="381"/>
      <c r="BQ183" s="381"/>
      <c r="BR183" s="381"/>
      <c r="BS183" s="381"/>
      <c r="BT183" s="381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9"/>
    </row>
    <row r="184" spans="1:99" ht="18" customHeight="1" x14ac:dyDescent="0.3">
      <c r="A184" s="363"/>
      <c r="F184" s="495"/>
      <c r="G184" s="495"/>
      <c r="H184" s="495"/>
      <c r="I184" s="495"/>
      <c r="J184" s="495"/>
      <c r="K184" s="495"/>
      <c r="L184" s="495"/>
      <c r="M184" s="495"/>
      <c r="N184" s="495"/>
      <c r="O184" s="495"/>
      <c r="P184" s="495"/>
      <c r="Q184" s="495"/>
      <c r="R184" s="495"/>
      <c r="S184" s="495"/>
      <c r="T184" s="161"/>
      <c r="U184" s="161"/>
      <c r="V184" s="161"/>
      <c r="W184" s="223"/>
      <c r="BH184" s="380"/>
      <c r="BI184" s="381"/>
      <c r="BJ184" s="381"/>
      <c r="BK184" s="381"/>
      <c r="BL184" s="381"/>
      <c r="BM184" s="381"/>
      <c r="BN184" s="381"/>
      <c r="BO184" s="381"/>
      <c r="BP184" s="381"/>
      <c r="BQ184" s="381"/>
      <c r="BR184" s="381"/>
      <c r="BS184" s="381"/>
      <c r="BT184" s="381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</row>
    <row r="185" spans="1:99" ht="15" customHeight="1" x14ac:dyDescent="0.25">
      <c r="A185" s="363"/>
      <c r="W185" s="213"/>
      <c r="BH185" s="380"/>
      <c r="BI185" s="381"/>
      <c r="BJ185" s="381"/>
      <c r="BK185" s="381"/>
      <c r="BL185" s="381"/>
      <c r="BM185" s="381"/>
      <c r="BN185" s="381"/>
      <c r="BO185" s="381"/>
      <c r="BP185" s="381"/>
      <c r="BQ185" s="381"/>
      <c r="BR185" s="381"/>
      <c r="BS185" s="381"/>
      <c r="BT185" s="381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</row>
    <row r="186" spans="1:99" ht="15" customHeight="1" x14ac:dyDescent="0.25">
      <c r="A186" s="363"/>
      <c r="W186" s="213"/>
      <c r="BH186" s="409"/>
      <c r="BI186" s="409"/>
      <c r="BJ186" s="409"/>
      <c r="BK186" s="409"/>
      <c r="BL186" s="409"/>
      <c r="BM186" s="409"/>
      <c r="BN186" s="409"/>
      <c r="BO186" s="409"/>
      <c r="BP186" s="409"/>
      <c r="BQ186" s="409"/>
      <c r="BR186" s="409"/>
      <c r="BS186" s="409"/>
      <c r="BT186" s="40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</row>
    <row r="187" spans="1:99" ht="23.25" customHeight="1" x14ac:dyDescent="0.3">
      <c r="A187" s="156" t="s">
        <v>0</v>
      </c>
      <c r="B187" s="157"/>
      <c r="C187" s="157"/>
      <c r="D187" s="157"/>
      <c r="E187" s="157"/>
      <c r="F187" s="157"/>
      <c r="G187" s="157"/>
      <c r="H187" s="158"/>
      <c r="I187" s="159"/>
      <c r="J187" s="159"/>
      <c r="K187" s="426" t="s">
        <v>1</v>
      </c>
      <c r="L187" s="427"/>
      <c r="M187" s="486" t="s">
        <v>161</v>
      </c>
      <c r="N187" s="486"/>
      <c r="O187" s="159"/>
      <c r="P187" s="159"/>
      <c r="Q187" s="159"/>
      <c r="R187" s="159"/>
      <c r="S187" s="159"/>
      <c r="T187" s="159"/>
      <c r="U187" s="159"/>
      <c r="V187" s="160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A187" s="161"/>
      <c r="BB187" s="161"/>
      <c r="BC187" s="161"/>
      <c r="BD187" s="161"/>
      <c r="BE187" s="161"/>
      <c r="BF187" s="161"/>
      <c r="BG187" s="161"/>
      <c r="BH187" s="162">
        <v>5</v>
      </c>
      <c r="BI187" s="430" t="s">
        <v>2</v>
      </c>
      <c r="BJ187" s="431"/>
      <c r="BK187" s="431"/>
      <c r="BL187" s="432"/>
      <c r="BM187" s="430" t="s">
        <v>3</v>
      </c>
      <c r="BN187" s="431"/>
      <c r="BO187" s="431"/>
      <c r="BP187" s="432"/>
      <c r="BQ187" s="430" t="s">
        <v>4</v>
      </c>
      <c r="BR187" s="431"/>
      <c r="BS187" s="431"/>
      <c r="BT187" s="433"/>
      <c r="BU187" s="87"/>
      <c r="BV187" s="87"/>
      <c r="BW187" s="87"/>
      <c r="BX187" s="87"/>
      <c r="BY187" s="88" t="s">
        <v>5</v>
      </c>
      <c r="BZ187" s="89"/>
      <c r="CA187" s="89"/>
      <c r="CB187" s="87"/>
      <c r="CC187" s="87"/>
      <c r="CD187" s="87"/>
      <c r="CE187" s="87"/>
      <c r="CF187" s="88" t="s">
        <v>6</v>
      </c>
      <c r="CG187" s="89"/>
      <c r="CH187" s="89"/>
      <c r="CI187" s="9"/>
      <c r="CK187" s="12"/>
      <c r="CL187" s="434" t="s">
        <v>7</v>
      </c>
      <c r="CM187" s="434"/>
      <c r="CN187" s="434"/>
      <c r="CO187" s="24"/>
      <c r="CQ187" s="12"/>
      <c r="CR187" s="434" t="s">
        <v>8</v>
      </c>
      <c r="CS187" s="434"/>
      <c r="CT187" s="434"/>
      <c r="CU187" s="24"/>
    </row>
    <row r="188" spans="1:99" ht="15.75" customHeight="1" x14ac:dyDescent="0.25">
      <c r="A188" s="163" t="s">
        <v>9</v>
      </c>
      <c r="B188" s="435" t="s">
        <v>10</v>
      </c>
      <c r="C188" s="435"/>
      <c r="D188" s="435"/>
      <c r="E188" s="435"/>
      <c r="F188" s="435"/>
      <c r="G188" s="435"/>
      <c r="H188" s="435"/>
      <c r="I188" s="436" t="s">
        <v>11</v>
      </c>
      <c r="J188" s="436"/>
      <c r="K188" s="436"/>
      <c r="L188" s="436"/>
      <c r="M188" s="436"/>
      <c r="N188" s="436"/>
      <c r="O188" s="461" t="s">
        <v>12</v>
      </c>
      <c r="P188" s="461"/>
      <c r="Q188" s="497" t="s">
        <v>13</v>
      </c>
      <c r="R188" s="497"/>
      <c r="S188" s="497"/>
      <c r="T188" s="497"/>
      <c r="U188" s="497"/>
      <c r="V188" s="498"/>
      <c r="W188" s="164"/>
      <c r="X188" s="165"/>
      <c r="Y188" s="437" t="s">
        <v>11</v>
      </c>
      <c r="Z188" s="438"/>
      <c r="AA188" s="438"/>
      <c r="AB188" s="438"/>
      <c r="AC188" s="438"/>
      <c r="AD188" s="438"/>
      <c r="AE188" s="438"/>
      <c r="AF188" s="438"/>
      <c r="AG188" s="438"/>
      <c r="AH188" s="438"/>
      <c r="AI188" s="438"/>
      <c r="AJ188" s="438"/>
      <c r="AK188" s="438"/>
      <c r="AL188" s="438"/>
      <c r="AM188" s="438"/>
      <c r="AN188" s="438"/>
      <c r="AO188" s="438"/>
      <c r="AP188" s="438"/>
      <c r="AQ188" s="438"/>
      <c r="AR188" s="438"/>
      <c r="AS188" s="438"/>
      <c r="AT188" s="438"/>
      <c r="AU188" s="439"/>
      <c r="AV188" s="166"/>
      <c r="AW188" s="167"/>
      <c r="AX188" s="167"/>
      <c r="AY188" s="167"/>
      <c r="AZ188" s="167"/>
      <c r="BA188" s="168"/>
      <c r="BB188" s="167"/>
      <c r="BC188" s="167"/>
      <c r="BD188" s="167"/>
      <c r="BE188" s="167"/>
      <c r="BF188" s="168"/>
      <c r="BG188" s="169"/>
      <c r="BH188" s="170" t="s">
        <v>9</v>
      </c>
      <c r="BI188" s="171" t="s">
        <v>7</v>
      </c>
      <c r="BJ188" s="172"/>
      <c r="BK188" s="173" t="s">
        <v>14</v>
      </c>
      <c r="BL188" s="174" t="s">
        <v>15</v>
      </c>
      <c r="BM188" s="171" t="s">
        <v>7</v>
      </c>
      <c r="BN188" s="172"/>
      <c r="BO188" s="173" t="s">
        <v>14</v>
      </c>
      <c r="BP188" s="173" t="s">
        <v>15</v>
      </c>
      <c r="BQ188" s="171" t="s">
        <v>7</v>
      </c>
      <c r="BR188" s="172"/>
      <c r="BS188" s="173" t="s">
        <v>14</v>
      </c>
      <c r="BT188" s="174" t="s">
        <v>15</v>
      </c>
      <c r="BU188" s="87"/>
      <c r="BV188" s="87"/>
      <c r="BW188" s="463" t="s">
        <v>9</v>
      </c>
      <c r="BX188" s="91" t="s">
        <v>7</v>
      </c>
      <c r="BY188" s="450" t="s">
        <v>16</v>
      </c>
      <c r="BZ188" s="450" t="s">
        <v>14</v>
      </c>
      <c r="CA188" s="452" t="s">
        <v>15</v>
      </c>
      <c r="CB188" s="87"/>
      <c r="CC188" s="87"/>
      <c r="CD188" s="454" t="s">
        <v>9</v>
      </c>
      <c r="CE188" s="92" t="s">
        <v>7</v>
      </c>
      <c r="CF188" s="450" t="s">
        <v>16</v>
      </c>
      <c r="CG188" s="457" t="s">
        <v>14</v>
      </c>
      <c r="CH188" s="459" t="s">
        <v>15</v>
      </c>
      <c r="CI188" s="9"/>
      <c r="CK188" s="25" t="s">
        <v>9</v>
      </c>
      <c r="CL188" s="26" t="s">
        <v>17</v>
      </c>
      <c r="CM188" s="26" t="s">
        <v>18</v>
      </c>
      <c r="CN188" s="1" t="s">
        <v>19</v>
      </c>
      <c r="CO188" s="27" t="s">
        <v>20</v>
      </c>
      <c r="CP188" s="28"/>
      <c r="CQ188" s="25" t="s">
        <v>9</v>
      </c>
      <c r="CR188" s="26" t="s">
        <v>17</v>
      </c>
      <c r="CS188" s="26" t="s">
        <v>18</v>
      </c>
      <c r="CT188" s="1" t="s">
        <v>19</v>
      </c>
      <c r="CU188" s="27" t="s">
        <v>20</v>
      </c>
    </row>
    <row r="189" spans="1:99" ht="31.5" customHeight="1" x14ac:dyDescent="0.25">
      <c r="A189" s="175"/>
      <c r="B189" s="176"/>
      <c r="C189" s="177" t="s">
        <v>17</v>
      </c>
      <c r="D189" s="177" t="s">
        <v>18</v>
      </c>
      <c r="E189" s="177" t="s">
        <v>19</v>
      </c>
      <c r="F189" s="178" t="s">
        <v>16</v>
      </c>
      <c r="G189" s="178" t="s">
        <v>21</v>
      </c>
      <c r="H189" s="178" t="s">
        <v>22</v>
      </c>
      <c r="I189" s="440" t="s">
        <v>23</v>
      </c>
      <c r="J189" s="440"/>
      <c r="K189" s="441" t="s">
        <v>24</v>
      </c>
      <c r="L189" s="441"/>
      <c r="M189" s="441" t="s">
        <v>25</v>
      </c>
      <c r="N189" s="441"/>
      <c r="O189" s="462"/>
      <c r="P189" s="462"/>
      <c r="Q189" s="499"/>
      <c r="R189" s="499"/>
      <c r="S189" s="499"/>
      <c r="T189" s="499"/>
      <c r="U189" s="499"/>
      <c r="V189" s="500"/>
      <c r="W189" s="164"/>
      <c r="X189" s="165"/>
      <c r="Y189" s="179"/>
      <c r="Z189" s="442" t="s">
        <v>26</v>
      </c>
      <c r="AA189" s="442"/>
      <c r="AB189" s="442"/>
      <c r="AC189" s="442"/>
      <c r="AD189" s="443" t="s">
        <v>27</v>
      </c>
      <c r="AE189" s="443"/>
      <c r="AF189" s="443"/>
      <c r="AG189" s="443"/>
      <c r="AH189" s="443" t="s">
        <v>28</v>
      </c>
      <c r="AI189" s="443"/>
      <c r="AJ189" s="443"/>
      <c r="AK189" s="443"/>
      <c r="AL189" s="444" t="s">
        <v>29</v>
      </c>
      <c r="AM189" s="444"/>
      <c r="AN189" s="444"/>
      <c r="AO189" s="444"/>
      <c r="AP189" s="445" t="s">
        <v>30</v>
      </c>
      <c r="AQ189" s="445"/>
      <c r="AR189" s="445" t="s">
        <v>31</v>
      </c>
      <c r="AS189" s="445"/>
      <c r="AT189" s="445"/>
      <c r="AU189" s="446"/>
      <c r="AW189" s="447" t="s">
        <v>32</v>
      </c>
      <c r="AX189" s="448"/>
      <c r="AY189" s="448"/>
      <c r="AZ189" s="448"/>
      <c r="BA189" s="449"/>
      <c r="BB189" s="447" t="s">
        <v>33</v>
      </c>
      <c r="BC189" s="448"/>
      <c r="BD189" s="448"/>
      <c r="BE189" s="448"/>
      <c r="BF189" s="449"/>
      <c r="BG189" s="181"/>
      <c r="BH189" s="170"/>
      <c r="BI189" s="171" t="s">
        <v>34</v>
      </c>
      <c r="BJ189" s="173" t="s">
        <v>16</v>
      </c>
      <c r="BK189" s="173"/>
      <c r="BL189" s="174"/>
      <c r="BM189" s="171" t="s">
        <v>34</v>
      </c>
      <c r="BN189" s="173" t="s">
        <v>16</v>
      </c>
      <c r="BO189" s="173"/>
      <c r="BP189" s="173"/>
      <c r="BQ189" s="171" t="s">
        <v>34</v>
      </c>
      <c r="BR189" s="173" t="s">
        <v>16</v>
      </c>
      <c r="BS189" s="173"/>
      <c r="BT189" s="174"/>
      <c r="BU189" s="87"/>
      <c r="BV189" s="87"/>
      <c r="BW189" s="464"/>
      <c r="BX189" s="95" t="s">
        <v>34</v>
      </c>
      <c r="BY189" s="451"/>
      <c r="BZ189" s="451"/>
      <c r="CA189" s="453"/>
      <c r="CB189" s="87"/>
      <c r="CC189" s="87"/>
      <c r="CD189" s="455"/>
      <c r="CE189" s="88" t="s">
        <v>34</v>
      </c>
      <c r="CF189" s="456"/>
      <c r="CG189" s="458"/>
      <c r="CH189" s="460"/>
      <c r="CI189" s="9"/>
      <c r="CK189" s="25"/>
      <c r="CL189" s="29" t="s">
        <v>35</v>
      </c>
      <c r="CM189" s="26" t="s">
        <v>35</v>
      </c>
      <c r="CN189" s="26" t="s">
        <v>35</v>
      </c>
      <c r="CO189" s="27" t="s">
        <v>35</v>
      </c>
      <c r="CP189" s="15"/>
      <c r="CQ189" s="25"/>
      <c r="CR189" s="29" t="s">
        <v>35</v>
      </c>
      <c r="CS189" s="26" t="s">
        <v>35</v>
      </c>
      <c r="CT189" s="26" t="s">
        <v>35</v>
      </c>
      <c r="CU189" s="27" t="s">
        <v>35</v>
      </c>
    </row>
    <row r="190" spans="1:99" ht="15.75" customHeight="1" x14ac:dyDescent="0.25">
      <c r="A190" s="182"/>
      <c r="B190" s="178" t="s">
        <v>36</v>
      </c>
      <c r="C190" s="177" t="s">
        <v>37</v>
      </c>
      <c r="D190" s="177" t="s">
        <v>37</v>
      </c>
      <c r="E190" s="177" t="s">
        <v>37</v>
      </c>
      <c r="F190" s="177" t="s">
        <v>37</v>
      </c>
      <c r="G190" s="177" t="s">
        <v>37</v>
      </c>
      <c r="H190" s="177" t="s">
        <v>37</v>
      </c>
      <c r="I190" s="178" t="s">
        <v>38</v>
      </c>
      <c r="J190" s="178" t="s">
        <v>39</v>
      </c>
      <c r="K190" s="178" t="s">
        <v>38</v>
      </c>
      <c r="L190" s="178" t="s">
        <v>39</v>
      </c>
      <c r="M190" s="178" t="s">
        <v>38</v>
      </c>
      <c r="N190" s="178" t="s">
        <v>39</v>
      </c>
      <c r="O190" s="178" t="s">
        <v>38</v>
      </c>
      <c r="P190" s="178" t="s">
        <v>39</v>
      </c>
      <c r="Q190" s="183" t="s">
        <v>17</v>
      </c>
      <c r="R190" s="183" t="s">
        <v>18</v>
      </c>
      <c r="S190" s="183" t="s">
        <v>19</v>
      </c>
      <c r="T190" s="183" t="s">
        <v>38</v>
      </c>
      <c r="U190" s="183" t="s">
        <v>39</v>
      </c>
      <c r="V190" s="184" t="s">
        <v>36</v>
      </c>
      <c r="W190" s="185"/>
      <c r="X190" s="186"/>
      <c r="Y190" s="175"/>
      <c r="Z190" s="187" t="s">
        <v>17</v>
      </c>
      <c r="AA190" s="187" t="s">
        <v>18</v>
      </c>
      <c r="AB190" s="188" t="s">
        <v>19</v>
      </c>
      <c r="AC190" s="189" t="s">
        <v>16</v>
      </c>
      <c r="AD190" s="187" t="s">
        <v>17</v>
      </c>
      <c r="AE190" s="187" t="s">
        <v>18</v>
      </c>
      <c r="AF190" s="187" t="s">
        <v>19</v>
      </c>
      <c r="AG190" s="189" t="s">
        <v>16</v>
      </c>
      <c r="AH190" s="187" t="s">
        <v>17</v>
      </c>
      <c r="AI190" s="187" t="s">
        <v>18</v>
      </c>
      <c r="AJ190" s="187" t="s">
        <v>19</v>
      </c>
      <c r="AK190" s="189" t="s">
        <v>16</v>
      </c>
      <c r="AL190" s="187" t="s">
        <v>17</v>
      </c>
      <c r="AM190" s="187" t="s">
        <v>18</v>
      </c>
      <c r="AN190" s="187" t="s">
        <v>19</v>
      </c>
      <c r="AO190" s="189" t="s">
        <v>39</v>
      </c>
      <c r="AP190" s="189" t="s">
        <v>38</v>
      </c>
      <c r="AQ190" s="189" t="s">
        <v>39</v>
      </c>
      <c r="AR190" s="187" t="s">
        <v>17</v>
      </c>
      <c r="AS190" s="187" t="s">
        <v>18</v>
      </c>
      <c r="AT190" s="187" t="s">
        <v>19</v>
      </c>
      <c r="AU190" s="190" t="s">
        <v>39</v>
      </c>
      <c r="AV190" s="191" t="s">
        <v>17</v>
      </c>
      <c r="AW190" s="192" t="s">
        <v>17</v>
      </c>
      <c r="AX190" s="189" t="s">
        <v>18</v>
      </c>
      <c r="AY190" s="189" t="s">
        <v>19</v>
      </c>
      <c r="AZ190" s="189" t="s">
        <v>38</v>
      </c>
      <c r="BA190" s="193" t="s">
        <v>39</v>
      </c>
      <c r="BB190" s="192" t="s">
        <v>17</v>
      </c>
      <c r="BC190" s="189" t="s">
        <v>18</v>
      </c>
      <c r="BD190" s="189" t="s">
        <v>19</v>
      </c>
      <c r="BE190" s="189" t="s">
        <v>38</v>
      </c>
      <c r="BF190" s="193" t="s">
        <v>39</v>
      </c>
      <c r="BG190" s="194"/>
      <c r="BH190" s="195"/>
      <c r="BI190" s="196"/>
      <c r="BJ190" s="197"/>
      <c r="BK190" s="198"/>
      <c r="BL190" s="199"/>
      <c r="BM190" s="196"/>
      <c r="BN190" s="197"/>
      <c r="BO190" s="198"/>
      <c r="BP190" s="200"/>
      <c r="BQ190" s="196"/>
      <c r="BR190" s="197"/>
      <c r="BS190" s="198"/>
      <c r="BT190" s="199"/>
      <c r="BU190" s="8"/>
      <c r="BV190" s="87"/>
      <c r="BW190" s="97"/>
      <c r="BX190" s="95"/>
      <c r="BY190" s="93"/>
      <c r="BZ190" s="93"/>
      <c r="CA190" s="98"/>
      <c r="CB190" s="8"/>
      <c r="CC190" s="87"/>
      <c r="CD190" s="90"/>
      <c r="CE190" s="99"/>
      <c r="CF190" s="100"/>
      <c r="CG190" s="100"/>
      <c r="CH190" s="101"/>
      <c r="CI190" s="8"/>
      <c r="CJ190" s="9"/>
      <c r="CK190" s="25"/>
      <c r="CL190" s="10"/>
      <c r="CM190" s="10"/>
      <c r="CN190" s="10"/>
      <c r="CO190" s="11"/>
      <c r="CP190" s="8"/>
      <c r="CQ190" s="25"/>
      <c r="CR190" s="30"/>
      <c r="CS190" s="30"/>
      <c r="CT190" s="30"/>
      <c r="CU190" s="46"/>
    </row>
    <row r="191" spans="1:99" ht="15.75" customHeight="1" x14ac:dyDescent="0.25">
      <c r="A191" s="201" t="s">
        <v>40</v>
      </c>
      <c r="B191" s="202"/>
      <c r="C191" s="203">
        <v>0</v>
      </c>
      <c r="D191" s="204">
        <v>0</v>
      </c>
      <c r="E191" s="204">
        <v>0</v>
      </c>
      <c r="F191" s="205">
        <f t="shared" ref="F191:F198" si="148">C191+D191+E191</f>
        <v>0</v>
      </c>
      <c r="G191" s="206">
        <f>F191+G145</f>
        <v>0</v>
      </c>
      <c r="H191" s="206">
        <f>G191/BH187</f>
        <v>0</v>
      </c>
      <c r="I191" s="207">
        <f t="shared" ref="I191:I207" si="149">AC191</f>
        <v>0</v>
      </c>
      <c r="J191" s="207">
        <f>I191+J145</f>
        <v>0</v>
      </c>
      <c r="K191" s="207">
        <f t="shared" ref="K191:K207" si="150">AG191</f>
        <v>0</v>
      </c>
      <c r="L191" s="207">
        <f>K191+L145</f>
        <v>0</v>
      </c>
      <c r="M191" s="207">
        <f t="shared" ref="M191:M207" si="151">AK191</f>
        <v>1440</v>
      </c>
      <c r="N191" s="207">
        <f>M191+N145</f>
        <v>6720</v>
      </c>
      <c r="O191" s="208">
        <f>(24*60-(I191+K191+M191+AR191+AS191+AT191+AP191))/24/60*100</f>
        <v>0</v>
      </c>
      <c r="P191" s="410">
        <f>(X191*24*60-(J191+L191+N191+AQ191+AU191))/X191/24/60*100</f>
        <v>6.666666666666667</v>
      </c>
      <c r="Q191" s="209"/>
      <c r="R191" s="210"/>
      <c r="S191" s="211"/>
      <c r="T191" s="209"/>
      <c r="U191" s="209"/>
      <c r="V191" s="212"/>
      <c r="W191" s="213"/>
      <c r="X191" s="214">
        <f>BH187</f>
        <v>5</v>
      </c>
      <c r="Y191" s="201" t="s">
        <v>40</v>
      </c>
      <c r="Z191" s="215"/>
      <c r="AA191" s="216"/>
      <c r="AB191" s="217"/>
      <c r="AC191" s="210">
        <f t="shared" ref="AC191:AC207" si="152">Z191+AA191+AB191</f>
        <v>0</v>
      </c>
      <c r="AD191" s="215"/>
      <c r="AE191" s="215"/>
      <c r="AF191" s="215"/>
      <c r="AG191" s="210">
        <f t="shared" ref="AG191:AG207" si="153">AD191+AE191+AF191</f>
        <v>0</v>
      </c>
      <c r="AH191" s="216">
        <v>480</v>
      </c>
      <c r="AI191" s="216">
        <v>480</v>
      </c>
      <c r="AJ191" s="216">
        <v>480</v>
      </c>
      <c r="AK191" s="210">
        <f t="shared" ref="AK191:AK207" si="154">AH191+AI191+AJ191</f>
        <v>1440</v>
      </c>
      <c r="AL191" s="218"/>
      <c r="AM191" s="218"/>
      <c r="AN191" s="218"/>
      <c r="AO191" s="207">
        <f>AL191+AM191+AN191+AO145</f>
        <v>0</v>
      </c>
      <c r="AP191" s="209"/>
      <c r="AQ191" s="411">
        <f>AP191+AQ145</f>
        <v>0</v>
      </c>
      <c r="AR191" s="210"/>
      <c r="AS191" s="210"/>
      <c r="AT191" s="210"/>
      <c r="AU191" s="219">
        <f>AR191+AS191+AT191+AU145</f>
        <v>0</v>
      </c>
      <c r="AV191" s="220" t="s">
        <v>40</v>
      </c>
      <c r="AW191" s="221"/>
      <c r="AX191" s="210"/>
      <c r="AY191" s="210"/>
      <c r="AZ191" s="219">
        <f>AW191+AX191+AY191</f>
        <v>0</v>
      </c>
      <c r="BA191" s="222">
        <f>AZ191+BA145</f>
        <v>0</v>
      </c>
      <c r="BB191" s="221"/>
      <c r="BC191" s="210"/>
      <c r="BD191" s="210"/>
      <c r="BE191" s="219">
        <f>BB191+BC191+BD191</f>
        <v>0</v>
      </c>
      <c r="BF191" s="222">
        <f t="shared" ref="BF191:BF213" si="155">BE191+BF145</f>
        <v>0</v>
      </c>
      <c r="BG191" s="223"/>
      <c r="BH191" s="224" t="s">
        <v>40</v>
      </c>
      <c r="BI191" s="225"/>
      <c r="BJ191" s="226">
        <v>1.94</v>
      </c>
      <c r="BK191" s="227"/>
      <c r="BL191" s="228"/>
      <c r="BM191" s="225"/>
      <c r="BN191" s="226">
        <v>0</v>
      </c>
      <c r="BO191" s="227"/>
      <c r="BP191" s="229"/>
      <c r="BQ191" s="225"/>
      <c r="BR191" s="226">
        <v>0</v>
      </c>
      <c r="BS191" s="227"/>
      <c r="BT191" s="230"/>
      <c r="BU191" s="8"/>
      <c r="BV191" s="87"/>
      <c r="BW191" s="104" t="s">
        <v>40</v>
      </c>
      <c r="BX191" s="13"/>
      <c r="BY191" s="102">
        <f>BJ191+BN191+BR191</f>
        <v>1.94</v>
      </c>
      <c r="BZ191" s="102"/>
      <c r="CA191" s="98"/>
      <c r="CB191" s="8"/>
      <c r="CC191" s="87"/>
      <c r="CD191" s="90" t="s">
        <v>40</v>
      </c>
      <c r="CE191" s="105"/>
      <c r="CF191" s="102">
        <f>BY191</f>
        <v>1.94</v>
      </c>
      <c r="CG191" s="102"/>
      <c r="CH191" s="106"/>
      <c r="CI191" s="8"/>
      <c r="CJ191" s="9"/>
      <c r="CK191" s="25" t="s">
        <v>40</v>
      </c>
      <c r="CL191" s="31" t="e">
        <f>BJ191/C191*100</f>
        <v>#DIV/0!</v>
      </c>
      <c r="CM191" s="31" t="e">
        <f>BN191/D191*100</f>
        <v>#DIV/0!</v>
      </c>
      <c r="CN191" s="31" t="e">
        <f>BR191/E191*100</f>
        <v>#DIV/0!</v>
      </c>
      <c r="CO191" s="32" t="e">
        <f>BY191/F191%</f>
        <v>#DIV/0!</v>
      </c>
      <c r="CP191" s="8"/>
      <c r="CQ191" s="25" t="s">
        <v>40</v>
      </c>
      <c r="CR191" s="31"/>
      <c r="CS191" s="31"/>
      <c r="CT191" s="31"/>
      <c r="CU191" s="32"/>
    </row>
    <row r="192" spans="1:99" ht="15.75" customHeight="1" x14ac:dyDescent="0.25">
      <c r="A192" s="182" t="s">
        <v>41</v>
      </c>
      <c r="B192" s="202"/>
      <c r="C192" s="204">
        <v>0</v>
      </c>
      <c r="D192" s="204">
        <v>0</v>
      </c>
      <c r="E192" s="204">
        <v>0</v>
      </c>
      <c r="F192" s="205">
        <f t="shared" si="148"/>
        <v>0</v>
      </c>
      <c r="G192" s="206">
        <f t="shared" ref="G192:G215" si="156">F192+G146</f>
        <v>0</v>
      </c>
      <c r="H192" s="205">
        <f>G192/BH187</f>
        <v>0</v>
      </c>
      <c r="I192" s="231">
        <f t="shared" si="149"/>
        <v>0</v>
      </c>
      <c r="J192" s="207">
        <f t="shared" ref="J192:J213" si="157">I192+J146</f>
        <v>0</v>
      </c>
      <c r="K192" s="231">
        <f t="shared" si="150"/>
        <v>0</v>
      </c>
      <c r="L192" s="207">
        <f t="shared" ref="L192:L213" si="158">K192+L146</f>
        <v>0</v>
      </c>
      <c r="M192" s="207">
        <f t="shared" si="151"/>
        <v>1440</v>
      </c>
      <c r="N192" s="207">
        <f t="shared" ref="N192:N213" si="159">M192+N146</f>
        <v>6720</v>
      </c>
      <c r="O192" s="208">
        <f>(24*60-(I192+K192+M192+AR192+AS192+AT192+AP192))/24/60*100</f>
        <v>0</v>
      </c>
      <c r="P192" s="208">
        <f>(X192*24*60-(J192+L192+N192+AQ192+AU192))/X192/24/60*100</f>
        <v>6.666666666666667</v>
      </c>
      <c r="Q192" s="232"/>
      <c r="R192" s="233"/>
      <c r="S192" s="233"/>
      <c r="T192" s="234"/>
      <c r="U192" s="234"/>
      <c r="V192" s="184"/>
      <c r="W192" s="213"/>
      <c r="X192" s="214">
        <f t="shared" ref="X192:X201" si="160">X191</f>
        <v>5</v>
      </c>
      <c r="Y192" s="182" t="s">
        <v>41</v>
      </c>
      <c r="Z192" s="215"/>
      <c r="AA192" s="216"/>
      <c r="AB192" s="216"/>
      <c r="AC192" s="210">
        <f t="shared" si="152"/>
        <v>0</v>
      </c>
      <c r="AD192" s="235"/>
      <c r="AE192" s="235"/>
      <c r="AF192" s="235"/>
      <c r="AG192" s="210">
        <f t="shared" si="153"/>
        <v>0</v>
      </c>
      <c r="AH192" s="235">
        <v>480</v>
      </c>
      <c r="AI192" s="235">
        <v>480</v>
      </c>
      <c r="AJ192" s="235">
        <v>480</v>
      </c>
      <c r="AK192" s="210">
        <f t="shared" si="154"/>
        <v>1440</v>
      </c>
      <c r="AL192" s="233"/>
      <c r="AM192" s="233"/>
      <c r="AN192" s="233"/>
      <c r="AO192" s="207">
        <f t="shared" ref="AO192:AO213" si="161">AL192+AM192+AN192+AO146</f>
        <v>0</v>
      </c>
      <c r="AP192" s="236"/>
      <c r="AQ192" s="411">
        <f t="shared" ref="AQ192:AQ213" si="162">AP192+AQ146</f>
        <v>0</v>
      </c>
      <c r="AR192" s="237"/>
      <c r="AS192" s="237"/>
      <c r="AT192" s="237"/>
      <c r="AU192" s="219">
        <f t="shared" ref="AU192:AU213" si="163">AR192+AS192+AT192+AU146</f>
        <v>0</v>
      </c>
      <c r="AV192" s="220" t="s">
        <v>42</v>
      </c>
      <c r="AW192" s="221"/>
      <c r="AX192" s="210"/>
      <c r="AY192" s="210"/>
      <c r="AZ192" s="219">
        <f>AW192+AX192+AY192</f>
        <v>0</v>
      </c>
      <c r="BA192" s="222">
        <f t="shared" ref="BA192:BA214" si="164">AZ192+BA146</f>
        <v>0</v>
      </c>
      <c r="BB192" s="221"/>
      <c r="BC192" s="210"/>
      <c r="BD192" s="210"/>
      <c r="BE192" s="219">
        <f>BB192+BC192+BD192</f>
        <v>0</v>
      </c>
      <c r="BF192" s="222">
        <f t="shared" si="155"/>
        <v>0</v>
      </c>
      <c r="BG192" s="238"/>
      <c r="BH192" s="195"/>
      <c r="BI192" s="239"/>
      <c r="BJ192" s="240"/>
      <c r="BK192" s="241"/>
      <c r="BL192" s="242"/>
      <c r="BM192" s="239"/>
      <c r="BN192" s="241"/>
      <c r="BO192" s="241"/>
      <c r="BP192" s="198"/>
      <c r="BQ192" s="239"/>
      <c r="BR192" s="241"/>
      <c r="BS192" s="241"/>
      <c r="BT192" s="243"/>
      <c r="BU192" s="8"/>
      <c r="BV192" s="87"/>
      <c r="BW192" s="107"/>
      <c r="BX192" s="14"/>
      <c r="BY192" s="93"/>
      <c r="BZ192" s="93"/>
      <c r="CA192" s="98"/>
      <c r="CB192" s="8"/>
      <c r="CC192" s="87"/>
      <c r="CD192" s="108"/>
      <c r="CE192" s="109"/>
      <c r="CF192" s="93"/>
      <c r="CG192" s="93"/>
      <c r="CH192" s="110"/>
      <c r="CI192" s="8"/>
      <c r="CJ192" s="9"/>
      <c r="CK192" s="25"/>
      <c r="CL192" s="2"/>
      <c r="CM192" s="2"/>
      <c r="CN192" s="2"/>
      <c r="CO192" s="3"/>
      <c r="CP192" s="8"/>
      <c r="CQ192" s="25"/>
      <c r="CR192" s="2"/>
      <c r="CS192" s="2"/>
      <c r="CT192" s="2"/>
      <c r="CU192" s="3"/>
    </row>
    <row r="193" spans="1:99" ht="15.75" customHeight="1" x14ac:dyDescent="0.25">
      <c r="A193" s="201" t="s">
        <v>43</v>
      </c>
      <c r="B193" s="503">
        <v>260</v>
      </c>
      <c r="C193" s="204">
        <v>28.36</v>
      </c>
      <c r="D193" s="204">
        <v>23.5</v>
      </c>
      <c r="E193" s="204">
        <v>86.14</v>
      </c>
      <c r="F193" s="244">
        <f t="shared" si="148"/>
        <v>138</v>
      </c>
      <c r="G193" s="206">
        <f t="shared" si="156"/>
        <v>698.41499999999996</v>
      </c>
      <c r="H193" s="206">
        <f>G193/BH187</f>
        <v>139.68299999999999</v>
      </c>
      <c r="I193" s="207">
        <f t="shared" si="149"/>
        <v>0</v>
      </c>
      <c r="J193" s="207">
        <f t="shared" si="157"/>
        <v>100</v>
      </c>
      <c r="K193" s="207">
        <f t="shared" si="150"/>
        <v>15</v>
      </c>
      <c r="L193" s="207">
        <f t="shared" si="158"/>
        <v>105</v>
      </c>
      <c r="M193" s="207">
        <f t="shared" si="151"/>
        <v>345</v>
      </c>
      <c r="N193" s="207">
        <f t="shared" si="159"/>
        <v>1855</v>
      </c>
      <c r="O193" s="208">
        <f>(24*60-(I193+K193+M193+AR193+AS193+AT193+AP193))/24/60*100</f>
        <v>55.208333333333336</v>
      </c>
      <c r="P193" s="208">
        <f>(X193*24*60-(J193+L193+N193+AQ193+AU193))/X193/24/60*100</f>
        <v>64.791666666666671</v>
      </c>
      <c r="Q193" s="496">
        <f>(C193+C194)/AL193*60</f>
        <v>11.004000000000001</v>
      </c>
      <c r="R193" s="496">
        <f>(D193+D194)/AM193*60</f>
        <v>8.2941176470588243</v>
      </c>
      <c r="S193" s="496">
        <f>(E193+E194)/AN193*60</f>
        <v>12.921000000000001</v>
      </c>
      <c r="T193" s="496">
        <f>(F193+F194)/(AL193+AM193+AN193)*60</f>
        <v>11.389056603773584</v>
      </c>
      <c r="U193" s="496">
        <f>(G193+G194)*60/AO193</f>
        <v>10.179648397104446</v>
      </c>
      <c r="V193" s="487">
        <v>13.76</v>
      </c>
      <c r="W193" s="245"/>
      <c r="X193" s="214">
        <f t="shared" si="160"/>
        <v>5</v>
      </c>
      <c r="Y193" s="201" t="s">
        <v>43</v>
      </c>
      <c r="Z193" s="215"/>
      <c r="AA193" s="216"/>
      <c r="AB193" s="216"/>
      <c r="AC193" s="210">
        <f t="shared" si="152"/>
        <v>0</v>
      </c>
      <c r="AD193" s="246">
        <v>15</v>
      </c>
      <c r="AE193" s="235"/>
      <c r="AF193" s="235"/>
      <c r="AG193" s="210">
        <f t="shared" si="153"/>
        <v>15</v>
      </c>
      <c r="AH193" s="235">
        <v>240</v>
      </c>
      <c r="AI193" s="235">
        <v>25</v>
      </c>
      <c r="AJ193" s="235">
        <v>80</v>
      </c>
      <c r="AK193" s="210">
        <f t="shared" si="154"/>
        <v>345</v>
      </c>
      <c r="AL193" s="247">
        <v>225</v>
      </c>
      <c r="AM193" s="247">
        <v>170</v>
      </c>
      <c r="AN193" s="247">
        <v>400</v>
      </c>
      <c r="AO193" s="207">
        <f t="shared" si="161"/>
        <v>4835</v>
      </c>
      <c r="AP193" s="209"/>
      <c r="AQ193" s="411">
        <f t="shared" si="162"/>
        <v>0</v>
      </c>
      <c r="AR193" s="210"/>
      <c r="AS193" s="210">
        <v>285</v>
      </c>
      <c r="AT193" s="210"/>
      <c r="AU193" s="219">
        <f t="shared" si="163"/>
        <v>475</v>
      </c>
      <c r="AV193" s="220" t="s">
        <v>44</v>
      </c>
      <c r="AW193" s="221"/>
      <c r="AX193" s="210"/>
      <c r="AY193" s="210"/>
      <c r="AZ193" s="219">
        <f>AW193+AX193+AY193</f>
        <v>0</v>
      </c>
      <c r="BA193" s="222">
        <f t="shared" si="164"/>
        <v>0</v>
      </c>
      <c r="BB193" s="221"/>
      <c r="BC193" s="210"/>
      <c r="BD193" s="210"/>
      <c r="BE193" s="219">
        <f>BB193+BC193+BD193</f>
        <v>0</v>
      </c>
      <c r="BF193" s="222">
        <f t="shared" si="155"/>
        <v>0</v>
      </c>
      <c r="BG193" s="248">
        <f>SUM(AR193:AT195,AP193:AP195,AL193:AN195,AH193:AJ195,AD193:AF195,Z193:AB195)</f>
        <v>1440</v>
      </c>
      <c r="BH193" s="224" t="s">
        <v>45</v>
      </c>
      <c r="BI193" s="225"/>
      <c r="BJ193" s="249">
        <v>0.93</v>
      </c>
      <c r="BK193" s="226"/>
      <c r="BL193" s="250"/>
      <c r="BM193" s="225"/>
      <c r="BN193" s="226">
        <v>0.35</v>
      </c>
      <c r="BO193" s="226"/>
      <c r="BP193" s="251"/>
      <c r="BQ193" s="225"/>
      <c r="BR193" s="226">
        <v>0.3</v>
      </c>
      <c r="BS193" s="226"/>
      <c r="BT193" s="252"/>
      <c r="BU193" s="8"/>
      <c r="BV193" s="87"/>
      <c r="BW193" s="104" t="s">
        <v>45</v>
      </c>
      <c r="BX193" s="13"/>
      <c r="BY193" s="102">
        <f>BJ193+BN193+BR193</f>
        <v>1.58</v>
      </c>
      <c r="BZ193" s="102">
        <f>BK193+BO193+BS193</f>
        <v>0</v>
      </c>
      <c r="CA193" s="98"/>
      <c r="CB193" s="8"/>
      <c r="CC193" s="87"/>
      <c r="CD193" s="90" t="s">
        <v>45</v>
      </c>
      <c r="CE193" s="105"/>
      <c r="CF193" s="102">
        <f>BY193</f>
        <v>1.58</v>
      </c>
      <c r="CG193" s="102">
        <f>BZ193</f>
        <v>0</v>
      </c>
      <c r="CH193" s="106"/>
      <c r="CI193" s="8"/>
      <c r="CJ193" s="9"/>
      <c r="CK193" s="25" t="s">
        <v>45</v>
      </c>
      <c r="CL193" s="31">
        <f>BJ193/(C193+C194+C195)%</f>
        <v>2.2537259178480551</v>
      </c>
      <c r="CM193" s="31">
        <f>BN193/(D193+D194+D195)%</f>
        <v>1.4893617021276595</v>
      </c>
      <c r="CN193" s="31">
        <f>BR193/(E193+E194+E195)%</f>
        <v>0.34827025771999065</v>
      </c>
      <c r="CO193" s="32">
        <f>BY193/(F193+F194+F195)%</f>
        <v>1.0470163347801598</v>
      </c>
      <c r="CP193" s="8"/>
      <c r="CQ193" s="25" t="s">
        <v>45</v>
      </c>
      <c r="CR193" s="31">
        <f>BK193/(C193+C194+C195)%</f>
        <v>0</v>
      </c>
      <c r="CS193" s="31">
        <f>BO193/(D193+D194+D195)%</f>
        <v>0</v>
      </c>
      <c r="CT193" s="31">
        <f>BS193/(E193+E194+E195)%</f>
        <v>0</v>
      </c>
      <c r="CU193" s="32">
        <f>BZ193/(F193+F194+F195)%</f>
        <v>0</v>
      </c>
    </row>
    <row r="194" spans="1:99" ht="15.75" customHeight="1" x14ac:dyDescent="0.25">
      <c r="A194" s="182" t="s">
        <v>46</v>
      </c>
      <c r="B194" s="503"/>
      <c r="C194" s="204">
        <v>12.904999999999999</v>
      </c>
      <c r="D194" s="204">
        <v>0</v>
      </c>
      <c r="E194" s="204">
        <v>0</v>
      </c>
      <c r="F194" s="205">
        <f t="shared" si="148"/>
        <v>12.904999999999999</v>
      </c>
      <c r="G194" s="206">
        <f t="shared" si="156"/>
        <v>121.895</v>
      </c>
      <c r="H194" s="205">
        <f>G194/BH187</f>
        <v>24.378999999999998</v>
      </c>
      <c r="I194" s="231">
        <f t="shared" si="149"/>
        <v>0</v>
      </c>
      <c r="J194" s="207">
        <f t="shared" si="157"/>
        <v>0</v>
      </c>
      <c r="K194" s="231">
        <f t="shared" si="150"/>
        <v>0</v>
      </c>
      <c r="L194" s="207">
        <f t="shared" si="158"/>
        <v>0</v>
      </c>
      <c r="M194" s="207">
        <f t="shared" si="151"/>
        <v>0</v>
      </c>
      <c r="N194" s="207">
        <f t="shared" si="159"/>
        <v>0</v>
      </c>
      <c r="O194" s="208"/>
      <c r="P194" s="208"/>
      <c r="Q194" s="496"/>
      <c r="R194" s="496"/>
      <c r="S194" s="496"/>
      <c r="T194" s="496"/>
      <c r="U194" s="496"/>
      <c r="V194" s="487"/>
      <c r="W194" s="245"/>
      <c r="X194" s="214">
        <f t="shared" si="160"/>
        <v>5</v>
      </c>
      <c r="Y194" s="182" t="s">
        <v>46</v>
      </c>
      <c r="Z194" s="215"/>
      <c r="AA194" s="216"/>
      <c r="AB194" s="216"/>
      <c r="AC194" s="210">
        <f t="shared" si="152"/>
        <v>0</v>
      </c>
      <c r="AD194" s="235"/>
      <c r="AE194" s="235"/>
      <c r="AF194" s="235"/>
      <c r="AG194" s="210">
        <f t="shared" si="153"/>
        <v>0</v>
      </c>
      <c r="AH194" s="235">
        <v>0</v>
      </c>
      <c r="AI194" s="235">
        <v>0</v>
      </c>
      <c r="AJ194" s="235">
        <v>0</v>
      </c>
      <c r="AK194" s="210">
        <f t="shared" si="154"/>
        <v>0</v>
      </c>
      <c r="AL194" s="233"/>
      <c r="AM194" s="233"/>
      <c r="AN194" s="233"/>
      <c r="AO194" s="207">
        <f t="shared" si="161"/>
        <v>0</v>
      </c>
      <c r="AP194" s="236"/>
      <c r="AQ194" s="411">
        <f t="shared" si="162"/>
        <v>0</v>
      </c>
      <c r="AR194" s="237"/>
      <c r="AS194" s="237"/>
      <c r="AT194" s="237"/>
      <c r="AU194" s="219">
        <f t="shared" si="163"/>
        <v>0</v>
      </c>
      <c r="AV194" s="253"/>
      <c r="AW194" s="254"/>
      <c r="AX194" s="237"/>
      <c r="AY194" s="237"/>
      <c r="AZ194" s="255"/>
      <c r="BA194" s="222">
        <f t="shared" si="164"/>
        <v>0</v>
      </c>
      <c r="BB194" s="254"/>
      <c r="BC194" s="237"/>
      <c r="BD194" s="237"/>
      <c r="BE194" s="255"/>
      <c r="BF194" s="222">
        <f t="shared" si="155"/>
        <v>0</v>
      </c>
      <c r="BG194" s="257"/>
      <c r="BH194" s="195"/>
      <c r="BI194" s="239"/>
      <c r="BJ194" s="240"/>
      <c r="BK194" s="241"/>
      <c r="BL194" s="242"/>
      <c r="BM194" s="239"/>
      <c r="BN194" s="241"/>
      <c r="BO194" s="241"/>
      <c r="BP194" s="198"/>
      <c r="BQ194" s="239"/>
      <c r="BR194" s="241"/>
      <c r="BS194" s="241"/>
      <c r="BT194" s="243"/>
      <c r="BU194" s="8"/>
      <c r="BV194" s="87"/>
      <c r="BW194" s="107"/>
      <c r="BX194" s="14"/>
      <c r="BY194" s="93"/>
      <c r="BZ194" s="93"/>
      <c r="CA194" s="98"/>
      <c r="CB194" s="8"/>
      <c r="CC194" s="87"/>
      <c r="CD194" s="108"/>
      <c r="CE194" s="109"/>
      <c r="CF194" s="93"/>
      <c r="CG194" s="93"/>
      <c r="CH194" s="110"/>
      <c r="CI194" s="8"/>
      <c r="CJ194" s="9"/>
      <c r="CK194" s="25"/>
      <c r="CL194" s="2"/>
      <c r="CM194" s="2"/>
      <c r="CN194" s="2"/>
      <c r="CO194" s="3"/>
      <c r="CP194" s="8"/>
      <c r="CQ194" s="25"/>
      <c r="CR194" s="2"/>
      <c r="CS194" s="2"/>
      <c r="CT194" s="2"/>
      <c r="CU194" s="3"/>
    </row>
    <row r="195" spans="1:99" ht="15.75" customHeight="1" x14ac:dyDescent="0.25">
      <c r="A195" s="182" t="s">
        <v>47</v>
      </c>
      <c r="B195" s="258">
        <v>45</v>
      </c>
      <c r="C195" s="204">
        <v>0</v>
      </c>
      <c r="D195" s="204">
        <v>0</v>
      </c>
      <c r="E195" s="204">
        <v>0</v>
      </c>
      <c r="F195" s="205">
        <f t="shared" si="148"/>
        <v>0</v>
      </c>
      <c r="G195" s="206">
        <f t="shared" si="156"/>
        <v>98.694999999999993</v>
      </c>
      <c r="H195" s="205">
        <f>G195/BH187</f>
        <v>19.738999999999997</v>
      </c>
      <c r="I195" s="231">
        <f t="shared" si="149"/>
        <v>0</v>
      </c>
      <c r="J195" s="207">
        <f t="shared" si="157"/>
        <v>0</v>
      </c>
      <c r="K195" s="231">
        <f t="shared" si="150"/>
        <v>0</v>
      </c>
      <c r="L195" s="207">
        <f t="shared" si="158"/>
        <v>0</v>
      </c>
      <c r="M195" s="207">
        <f t="shared" si="151"/>
        <v>0</v>
      </c>
      <c r="N195" s="207">
        <f t="shared" si="159"/>
        <v>0</v>
      </c>
      <c r="O195" s="208"/>
      <c r="P195" s="208"/>
      <c r="Q195" s="207" t="e">
        <f>C195/AL195*60</f>
        <v>#DIV/0!</v>
      </c>
      <c r="R195" s="207" t="e">
        <f>D195/AM195*60</f>
        <v>#DIV/0!</v>
      </c>
      <c r="S195" s="207" t="e">
        <f>E195/AN195*60</f>
        <v>#DIV/0!</v>
      </c>
      <c r="T195" s="207" t="e">
        <f>(F195)/(AL195+AM195+AN195)*60</f>
        <v>#DIV/0!</v>
      </c>
      <c r="U195" s="207" t="e">
        <f>(G195)*60/AO195</f>
        <v>#DIV/0!</v>
      </c>
      <c r="V195" s="259">
        <v>16.5</v>
      </c>
      <c r="W195" s="213"/>
      <c r="X195" s="214">
        <f t="shared" si="160"/>
        <v>5</v>
      </c>
      <c r="Y195" s="182" t="s">
        <v>47</v>
      </c>
      <c r="Z195" s="215"/>
      <c r="AA195" s="216"/>
      <c r="AB195" s="217"/>
      <c r="AC195" s="210">
        <f t="shared" si="152"/>
        <v>0</v>
      </c>
      <c r="AD195" s="235"/>
      <c r="AE195" s="235"/>
      <c r="AF195" s="235"/>
      <c r="AG195" s="210">
        <f t="shared" si="153"/>
        <v>0</v>
      </c>
      <c r="AH195" s="235">
        <v>0</v>
      </c>
      <c r="AI195" s="235">
        <v>0</v>
      </c>
      <c r="AJ195" s="235">
        <v>0</v>
      </c>
      <c r="AK195" s="210">
        <f t="shared" si="154"/>
        <v>0</v>
      </c>
      <c r="AL195" s="247"/>
      <c r="AM195" s="247"/>
      <c r="AN195" s="247"/>
      <c r="AO195" s="207">
        <f t="shared" si="161"/>
        <v>0</v>
      </c>
      <c r="AP195" s="236"/>
      <c r="AQ195" s="411">
        <f t="shared" si="162"/>
        <v>0</v>
      </c>
      <c r="AR195" s="237"/>
      <c r="AS195" s="237"/>
      <c r="AT195" s="237"/>
      <c r="AU195" s="219">
        <f t="shared" si="163"/>
        <v>0</v>
      </c>
      <c r="AV195" s="253"/>
      <c r="AW195" s="254"/>
      <c r="AX195" s="237"/>
      <c r="AY195" s="237"/>
      <c r="AZ195" s="255"/>
      <c r="BA195" s="222">
        <f t="shared" si="164"/>
        <v>0</v>
      </c>
      <c r="BB195" s="254"/>
      <c r="BC195" s="237"/>
      <c r="BD195" s="237"/>
      <c r="BE195" s="255"/>
      <c r="BF195" s="222">
        <f t="shared" si="155"/>
        <v>0</v>
      </c>
      <c r="BG195" s="260"/>
      <c r="BH195" s="224" t="s">
        <v>48</v>
      </c>
      <c r="BI195" s="225"/>
      <c r="BJ195" s="249">
        <v>1.73</v>
      </c>
      <c r="BK195" s="226"/>
      <c r="BL195" s="250"/>
      <c r="BM195" s="225"/>
      <c r="BN195" s="226">
        <v>0.68</v>
      </c>
      <c r="BO195" s="226"/>
      <c r="BP195" s="251"/>
      <c r="BQ195" s="225"/>
      <c r="BR195" s="226">
        <v>0.65</v>
      </c>
      <c r="BS195" s="226"/>
      <c r="BT195" s="252"/>
      <c r="BU195" s="8"/>
      <c r="BV195" s="87"/>
      <c r="BW195" s="104" t="s">
        <v>48</v>
      </c>
      <c r="BX195" s="13"/>
      <c r="BY195" s="102">
        <f>BJ195+BN195+BR195</f>
        <v>3.06</v>
      </c>
      <c r="BZ195" s="102">
        <f>BK195+BO195+BS195</f>
        <v>0</v>
      </c>
      <c r="CA195" s="98"/>
      <c r="CB195" s="8"/>
      <c r="CC195" s="87"/>
      <c r="CD195" s="90" t="s">
        <v>48</v>
      </c>
      <c r="CE195" s="105"/>
      <c r="CF195" s="102">
        <f>BY195</f>
        <v>3.06</v>
      </c>
      <c r="CG195" s="102">
        <f>BZ195</f>
        <v>0</v>
      </c>
      <c r="CH195" s="106"/>
      <c r="CI195" s="8"/>
      <c r="CJ195" s="9"/>
      <c r="CK195" s="25" t="s">
        <v>48</v>
      </c>
      <c r="CL195" s="31">
        <f>BJ195/(C196+C197+C198)%</f>
        <v>1.4691520529913806</v>
      </c>
      <c r="CM195" s="31">
        <f>BN195/(D196+D197+D198)%</f>
        <v>1.1980267794221284</v>
      </c>
      <c r="CN195" s="31">
        <f>BR195/(E196+E197+E198)%</f>
        <v>0.524997980776997</v>
      </c>
      <c r="CO195" s="32">
        <f>BY195/(F196+F197+F198)%</f>
        <v>1.0257269756138438</v>
      </c>
      <c r="CP195" s="8"/>
      <c r="CQ195" s="25" t="s">
        <v>48</v>
      </c>
      <c r="CR195" s="31">
        <f>BK195/(C196+C197+C198)%</f>
        <v>0</v>
      </c>
      <c r="CS195" s="31">
        <f>BO195/(D196+D197+D198)%</f>
        <v>0</v>
      </c>
      <c r="CT195" s="31">
        <f>BS195/(E196+E197+E198)%</f>
        <v>0</v>
      </c>
      <c r="CU195" s="32">
        <f>BZ195/(F198+F196+F197)%</f>
        <v>0</v>
      </c>
    </row>
    <row r="196" spans="1:99" ht="15.75" customHeight="1" x14ac:dyDescent="0.25">
      <c r="A196" s="201" t="s">
        <v>49</v>
      </c>
      <c r="B196" s="503">
        <v>234</v>
      </c>
      <c r="C196" s="204">
        <v>22.36</v>
      </c>
      <c r="D196" s="204">
        <v>0</v>
      </c>
      <c r="E196" s="204">
        <v>108.29</v>
      </c>
      <c r="F196" s="206">
        <f t="shared" si="148"/>
        <v>130.65</v>
      </c>
      <c r="G196" s="206">
        <f t="shared" si="156"/>
        <v>709.59</v>
      </c>
      <c r="H196" s="206">
        <f>G196/BH187</f>
        <v>141.91800000000001</v>
      </c>
      <c r="I196" s="207">
        <f t="shared" si="149"/>
        <v>0</v>
      </c>
      <c r="J196" s="207">
        <f t="shared" si="157"/>
        <v>0</v>
      </c>
      <c r="K196" s="207">
        <f t="shared" si="150"/>
        <v>0</v>
      </c>
      <c r="L196" s="207">
        <f t="shared" si="158"/>
        <v>145</v>
      </c>
      <c r="M196" s="207">
        <f t="shared" si="151"/>
        <v>50</v>
      </c>
      <c r="N196" s="207">
        <f t="shared" si="159"/>
        <v>625</v>
      </c>
      <c r="O196" s="208">
        <f>(24*60-(I196+K196+M196+AR196+AS196+AT196))/24/60*100</f>
        <v>76.7361111111111</v>
      </c>
      <c r="P196" s="208">
        <f>(X196*24*60-(J196+L196+N196+AQ196+AU196))/X196/24/60*100</f>
        <v>83.125</v>
      </c>
      <c r="Q196" s="496">
        <f>(C196+C197)/AL196*60</f>
        <v>2.8544680851063831</v>
      </c>
      <c r="R196" s="496">
        <f>(D196+D197)/AM196*60</f>
        <v>0</v>
      </c>
      <c r="S196" s="496">
        <f>(E196+E197)/AN196*60</f>
        <v>14.766818181818183</v>
      </c>
      <c r="T196" s="496">
        <f>(F196+F197)/(AL196+AM196+AN196)*60</f>
        <v>7.0941176470588241</v>
      </c>
      <c r="U196" s="496">
        <f>(G196+G197)*60/AO196</f>
        <v>7.0547473073736535</v>
      </c>
      <c r="V196" s="487">
        <v>16.25</v>
      </c>
      <c r="W196" s="245"/>
      <c r="X196" s="214">
        <f t="shared" si="160"/>
        <v>5</v>
      </c>
      <c r="Y196" s="201" t="s">
        <v>49</v>
      </c>
      <c r="Z196" s="215"/>
      <c r="AA196" s="216"/>
      <c r="AB196" s="216"/>
      <c r="AC196" s="210">
        <f t="shared" si="152"/>
        <v>0</v>
      </c>
      <c r="AD196" s="235"/>
      <c r="AE196" s="235"/>
      <c r="AF196" s="235"/>
      <c r="AG196" s="210">
        <f t="shared" si="153"/>
        <v>0</v>
      </c>
      <c r="AH196" s="216">
        <v>10</v>
      </c>
      <c r="AI196" s="216">
        <v>0</v>
      </c>
      <c r="AJ196" s="216">
        <v>40</v>
      </c>
      <c r="AK196" s="210">
        <f t="shared" si="154"/>
        <v>50</v>
      </c>
      <c r="AL196" s="247">
        <v>470</v>
      </c>
      <c r="AM196" s="247">
        <v>195</v>
      </c>
      <c r="AN196" s="247">
        <v>440</v>
      </c>
      <c r="AO196" s="207">
        <f t="shared" si="161"/>
        <v>6035</v>
      </c>
      <c r="AP196" s="209"/>
      <c r="AQ196" s="411">
        <f t="shared" si="162"/>
        <v>0</v>
      </c>
      <c r="AR196" s="210"/>
      <c r="AS196" s="210">
        <v>285</v>
      </c>
      <c r="AT196" s="210"/>
      <c r="AU196" s="219">
        <f t="shared" si="163"/>
        <v>445</v>
      </c>
      <c r="AV196" s="220" t="s">
        <v>50</v>
      </c>
      <c r="AW196" s="221"/>
      <c r="AX196" s="210"/>
      <c r="AY196" s="210"/>
      <c r="AZ196" s="219">
        <f>AW196+AX196+AY196</f>
        <v>0</v>
      </c>
      <c r="BA196" s="222">
        <f t="shared" si="164"/>
        <v>0</v>
      </c>
      <c r="BB196" s="221"/>
      <c r="BC196" s="210"/>
      <c r="BD196" s="210"/>
      <c r="BE196" s="219">
        <f>BB196+BC196+BD196</f>
        <v>0</v>
      </c>
      <c r="BF196" s="222">
        <f t="shared" si="155"/>
        <v>0</v>
      </c>
      <c r="BG196" s="248">
        <f>SUM(AR196:AT198,AP196:AP198,AL196:AN198,AH196:AJ198,AD196:AF198,Z196:AB198)</f>
        <v>1440</v>
      </c>
      <c r="BH196" s="195"/>
      <c r="BI196" s="239"/>
      <c r="BJ196" s="240"/>
      <c r="BK196" s="241"/>
      <c r="BL196" s="242"/>
      <c r="BM196" s="239"/>
      <c r="BN196" s="241"/>
      <c r="BO196" s="241"/>
      <c r="BP196" s="198"/>
      <c r="BQ196" s="239"/>
      <c r="BR196" s="241"/>
      <c r="BS196" s="241"/>
      <c r="BT196" s="243"/>
      <c r="BU196" s="8"/>
      <c r="BV196" s="87"/>
      <c r="BW196" s="107"/>
      <c r="BX196" s="14"/>
      <c r="BY196" s="93"/>
      <c r="BZ196" s="93"/>
      <c r="CA196" s="98"/>
      <c r="CB196" s="8"/>
      <c r="CC196" s="87"/>
      <c r="CD196" s="111"/>
      <c r="CE196" s="112"/>
      <c r="CF196" s="93"/>
      <c r="CG196" s="93"/>
      <c r="CH196" s="110"/>
      <c r="CI196" s="8"/>
      <c r="CJ196" s="9"/>
      <c r="CK196" s="25"/>
      <c r="CL196" s="2"/>
      <c r="CM196" s="2"/>
      <c r="CN196" s="2"/>
      <c r="CO196" s="3"/>
      <c r="CP196" s="8"/>
      <c r="CQ196" s="25"/>
      <c r="CR196" s="2"/>
      <c r="CS196" s="2"/>
      <c r="CT196" s="2"/>
      <c r="CU196" s="3"/>
    </row>
    <row r="197" spans="1:99" ht="15.75" customHeight="1" x14ac:dyDescent="0.25">
      <c r="A197" s="182" t="s">
        <v>51</v>
      </c>
      <c r="B197" s="503"/>
      <c r="C197" s="204">
        <v>0</v>
      </c>
      <c r="D197" s="204">
        <v>0</v>
      </c>
      <c r="E197" s="204">
        <v>0</v>
      </c>
      <c r="F197" s="205">
        <f t="shared" si="148"/>
        <v>0</v>
      </c>
      <c r="G197" s="206">
        <f t="shared" si="156"/>
        <v>0</v>
      </c>
      <c r="H197" s="205">
        <f>G197/BH187</f>
        <v>0</v>
      </c>
      <c r="I197" s="231">
        <f t="shared" si="149"/>
        <v>0</v>
      </c>
      <c r="J197" s="207">
        <f t="shared" si="157"/>
        <v>0</v>
      </c>
      <c r="K197" s="231">
        <f t="shared" si="150"/>
        <v>0</v>
      </c>
      <c r="L197" s="207">
        <f t="shared" si="158"/>
        <v>0</v>
      </c>
      <c r="M197" s="207">
        <f t="shared" si="151"/>
        <v>0</v>
      </c>
      <c r="N197" s="207">
        <f t="shared" si="159"/>
        <v>0</v>
      </c>
      <c r="O197" s="208"/>
      <c r="P197" s="208"/>
      <c r="Q197" s="496"/>
      <c r="R197" s="496"/>
      <c r="S197" s="496"/>
      <c r="T197" s="496"/>
      <c r="U197" s="496"/>
      <c r="V197" s="487"/>
      <c r="W197" s="245"/>
      <c r="X197" s="214">
        <f t="shared" si="160"/>
        <v>5</v>
      </c>
      <c r="Y197" s="182" t="s">
        <v>51</v>
      </c>
      <c r="Z197" s="237"/>
      <c r="AA197" s="261"/>
      <c r="AB197" s="261"/>
      <c r="AC197" s="210">
        <f t="shared" si="152"/>
        <v>0</v>
      </c>
      <c r="AD197" s="235"/>
      <c r="AE197" s="235"/>
      <c r="AF197" s="235"/>
      <c r="AG197" s="210">
        <f t="shared" si="153"/>
        <v>0</v>
      </c>
      <c r="AH197" s="235">
        <v>0</v>
      </c>
      <c r="AI197" s="235">
        <v>0</v>
      </c>
      <c r="AJ197" s="235">
        <v>0</v>
      </c>
      <c r="AK197" s="210">
        <f t="shared" si="154"/>
        <v>0</v>
      </c>
      <c r="AL197" s="233"/>
      <c r="AM197" s="233"/>
      <c r="AN197" s="233"/>
      <c r="AO197" s="207">
        <f t="shared" si="161"/>
        <v>0</v>
      </c>
      <c r="AP197" s="236"/>
      <c r="AQ197" s="411">
        <f t="shared" si="162"/>
        <v>0</v>
      </c>
      <c r="AR197" s="237"/>
      <c r="AS197" s="237"/>
      <c r="AT197" s="237"/>
      <c r="AU197" s="219">
        <f t="shared" si="163"/>
        <v>0</v>
      </c>
      <c r="AV197" s="253"/>
      <c r="AW197" s="254"/>
      <c r="AX197" s="237"/>
      <c r="AY197" s="237"/>
      <c r="AZ197" s="255"/>
      <c r="BA197" s="222">
        <f t="shared" si="164"/>
        <v>0</v>
      </c>
      <c r="BB197" s="254"/>
      <c r="BC197" s="237"/>
      <c r="BD197" s="237"/>
      <c r="BE197" s="255"/>
      <c r="BF197" s="222">
        <f t="shared" si="155"/>
        <v>0</v>
      </c>
      <c r="BG197" s="260"/>
      <c r="BH197" s="224" t="s">
        <v>52</v>
      </c>
      <c r="BI197" s="225"/>
      <c r="BJ197" s="249">
        <v>0.61</v>
      </c>
      <c r="BK197" s="226"/>
      <c r="BL197" s="250"/>
      <c r="BM197" s="225"/>
      <c r="BN197" s="226">
        <v>0.33</v>
      </c>
      <c r="BO197" s="226"/>
      <c r="BP197" s="251"/>
      <c r="BQ197" s="225"/>
      <c r="BR197" s="226">
        <v>0.31</v>
      </c>
      <c r="BS197" s="226"/>
      <c r="BT197" s="252"/>
      <c r="BU197" s="8"/>
      <c r="BV197" s="87"/>
      <c r="BW197" s="104" t="s">
        <v>52</v>
      </c>
      <c r="BX197" s="13"/>
      <c r="BY197" s="102">
        <f>BJ197+BN197+BR197</f>
        <v>1.25</v>
      </c>
      <c r="BZ197" s="102">
        <f>BK197+BO197+BS197</f>
        <v>0</v>
      </c>
      <c r="CA197" s="98"/>
      <c r="CB197" s="8"/>
      <c r="CC197" s="87"/>
      <c r="CD197" s="113" t="s">
        <v>52</v>
      </c>
      <c r="CE197" s="96"/>
      <c r="CF197" s="102">
        <f>BY197</f>
        <v>1.25</v>
      </c>
      <c r="CG197" s="102">
        <f>BZ197</f>
        <v>0</v>
      </c>
      <c r="CH197" s="106"/>
      <c r="CI197" s="8"/>
      <c r="CJ197" s="9"/>
      <c r="CK197" s="25" t="s">
        <v>52</v>
      </c>
      <c r="CL197" s="31">
        <f>BJ197/(C199+C200)%</f>
        <v>2.4636510500807751</v>
      </c>
      <c r="CM197" s="31">
        <f>BN197/(D199+D200)%</f>
        <v>2.6763990267639901</v>
      </c>
      <c r="CN197" s="31">
        <f>BR197/(E199+E200)%</f>
        <v>4.8174048174048183</v>
      </c>
      <c r="CO197" s="32">
        <f>BY197/(F199+F200)%</f>
        <v>2.8719126938541062</v>
      </c>
      <c r="CP197" s="8"/>
      <c r="CQ197" s="25" t="s">
        <v>52</v>
      </c>
      <c r="CR197" s="31">
        <f>BK197/(C199+C200)%</f>
        <v>0</v>
      </c>
      <c r="CS197" s="31">
        <f>BO197/(D199+D200)%</f>
        <v>0</v>
      </c>
      <c r="CT197" s="31">
        <f>BS197/(E199+E200)%</f>
        <v>0</v>
      </c>
      <c r="CU197" s="32">
        <f>BZ197/(F199+F200)%</f>
        <v>0</v>
      </c>
    </row>
    <row r="198" spans="1:99" ht="15.75" customHeight="1" x14ac:dyDescent="0.25">
      <c r="A198" s="182" t="s">
        <v>53</v>
      </c>
      <c r="B198" s="202">
        <v>150</v>
      </c>
      <c r="C198" s="204">
        <v>95.394999999999996</v>
      </c>
      <c r="D198" s="204">
        <v>56.76</v>
      </c>
      <c r="E198" s="204">
        <v>15.52</v>
      </c>
      <c r="F198" s="205">
        <f t="shared" si="148"/>
        <v>167.67500000000001</v>
      </c>
      <c r="G198" s="206">
        <f t="shared" si="156"/>
        <v>842.32999999999993</v>
      </c>
      <c r="H198" s="205">
        <f>G198/BH187</f>
        <v>168.46599999999998</v>
      </c>
      <c r="I198" s="231">
        <f t="shared" si="149"/>
        <v>0</v>
      </c>
      <c r="J198" s="207">
        <f t="shared" si="157"/>
        <v>0</v>
      </c>
      <c r="K198" s="231">
        <f t="shared" si="150"/>
        <v>0</v>
      </c>
      <c r="L198" s="207">
        <f t="shared" si="158"/>
        <v>0</v>
      </c>
      <c r="M198" s="207">
        <f t="shared" si="151"/>
        <v>0</v>
      </c>
      <c r="N198" s="207">
        <f t="shared" si="159"/>
        <v>0</v>
      </c>
      <c r="O198" s="208"/>
      <c r="P198" s="208"/>
      <c r="Q198" s="207" t="e">
        <f>C198/AL198*60</f>
        <v>#DIV/0!</v>
      </c>
      <c r="R198" s="207" t="e">
        <f>D198/AM198*60</f>
        <v>#DIV/0!</v>
      </c>
      <c r="S198" s="207" t="e">
        <f>E198/AN198*60</f>
        <v>#DIV/0!</v>
      </c>
      <c r="T198" s="207" t="e">
        <f>(F198)/(AL198+AM198+AN198)*60</f>
        <v>#DIV/0!</v>
      </c>
      <c r="U198" s="207" t="e">
        <f>(G198)*60/AO198</f>
        <v>#DIV/0!</v>
      </c>
      <c r="V198" s="259">
        <v>20.6</v>
      </c>
      <c r="W198" s="213"/>
      <c r="X198" s="214">
        <f t="shared" si="160"/>
        <v>5</v>
      </c>
      <c r="Y198" s="182" t="s">
        <v>53</v>
      </c>
      <c r="Z198" s="237"/>
      <c r="AA198" s="261"/>
      <c r="AB198" s="261"/>
      <c r="AC198" s="210">
        <f t="shared" si="152"/>
        <v>0</v>
      </c>
      <c r="AD198" s="235"/>
      <c r="AE198" s="235"/>
      <c r="AF198" s="235"/>
      <c r="AG198" s="210">
        <f t="shared" si="153"/>
        <v>0</v>
      </c>
      <c r="AH198" s="235">
        <v>0</v>
      </c>
      <c r="AI198" s="235">
        <v>0</v>
      </c>
      <c r="AJ198" s="235">
        <v>0</v>
      </c>
      <c r="AK198" s="210">
        <f t="shared" si="154"/>
        <v>0</v>
      </c>
      <c r="AL198" s="247"/>
      <c r="AM198" s="247"/>
      <c r="AN198" s="247"/>
      <c r="AO198" s="207">
        <f t="shared" si="161"/>
        <v>0</v>
      </c>
      <c r="AP198" s="236"/>
      <c r="AQ198" s="411">
        <f t="shared" si="162"/>
        <v>0</v>
      </c>
      <c r="AR198" s="237"/>
      <c r="AS198" s="237"/>
      <c r="AT198" s="237"/>
      <c r="AU198" s="219">
        <f t="shared" si="163"/>
        <v>0</v>
      </c>
      <c r="AV198" s="253"/>
      <c r="AW198" s="254"/>
      <c r="AX198" s="237"/>
      <c r="AY198" s="237"/>
      <c r="AZ198" s="255"/>
      <c r="BA198" s="222">
        <f t="shared" si="164"/>
        <v>0</v>
      </c>
      <c r="BB198" s="254"/>
      <c r="BC198" s="237"/>
      <c r="BD198" s="237"/>
      <c r="BE198" s="255"/>
      <c r="BF198" s="222">
        <f t="shared" si="155"/>
        <v>0</v>
      </c>
      <c r="BG198" s="257"/>
      <c r="BH198" s="224"/>
      <c r="BI198" s="225"/>
      <c r="BJ198" s="240"/>
      <c r="BK198" s="240"/>
      <c r="BL198" s="250"/>
      <c r="BM198" s="225"/>
      <c r="BN198" s="240"/>
      <c r="BO198" s="240"/>
      <c r="BP198" s="251"/>
      <c r="BQ198" s="225"/>
      <c r="BR198" s="240"/>
      <c r="BS198" s="240"/>
      <c r="BT198" s="252"/>
      <c r="BU198" s="8"/>
      <c r="BV198" s="87"/>
      <c r="BW198" s="107"/>
      <c r="BX198" s="13"/>
      <c r="BY198" s="102"/>
      <c r="BZ198" s="102"/>
      <c r="CA198" s="98"/>
      <c r="CB198" s="8"/>
      <c r="CC198" s="87"/>
      <c r="CD198" s="90"/>
      <c r="CE198" s="105"/>
      <c r="CF198" s="102"/>
      <c r="CG198" s="102"/>
      <c r="CH198" s="106"/>
      <c r="CI198" s="8"/>
      <c r="CJ198" s="9"/>
      <c r="CK198" s="25"/>
      <c r="CL198" s="31"/>
      <c r="CM198" s="31"/>
      <c r="CN198" s="31"/>
      <c r="CO198" s="32"/>
      <c r="CP198" s="8"/>
      <c r="CQ198" s="25"/>
      <c r="CR198" s="31"/>
      <c r="CS198" s="31"/>
      <c r="CT198" s="31"/>
      <c r="CU198" s="32"/>
    </row>
    <row r="199" spans="1:99" ht="15.75" customHeight="1" x14ac:dyDescent="0.25">
      <c r="A199" s="201" t="s">
        <v>54</v>
      </c>
      <c r="B199" s="202">
        <v>208</v>
      </c>
      <c r="C199" s="204">
        <v>0</v>
      </c>
      <c r="D199" s="204">
        <v>0</v>
      </c>
      <c r="E199" s="204">
        <v>6.4349999999999996</v>
      </c>
      <c r="F199" s="206">
        <f t="shared" ref="F199:F207" si="165">C199+D199+E199</f>
        <v>6.4349999999999996</v>
      </c>
      <c r="G199" s="206">
        <f t="shared" si="156"/>
        <v>21.145</v>
      </c>
      <c r="H199" s="206">
        <f>G199/BH187</f>
        <v>4.2290000000000001</v>
      </c>
      <c r="I199" s="207">
        <f t="shared" si="149"/>
        <v>30</v>
      </c>
      <c r="J199" s="207">
        <f t="shared" si="157"/>
        <v>510</v>
      </c>
      <c r="K199" s="207">
        <f t="shared" si="150"/>
        <v>0</v>
      </c>
      <c r="L199" s="207">
        <f t="shared" si="158"/>
        <v>0</v>
      </c>
      <c r="M199" s="207">
        <f t="shared" si="151"/>
        <v>790</v>
      </c>
      <c r="N199" s="207">
        <f t="shared" si="159"/>
        <v>3115</v>
      </c>
      <c r="O199" s="208">
        <f>(24*60-(I199+K199+M199+AR199+AS199+AT199+AP199))/24/60*100</f>
        <v>23.263888888888889</v>
      </c>
      <c r="P199" s="208">
        <f>(X199*24*60-(J199+L199+N199+AQ199+AU199))/X199/24/60*100</f>
        <v>43.819444444444443</v>
      </c>
      <c r="Q199" s="496">
        <f>(C199+C200)/(AL199+AL200)*60</f>
        <v>10.611428571428572</v>
      </c>
      <c r="R199" s="496">
        <f>(D199+D200)/(AM199+AM200)*60</f>
        <v>4.4836363636363634</v>
      </c>
      <c r="S199" s="496">
        <f>(E199+E200)/(AN199+AN200)*60</f>
        <v>12.87</v>
      </c>
      <c r="T199" s="496">
        <f>(F199+F200)/(AL199+AM199+AN199+AL200+AM200+AN200)*60</f>
        <v>7.7955223880597018</v>
      </c>
      <c r="U199" s="496">
        <f>(G199+G200)*60/(AO199+AO200)</f>
        <v>9.227349823321557</v>
      </c>
      <c r="V199" s="487">
        <v>22.18</v>
      </c>
      <c r="W199" s="245"/>
      <c r="X199" s="214">
        <f t="shared" si="160"/>
        <v>5</v>
      </c>
      <c r="Y199" s="201" t="s">
        <v>54</v>
      </c>
      <c r="Z199" s="262">
        <v>30</v>
      </c>
      <c r="AA199" s="216"/>
      <c r="AB199" s="216"/>
      <c r="AC199" s="210">
        <f t="shared" si="152"/>
        <v>30</v>
      </c>
      <c r="AD199" s="235"/>
      <c r="AE199" s="235"/>
      <c r="AF199" s="235"/>
      <c r="AG199" s="210">
        <f t="shared" si="153"/>
        <v>0</v>
      </c>
      <c r="AH199" s="235">
        <v>310</v>
      </c>
      <c r="AI199" s="235">
        <v>30</v>
      </c>
      <c r="AJ199" s="235">
        <v>450</v>
      </c>
      <c r="AK199" s="210">
        <f t="shared" si="154"/>
        <v>790</v>
      </c>
      <c r="AL199" s="247">
        <v>140</v>
      </c>
      <c r="AM199" s="247">
        <v>165</v>
      </c>
      <c r="AN199" s="247">
        <v>30</v>
      </c>
      <c r="AO199" s="207">
        <f t="shared" si="161"/>
        <v>4245</v>
      </c>
      <c r="AP199" s="209"/>
      <c r="AQ199" s="411">
        <f t="shared" si="162"/>
        <v>0</v>
      </c>
      <c r="AR199" s="210"/>
      <c r="AS199" s="210">
        <v>285</v>
      </c>
      <c r="AT199" s="210"/>
      <c r="AU199" s="219">
        <f t="shared" si="163"/>
        <v>420</v>
      </c>
      <c r="AV199" s="263" t="s">
        <v>55</v>
      </c>
      <c r="AW199" s="221"/>
      <c r="AX199" s="210"/>
      <c r="AY199" s="210"/>
      <c r="AZ199" s="219">
        <f>AW199+AX199+AY199</f>
        <v>0</v>
      </c>
      <c r="BA199" s="222">
        <f t="shared" si="164"/>
        <v>0</v>
      </c>
      <c r="BB199" s="221"/>
      <c r="BC199" s="210"/>
      <c r="BD199" s="210"/>
      <c r="BE199" s="219">
        <f>BB199+BC199+BD199</f>
        <v>0</v>
      </c>
      <c r="BF199" s="222">
        <f t="shared" si="155"/>
        <v>0</v>
      </c>
      <c r="BG199" s="248">
        <f>SUM(AR199:AT200,AP199:AP200,AL199:AN200,AH199:AJ200,AD199:AF200,Z199:AB200)</f>
        <v>1440</v>
      </c>
      <c r="BH199" s="224" t="s">
        <v>56</v>
      </c>
      <c r="BI199" s="225"/>
      <c r="BJ199" s="249">
        <v>0.25</v>
      </c>
      <c r="BK199" s="226"/>
      <c r="BL199" s="250"/>
      <c r="BM199" s="225"/>
      <c r="BN199" s="226">
        <v>0.3</v>
      </c>
      <c r="BO199" s="226"/>
      <c r="BP199" s="251"/>
      <c r="BQ199" s="225"/>
      <c r="BR199" s="226">
        <v>0.35</v>
      </c>
      <c r="BS199" s="226"/>
      <c r="BT199" s="252"/>
      <c r="BU199" s="8"/>
      <c r="BV199" s="87"/>
      <c r="BW199" s="104" t="s">
        <v>56</v>
      </c>
      <c r="BX199" s="13"/>
      <c r="BY199" s="102">
        <f>BJ199+BN199+BR199</f>
        <v>0.9</v>
      </c>
      <c r="BZ199" s="102">
        <f>BK199+BO199+BS199</f>
        <v>0</v>
      </c>
      <c r="CA199" s="98"/>
      <c r="CB199" s="8"/>
      <c r="CC199" s="87"/>
      <c r="CD199" s="103" t="s">
        <v>56</v>
      </c>
      <c r="CE199" s="105"/>
      <c r="CF199" s="102">
        <f>BY199</f>
        <v>0.9</v>
      </c>
      <c r="CG199" s="102">
        <f>BZ199</f>
        <v>0</v>
      </c>
      <c r="CH199" s="106"/>
      <c r="CI199" s="8"/>
      <c r="CJ199" s="9"/>
      <c r="CK199" s="7" t="s">
        <v>56</v>
      </c>
      <c r="CL199" s="31">
        <f>BJ199/(C201)%</f>
        <v>0.32912058978409692</v>
      </c>
      <c r="CM199" s="31">
        <f>BN199/(D201)%</f>
        <v>1.3157894736842104</v>
      </c>
      <c r="CN199" s="31">
        <f>BR199/(E201)%</f>
        <v>0.46034460081546758</v>
      </c>
      <c r="CO199" s="32">
        <f>BY199/(F201)%</f>
        <v>0.51490359860403911</v>
      </c>
      <c r="CP199" s="8"/>
      <c r="CQ199" s="7" t="s">
        <v>56</v>
      </c>
      <c r="CR199" s="31">
        <f>BK199/(C201)%</f>
        <v>0</v>
      </c>
      <c r="CS199" s="31">
        <f>BO199/(D201)%</f>
        <v>0</v>
      </c>
      <c r="CT199" s="31">
        <f>BS199/(E201)%</f>
        <v>0</v>
      </c>
      <c r="CU199" s="32">
        <f>BZ199/(F201)%</f>
        <v>0</v>
      </c>
    </row>
    <row r="200" spans="1:99" ht="15.75" customHeight="1" x14ac:dyDescent="0.25">
      <c r="A200" s="182" t="s">
        <v>57</v>
      </c>
      <c r="B200" s="202">
        <v>277</v>
      </c>
      <c r="C200" s="204">
        <v>24.76</v>
      </c>
      <c r="D200" s="204">
        <v>12.33</v>
      </c>
      <c r="E200" s="204">
        <v>0</v>
      </c>
      <c r="F200" s="205">
        <f t="shared" si="165"/>
        <v>37.090000000000003</v>
      </c>
      <c r="G200" s="206">
        <f t="shared" si="156"/>
        <v>631.69000000000005</v>
      </c>
      <c r="H200" s="205">
        <f>G200/BH187</f>
        <v>126.33800000000001</v>
      </c>
      <c r="I200" s="231">
        <f t="shared" si="149"/>
        <v>0</v>
      </c>
      <c r="J200" s="207">
        <f t="shared" si="157"/>
        <v>0</v>
      </c>
      <c r="K200" s="231">
        <f t="shared" si="150"/>
        <v>0</v>
      </c>
      <c r="L200" s="207">
        <f t="shared" si="158"/>
        <v>0</v>
      </c>
      <c r="M200" s="207">
        <f t="shared" si="151"/>
        <v>0</v>
      </c>
      <c r="N200" s="207">
        <f t="shared" si="159"/>
        <v>0</v>
      </c>
      <c r="O200" s="208"/>
      <c r="P200" s="208"/>
      <c r="Q200" s="496"/>
      <c r="R200" s="496"/>
      <c r="S200" s="496"/>
      <c r="T200" s="496"/>
      <c r="U200" s="496"/>
      <c r="V200" s="487"/>
      <c r="W200" s="245"/>
      <c r="X200" s="214">
        <f t="shared" si="160"/>
        <v>5</v>
      </c>
      <c r="Y200" s="182" t="s">
        <v>57</v>
      </c>
      <c r="Z200" s="215"/>
      <c r="AA200" s="216"/>
      <c r="AB200" s="216"/>
      <c r="AC200" s="210">
        <f t="shared" si="152"/>
        <v>0</v>
      </c>
      <c r="AD200" s="235"/>
      <c r="AE200" s="235"/>
      <c r="AF200" s="235"/>
      <c r="AG200" s="210">
        <f t="shared" si="153"/>
        <v>0</v>
      </c>
      <c r="AH200" s="235">
        <v>0</v>
      </c>
      <c r="AI200" s="235">
        <v>0</v>
      </c>
      <c r="AJ200" s="235">
        <v>0</v>
      </c>
      <c r="AK200" s="210">
        <f t="shared" si="154"/>
        <v>0</v>
      </c>
      <c r="AL200" s="247"/>
      <c r="AM200" s="247"/>
      <c r="AN200" s="247"/>
      <c r="AO200" s="207">
        <f t="shared" si="161"/>
        <v>0</v>
      </c>
      <c r="AP200" s="236"/>
      <c r="AQ200" s="411">
        <f t="shared" si="162"/>
        <v>0</v>
      </c>
      <c r="AR200" s="237"/>
      <c r="AS200" s="237"/>
      <c r="AT200" s="237"/>
      <c r="AU200" s="219">
        <f t="shared" si="163"/>
        <v>0</v>
      </c>
      <c r="AV200" s="253"/>
      <c r="AW200" s="254"/>
      <c r="AX200" s="237"/>
      <c r="AY200" s="237"/>
      <c r="AZ200" s="255"/>
      <c r="BA200" s="222">
        <f t="shared" si="164"/>
        <v>0</v>
      </c>
      <c r="BB200" s="254"/>
      <c r="BC200" s="237"/>
      <c r="BD200" s="237"/>
      <c r="BE200" s="255"/>
      <c r="BF200" s="222">
        <f t="shared" si="155"/>
        <v>0</v>
      </c>
      <c r="BG200" s="238"/>
      <c r="BI200" s="264"/>
      <c r="BJ200" s="264"/>
      <c r="BK200" s="264"/>
      <c r="BL200" s="264"/>
      <c r="BM200" s="264"/>
      <c r="BN200" s="264"/>
      <c r="BO200" s="264"/>
      <c r="BP200" s="264"/>
      <c r="BQ200" s="264"/>
      <c r="BR200" s="264"/>
      <c r="BS200" s="264"/>
      <c r="BT200" s="265"/>
      <c r="BU200" s="8"/>
      <c r="BV200" s="87"/>
      <c r="BW200" s="114"/>
      <c r="BX200" s="115"/>
      <c r="BY200" s="116"/>
      <c r="BZ200" s="116"/>
      <c r="CA200" s="117"/>
      <c r="CB200" s="8"/>
      <c r="CC200" s="118"/>
      <c r="CD200" s="119"/>
      <c r="CE200" s="120"/>
      <c r="CF200" s="116"/>
      <c r="CG200" s="116"/>
      <c r="CH200" s="121"/>
      <c r="CI200" s="8"/>
      <c r="CJ200" s="9"/>
      <c r="CK200" s="25"/>
      <c r="CL200" s="2"/>
      <c r="CM200" s="2"/>
      <c r="CN200" s="2"/>
      <c r="CO200" s="3"/>
      <c r="CP200" s="8"/>
      <c r="CQ200" s="25"/>
      <c r="CR200" s="2"/>
      <c r="CS200" s="2"/>
      <c r="CT200" s="2"/>
      <c r="CU200" s="3"/>
    </row>
    <row r="201" spans="1:99" ht="15.75" customHeight="1" x14ac:dyDescent="0.25">
      <c r="A201" s="182" t="s">
        <v>56</v>
      </c>
      <c r="B201" s="202"/>
      <c r="C201" s="204">
        <v>75.959999999999994</v>
      </c>
      <c r="D201" s="204">
        <v>22.8</v>
      </c>
      <c r="E201" s="204">
        <v>76.03</v>
      </c>
      <c r="F201" s="205">
        <f t="shared" si="165"/>
        <v>174.79</v>
      </c>
      <c r="G201" s="206">
        <f t="shared" si="156"/>
        <v>468.41800000000001</v>
      </c>
      <c r="H201" s="205">
        <f>G201/BH187</f>
        <v>93.683599999999998</v>
      </c>
      <c r="I201" s="231">
        <f t="shared" si="149"/>
        <v>0</v>
      </c>
      <c r="J201" s="207">
        <f t="shared" si="157"/>
        <v>0</v>
      </c>
      <c r="K201" s="231">
        <f t="shared" si="150"/>
        <v>0</v>
      </c>
      <c r="L201" s="207">
        <f t="shared" si="158"/>
        <v>180</v>
      </c>
      <c r="M201" s="207">
        <f t="shared" si="151"/>
        <v>200</v>
      </c>
      <c r="N201" s="207">
        <f t="shared" si="159"/>
        <v>2760</v>
      </c>
      <c r="O201" s="208">
        <f>(24*60-(I201+K201+M201+AR201+AS201+AT201+AP201))/24/60*100</f>
        <v>86.1111111111111</v>
      </c>
      <c r="P201" s="208">
        <f>(X201*24*60-(J201+L201+N201+AQ201+AU201))/X201/24/60*100</f>
        <v>59.166666666666664</v>
      </c>
      <c r="Q201" s="266"/>
      <c r="R201" s="266"/>
      <c r="S201" s="266"/>
      <c r="T201" s="266"/>
      <c r="U201" s="266"/>
      <c r="V201" s="267"/>
      <c r="W201" s="245"/>
      <c r="X201" s="214">
        <f t="shared" si="160"/>
        <v>5</v>
      </c>
      <c r="Y201" s="224" t="s">
        <v>56</v>
      </c>
      <c r="Z201" s="215"/>
      <c r="AA201" s="216"/>
      <c r="AB201" s="216"/>
      <c r="AC201" s="210">
        <f t="shared" si="152"/>
        <v>0</v>
      </c>
      <c r="AD201" s="235"/>
      <c r="AE201" s="235"/>
      <c r="AF201" s="235"/>
      <c r="AG201" s="210">
        <f t="shared" si="153"/>
        <v>0</v>
      </c>
      <c r="AH201" s="235">
        <v>0</v>
      </c>
      <c r="AI201" s="235">
        <v>40</v>
      </c>
      <c r="AJ201" s="235">
        <v>160</v>
      </c>
      <c r="AK201" s="210">
        <f t="shared" si="154"/>
        <v>200</v>
      </c>
      <c r="AL201" s="247"/>
      <c r="AM201" s="247"/>
      <c r="AN201" s="247"/>
      <c r="AO201" s="207">
        <f t="shared" si="161"/>
        <v>0</v>
      </c>
      <c r="AP201" s="236"/>
      <c r="AQ201" s="411">
        <f t="shared" si="162"/>
        <v>0</v>
      </c>
      <c r="AR201" s="237"/>
      <c r="AS201" s="237"/>
      <c r="AT201" s="237"/>
      <c r="AU201" s="219">
        <f t="shared" si="163"/>
        <v>0</v>
      </c>
      <c r="AV201" s="263" t="s">
        <v>56</v>
      </c>
      <c r="AW201" s="254"/>
      <c r="AX201" s="254"/>
      <c r="AY201" s="254"/>
      <c r="AZ201" s="219">
        <f t="shared" ref="AZ201:AZ207" si="166">AW201+AX201+AY201</f>
        <v>0</v>
      </c>
      <c r="BA201" s="222">
        <f t="shared" si="164"/>
        <v>0</v>
      </c>
      <c r="BB201" s="221"/>
      <c r="BC201" s="210"/>
      <c r="BD201" s="210"/>
      <c r="BE201" s="219">
        <f t="shared" ref="BE201:BE207" si="167">BB201+BC201+BD201</f>
        <v>0</v>
      </c>
      <c r="BF201" s="222">
        <f t="shared" si="155"/>
        <v>2880</v>
      </c>
      <c r="BG201" s="223"/>
      <c r="BH201" s="224" t="s">
        <v>58</v>
      </c>
      <c r="BI201" s="268">
        <v>0.78</v>
      </c>
      <c r="BJ201" s="249">
        <v>0.88</v>
      </c>
      <c r="BK201" s="226"/>
      <c r="BL201" s="269"/>
      <c r="BM201" s="268">
        <v>0.9</v>
      </c>
      <c r="BN201" s="226">
        <v>1</v>
      </c>
      <c r="BO201" s="226"/>
      <c r="BP201" s="270"/>
      <c r="BQ201" s="268">
        <v>0.82</v>
      </c>
      <c r="BR201" s="226">
        <v>0.92</v>
      </c>
      <c r="BS201" s="226"/>
      <c r="BT201" s="271"/>
      <c r="BU201" s="8"/>
      <c r="BV201" s="87"/>
      <c r="BW201" s="122" t="s">
        <v>59</v>
      </c>
      <c r="BX201" s="123">
        <f t="shared" ref="BX201:CA202" si="168">BI201+BM201+BQ201</f>
        <v>2.5</v>
      </c>
      <c r="BY201" s="102">
        <f t="shared" si="168"/>
        <v>2.8</v>
      </c>
      <c r="BZ201" s="102">
        <f t="shared" si="168"/>
        <v>0</v>
      </c>
      <c r="CA201" s="124">
        <f t="shared" si="168"/>
        <v>0</v>
      </c>
      <c r="CB201" s="8"/>
      <c r="CC201" s="87"/>
      <c r="CD201" s="113" t="s">
        <v>59</v>
      </c>
      <c r="CE201" s="125">
        <f t="shared" ref="CE201:CH202" si="169">BX201</f>
        <v>2.5</v>
      </c>
      <c r="CF201" s="102">
        <f t="shared" si="169"/>
        <v>2.8</v>
      </c>
      <c r="CG201" s="102">
        <f t="shared" si="169"/>
        <v>0</v>
      </c>
      <c r="CH201" s="126">
        <f t="shared" si="169"/>
        <v>0</v>
      </c>
      <c r="CI201" s="8"/>
      <c r="CJ201" s="9"/>
      <c r="CK201" s="25" t="s">
        <v>58</v>
      </c>
      <c r="CL201" s="31">
        <f>BJ201/(BJ201+C203)%</f>
        <v>4.1686404547607774</v>
      </c>
      <c r="CM201" s="31">
        <f>BN201/(BN201+D203)%</f>
        <v>3.18694626808592</v>
      </c>
      <c r="CN201" s="31">
        <f>BR201/(BR201+E203)%</f>
        <v>2.9169308814204187</v>
      </c>
      <c r="CO201" s="32">
        <f>BY201/(BY201+F203)%</f>
        <v>3.3322225924691766</v>
      </c>
      <c r="CP201" s="8"/>
      <c r="CQ201" s="25" t="s">
        <v>58</v>
      </c>
      <c r="CR201" s="31">
        <f>BK201/C203%</f>
        <v>0</v>
      </c>
      <c r="CS201" s="31">
        <f>BO201/D203%</f>
        <v>0</v>
      </c>
      <c r="CT201" s="31">
        <f>BS201/E203%</f>
        <v>0</v>
      </c>
      <c r="CU201" s="32">
        <f>BZ201/F203%</f>
        <v>0</v>
      </c>
    </row>
    <row r="202" spans="1:99" ht="15.75" customHeight="1" x14ac:dyDescent="0.25">
      <c r="A202" s="182" t="s">
        <v>60</v>
      </c>
      <c r="B202" s="202"/>
      <c r="C202" s="204">
        <v>169.346</v>
      </c>
      <c r="D202" s="204">
        <v>171.785</v>
      </c>
      <c r="E202" s="204">
        <v>0</v>
      </c>
      <c r="F202" s="205">
        <f t="shared" si="165"/>
        <v>341.13099999999997</v>
      </c>
      <c r="G202" s="206">
        <f t="shared" si="156"/>
        <v>1179.1109999999999</v>
      </c>
      <c r="H202" s="205">
        <f>G202/BH187</f>
        <v>235.82219999999998</v>
      </c>
      <c r="I202" s="231">
        <f t="shared" si="149"/>
        <v>0</v>
      </c>
      <c r="J202" s="207">
        <f t="shared" si="157"/>
        <v>405</v>
      </c>
      <c r="K202" s="231">
        <f t="shared" si="150"/>
        <v>0</v>
      </c>
      <c r="L202" s="207">
        <f t="shared" si="158"/>
        <v>250</v>
      </c>
      <c r="M202" s="207">
        <f t="shared" si="151"/>
        <v>4200</v>
      </c>
      <c r="N202" s="207">
        <f t="shared" si="159"/>
        <v>17395</v>
      </c>
      <c r="O202" s="208">
        <f>(16*24*60-(I202+K202+M202+AR202+AS202+AT202+AP202))/16/24/60*100</f>
        <v>81.770833333333343</v>
      </c>
      <c r="P202" s="208">
        <f>(16*X202*24*60-(J202+L202+N202+AQ202+AU202))/16/X202/24/60*100</f>
        <v>84.331597222222214</v>
      </c>
      <c r="Q202" s="232"/>
      <c r="R202" s="233"/>
      <c r="S202" s="233"/>
      <c r="T202" s="234"/>
      <c r="U202" s="234"/>
      <c r="V202" s="272"/>
      <c r="W202" s="213"/>
      <c r="X202" s="214">
        <f>X207</f>
        <v>5</v>
      </c>
      <c r="Y202" s="182" t="s">
        <v>60</v>
      </c>
      <c r="Z202" s="215"/>
      <c r="AA202" s="216"/>
      <c r="AB202" s="216"/>
      <c r="AC202" s="210">
        <f t="shared" si="152"/>
        <v>0</v>
      </c>
      <c r="AD202" s="235"/>
      <c r="AE202" s="235"/>
      <c r="AF202" s="235"/>
      <c r="AG202" s="210">
        <f t="shared" si="153"/>
        <v>0</v>
      </c>
      <c r="AH202" s="235">
        <v>1440</v>
      </c>
      <c r="AI202" s="235">
        <v>1335</v>
      </c>
      <c r="AJ202" s="235">
        <v>1425</v>
      </c>
      <c r="AK202" s="210">
        <f t="shared" si="154"/>
        <v>4200</v>
      </c>
      <c r="AL202" s="233"/>
      <c r="AM202" s="233"/>
      <c r="AN202" s="233"/>
      <c r="AO202" s="207">
        <f t="shared" si="161"/>
        <v>0</v>
      </c>
      <c r="AP202" s="236"/>
      <c r="AQ202" s="411">
        <f t="shared" si="162"/>
        <v>0</v>
      </c>
      <c r="AR202" s="237"/>
      <c r="AS202" s="237"/>
      <c r="AT202" s="237"/>
      <c r="AU202" s="219">
        <f t="shared" si="163"/>
        <v>0</v>
      </c>
      <c r="AV202" s="263" t="s">
        <v>60</v>
      </c>
      <c r="AW202" s="221"/>
      <c r="AX202" s="210"/>
      <c r="AY202" s="210"/>
      <c r="AZ202" s="219">
        <f t="shared" si="166"/>
        <v>0</v>
      </c>
      <c r="BA202" s="222">
        <f t="shared" si="164"/>
        <v>0</v>
      </c>
      <c r="BB202" s="221">
        <f>AH202</f>
        <v>1440</v>
      </c>
      <c r="BC202" s="221">
        <f>AI202</f>
        <v>1335</v>
      </c>
      <c r="BD202" s="221">
        <f>AJ202</f>
        <v>1425</v>
      </c>
      <c r="BE202" s="219">
        <f t="shared" si="167"/>
        <v>4200</v>
      </c>
      <c r="BF202" s="222">
        <f t="shared" si="155"/>
        <v>14515</v>
      </c>
      <c r="BG202" s="223"/>
      <c r="BH202" s="224" t="s">
        <v>61</v>
      </c>
      <c r="BI202" s="268">
        <v>0.75</v>
      </c>
      <c r="BJ202" s="249">
        <v>0.85</v>
      </c>
      <c r="BK202" s="226"/>
      <c r="BL202" s="269"/>
      <c r="BM202" s="268">
        <v>0.88</v>
      </c>
      <c r="BN202" s="226">
        <v>0.98</v>
      </c>
      <c r="BO202" s="226"/>
      <c r="BP202" s="270"/>
      <c r="BQ202" s="268">
        <v>1</v>
      </c>
      <c r="BR202" s="226">
        <v>1.1000000000000001</v>
      </c>
      <c r="BS202" s="226"/>
      <c r="BT202" s="271"/>
      <c r="BU202" s="8"/>
      <c r="BV202" s="87"/>
      <c r="BW202" s="104" t="s">
        <v>62</v>
      </c>
      <c r="BX202" s="127">
        <f t="shared" si="168"/>
        <v>2.63</v>
      </c>
      <c r="BY202" s="128">
        <f t="shared" si="168"/>
        <v>2.93</v>
      </c>
      <c r="BZ202" s="102">
        <f t="shared" si="168"/>
        <v>0</v>
      </c>
      <c r="CA202" s="124">
        <f t="shared" si="168"/>
        <v>0</v>
      </c>
      <c r="CB202" s="9"/>
      <c r="CC202" s="87"/>
      <c r="CD202" s="90" t="s">
        <v>62</v>
      </c>
      <c r="CE202" s="129">
        <f t="shared" si="169"/>
        <v>2.63</v>
      </c>
      <c r="CF202" s="102">
        <f t="shared" si="169"/>
        <v>2.93</v>
      </c>
      <c r="CG202" s="102">
        <f t="shared" si="169"/>
        <v>0</v>
      </c>
      <c r="CH202" s="126">
        <f t="shared" si="169"/>
        <v>0</v>
      </c>
      <c r="CI202" s="8"/>
      <c r="CJ202" s="9"/>
      <c r="CK202" s="25" t="s">
        <v>61</v>
      </c>
      <c r="CL202" s="31">
        <f>BJ202/(BJ202+C204)%</f>
        <v>3.4184596822843352</v>
      </c>
      <c r="CM202" s="31">
        <f>BN202/(BN202+D204)%</f>
        <v>2.2453889334402568</v>
      </c>
      <c r="CN202" s="31">
        <f>BR202/(BR202+E204)%</f>
        <v>2.7080256031511567</v>
      </c>
      <c r="CO202" s="32">
        <f>BY202/(BY202+F204)%</f>
        <v>2.6848712544671489</v>
      </c>
      <c r="CP202" s="8"/>
      <c r="CQ202" s="25" t="s">
        <v>61</v>
      </c>
      <c r="CR202" s="31">
        <f>BK202/C204%</f>
        <v>0</v>
      </c>
      <c r="CS202" s="31">
        <f>BO202/D204%</f>
        <v>0</v>
      </c>
      <c r="CT202" s="31">
        <f>BS202/E204%</f>
        <v>0</v>
      </c>
      <c r="CU202" s="32">
        <f>BZ202/F204%</f>
        <v>0</v>
      </c>
    </row>
    <row r="203" spans="1:99" ht="15.75" customHeight="1" x14ac:dyDescent="0.25">
      <c r="A203" s="201" t="s">
        <v>59</v>
      </c>
      <c r="B203" s="202"/>
      <c r="C203" s="204">
        <v>20.23</v>
      </c>
      <c r="D203" s="204">
        <v>30.378</v>
      </c>
      <c r="E203" s="204">
        <v>30.62</v>
      </c>
      <c r="F203" s="205">
        <f t="shared" si="165"/>
        <v>81.228000000000009</v>
      </c>
      <c r="G203" s="206">
        <f t="shared" si="156"/>
        <v>519.12300000000005</v>
      </c>
      <c r="H203" s="206">
        <f>G203/BH187</f>
        <v>103.8246</v>
      </c>
      <c r="I203" s="207">
        <f t="shared" si="149"/>
        <v>0</v>
      </c>
      <c r="J203" s="207">
        <f t="shared" si="157"/>
        <v>0</v>
      </c>
      <c r="K203" s="207">
        <f t="shared" si="150"/>
        <v>0</v>
      </c>
      <c r="L203" s="207">
        <f t="shared" si="158"/>
        <v>100</v>
      </c>
      <c r="M203" s="207">
        <f t="shared" si="151"/>
        <v>310</v>
      </c>
      <c r="N203" s="207">
        <f t="shared" si="159"/>
        <v>2070</v>
      </c>
      <c r="O203" s="208">
        <f>(24*60-(I203+K203+M203+AR203+AS203+AT203+AP203))/24/60*100</f>
        <v>78.472222222222214</v>
      </c>
      <c r="P203" s="208">
        <f>(X203*24*60-(J203+L203+N203+AQ203+AU203))/X203/24/60*100</f>
        <v>69.861111111111114</v>
      </c>
      <c r="Q203" s="209"/>
      <c r="R203" s="210"/>
      <c r="S203" s="210"/>
      <c r="T203" s="209"/>
      <c r="U203" s="209"/>
      <c r="V203" s="212"/>
      <c r="W203" s="213"/>
      <c r="X203" s="214">
        <f>X202</f>
        <v>5</v>
      </c>
      <c r="Y203" s="201" t="s">
        <v>59</v>
      </c>
      <c r="Z203" s="215"/>
      <c r="AA203" s="216"/>
      <c r="AB203" s="216"/>
      <c r="AC203" s="210">
        <f t="shared" si="152"/>
        <v>0</v>
      </c>
      <c r="AD203" s="235"/>
      <c r="AE203" s="235"/>
      <c r="AF203" s="235"/>
      <c r="AG203" s="210">
        <f t="shared" si="153"/>
        <v>0</v>
      </c>
      <c r="AH203" s="235">
        <v>30</v>
      </c>
      <c r="AI203" s="235">
        <v>160</v>
      </c>
      <c r="AJ203" s="235">
        <v>120</v>
      </c>
      <c r="AK203" s="210">
        <f t="shared" si="154"/>
        <v>310</v>
      </c>
      <c r="AL203" s="210"/>
      <c r="AM203" s="210"/>
      <c r="AN203" s="210"/>
      <c r="AO203" s="207">
        <f t="shared" si="161"/>
        <v>0</v>
      </c>
      <c r="AP203" s="209"/>
      <c r="AQ203" s="411">
        <f t="shared" si="162"/>
        <v>0</v>
      </c>
      <c r="AR203" s="210"/>
      <c r="AS203" s="210"/>
      <c r="AT203" s="210"/>
      <c r="AU203" s="219">
        <f t="shared" si="163"/>
        <v>0</v>
      </c>
      <c r="AV203" s="263" t="s">
        <v>63</v>
      </c>
      <c r="AW203" s="221"/>
      <c r="AX203" s="210"/>
      <c r="AY203" s="210"/>
      <c r="AZ203" s="219">
        <f t="shared" si="166"/>
        <v>0</v>
      </c>
      <c r="BA203" s="222">
        <f t="shared" si="164"/>
        <v>0</v>
      </c>
      <c r="BB203" s="221"/>
      <c r="BC203" s="210"/>
      <c r="BD203" s="210"/>
      <c r="BE203" s="219">
        <f t="shared" si="167"/>
        <v>0</v>
      </c>
      <c r="BF203" s="222">
        <f t="shared" si="155"/>
        <v>0</v>
      </c>
      <c r="BG203" s="238"/>
      <c r="BH203" s="195"/>
      <c r="BI203" s="274"/>
      <c r="BJ203" s="240"/>
      <c r="BK203" s="241"/>
      <c r="BL203" s="275"/>
      <c r="BM203" s="274"/>
      <c r="BN203" s="241"/>
      <c r="BO203" s="241"/>
      <c r="BP203" s="276"/>
      <c r="BQ203" s="274"/>
      <c r="BR203" s="241"/>
      <c r="BS203" s="241"/>
      <c r="BT203" s="265"/>
      <c r="BU203" s="8"/>
      <c r="BV203" s="87"/>
      <c r="BW203" s="107"/>
      <c r="BX203" s="130"/>
      <c r="BY203" s="93"/>
      <c r="BZ203" s="93"/>
      <c r="CA203" s="98"/>
      <c r="CB203" s="8"/>
      <c r="CC203" s="87"/>
      <c r="CD203" s="108"/>
      <c r="CE203" s="109"/>
      <c r="CF203" s="93"/>
      <c r="CG203" s="93"/>
      <c r="CH203" s="110"/>
      <c r="CI203" s="8"/>
      <c r="CJ203" s="9"/>
      <c r="CK203" s="25"/>
      <c r="CL203" s="2"/>
      <c r="CM203" s="2"/>
      <c r="CN203" s="2"/>
      <c r="CO203" s="3"/>
      <c r="CP203" s="8"/>
      <c r="CQ203" s="25"/>
      <c r="CR203" s="2"/>
      <c r="CS203" s="2"/>
      <c r="CT203" s="2"/>
      <c r="CU203" s="3"/>
    </row>
    <row r="204" spans="1:99" ht="15.75" customHeight="1" x14ac:dyDescent="0.25">
      <c r="A204" s="182" t="s">
        <v>62</v>
      </c>
      <c r="B204" s="202"/>
      <c r="C204" s="204">
        <v>24.015000000000001</v>
      </c>
      <c r="D204" s="204">
        <v>42.664999999999999</v>
      </c>
      <c r="E204" s="204">
        <v>39.520000000000003</v>
      </c>
      <c r="F204" s="205">
        <f t="shared" si="165"/>
        <v>106.20000000000002</v>
      </c>
      <c r="G204" s="206">
        <f t="shared" si="156"/>
        <v>496.38800000000003</v>
      </c>
      <c r="H204" s="205">
        <f>G204/BH187</f>
        <v>99.277600000000007</v>
      </c>
      <c r="I204" s="231">
        <f t="shared" si="149"/>
        <v>0</v>
      </c>
      <c r="J204" s="207">
        <f t="shared" si="157"/>
        <v>0</v>
      </c>
      <c r="K204" s="231">
        <f t="shared" si="150"/>
        <v>0</v>
      </c>
      <c r="L204" s="207">
        <f t="shared" si="158"/>
        <v>0</v>
      </c>
      <c r="M204" s="207">
        <f t="shared" si="151"/>
        <v>450</v>
      </c>
      <c r="N204" s="207">
        <f t="shared" si="159"/>
        <v>2215</v>
      </c>
      <c r="O204" s="208">
        <f>(24*60-(I204+K204+M204+AR204+AS204+AT204+AP204))/24/60*100</f>
        <v>68.75</v>
      </c>
      <c r="P204" s="208">
        <f>(X204*24*60-(J204+L204+N204+AQ204+AU204))/X204/24/60*100</f>
        <v>69.236111111111114</v>
      </c>
      <c r="Q204" s="232"/>
      <c r="R204" s="233"/>
      <c r="S204" s="233"/>
      <c r="T204" s="234"/>
      <c r="U204" s="234"/>
      <c r="V204" s="272"/>
      <c r="W204" s="213"/>
      <c r="X204" s="214">
        <f>X203</f>
        <v>5</v>
      </c>
      <c r="Y204" s="182" t="s">
        <v>62</v>
      </c>
      <c r="Z204" s="215"/>
      <c r="AA204" s="216"/>
      <c r="AB204" s="216"/>
      <c r="AC204" s="210">
        <f t="shared" si="152"/>
        <v>0</v>
      </c>
      <c r="AD204" s="235"/>
      <c r="AE204" s="235"/>
      <c r="AF204" s="235"/>
      <c r="AG204" s="210">
        <f t="shared" si="153"/>
        <v>0</v>
      </c>
      <c r="AH204" s="235">
        <v>140</v>
      </c>
      <c r="AI204" s="235">
        <v>160</v>
      </c>
      <c r="AJ204" s="235">
        <v>150</v>
      </c>
      <c r="AK204" s="210">
        <f t="shared" si="154"/>
        <v>450</v>
      </c>
      <c r="AL204" s="233"/>
      <c r="AM204" s="233"/>
      <c r="AN204" s="233"/>
      <c r="AO204" s="207">
        <f t="shared" si="161"/>
        <v>0</v>
      </c>
      <c r="AP204" s="236"/>
      <c r="AQ204" s="411">
        <f t="shared" si="162"/>
        <v>0</v>
      </c>
      <c r="AR204" s="237"/>
      <c r="AS204" s="237"/>
      <c r="AT204" s="237"/>
      <c r="AU204" s="219">
        <f t="shared" si="163"/>
        <v>0</v>
      </c>
      <c r="AV204" s="263" t="s">
        <v>64</v>
      </c>
      <c r="AW204" s="221"/>
      <c r="AX204" s="210"/>
      <c r="AY204" s="210"/>
      <c r="AZ204" s="219">
        <f t="shared" si="166"/>
        <v>0</v>
      </c>
      <c r="BA204" s="222">
        <f t="shared" si="164"/>
        <v>0</v>
      </c>
      <c r="BB204" s="221"/>
      <c r="BC204" s="210"/>
      <c r="BD204" s="210"/>
      <c r="BE204" s="219">
        <f t="shared" si="167"/>
        <v>0</v>
      </c>
      <c r="BF204" s="222">
        <f t="shared" si="155"/>
        <v>0</v>
      </c>
      <c r="BG204" s="223"/>
      <c r="BH204" s="224" t="s">
        <v>65</v>
      </c>
      <c r="BI204" s="268">
        <v>0.71</v>
      </c>
      <c r="BJ204" s="249">
        <v>0.83</v>
      </c>
      <c r="BK204" s="226"/>
      <c r="BL204" s="269"/>
      <c r="BM204" s="268">
        <v>1.22</v>
      </c>
      <c r="BN204" s="226">
        <v>1.34</v>
      </c>
      <c r="BO204" s="226"/>
      <c r="BP204" s="270"/>
      <c r="BQ204" s="268">
        <v>1</v>
      </c>
      <c r="BR204" s="226">
        <v>1.1200000000000001</v>
      </c>
      <c r="BS204" s="226"/>
      <c r="BT204" s="271"/>
      <c r="BU204" s="8"/>
      <c r="BV204" s="87"/>
      <c r="BW204" s="104" t="s">
        <v>66</v>
      </c>
      <c r="BX204" s="127">
        <f>BI204+BM204+BQ204</f>
        <v>2.9299999999999997</v>
      </c>
      <c r="BY204" s="128">
        <f>BJ204+BN204+BR204</f>
        <v>3.29</v>
      </c>
      <c r="BZ204" s="102">
        <f>BK204+BO204+BS204</f>
        <v>0</v>
      </c>
      <c r="CA204" s="124">
        <f>BL204+BP204+BT204</f>
        <v>0</v>
      </c>
      <c r="CB204" s="8"/>
      <c r="CC204" s="87"/>
      <c r="CD204" s="90" t="s">
        <v>66</v>
      </c>
      <c r="CE204" s="129">
        <f>BX204</f>
        <v>2.9299999999999997</v>
      </c>
      <c r="CF204" s="102">
        <f>BY204</f>
        <v>3.29</v>
      </c>
      <c r="CG204" s="102">
        <f>BZ204</f>
        <v>0</v>
      </c>
      <c r="CH204" s="126">
        <f>CA204</f>
        <v>0</v>
      </c>
      <c r="CI204" s="8"/>
      <c r="CJ204" s="9"/>
      <c r="CK204" s="25" t="s">
        <v>65</v>
      </c>
      <c r="CL204" s="31">
        <f>BJ204/(BJ204+C205)%</f>
        <v>3.367686439990262</v>
      </c>
      <c r="CM204" s="31">
        <f>BN204/(BN204+D205)%</f>
        <v>3.5356200527704482</v>
      </c>
      <c r="CN204" s="31">
        <f>BR204/(BR204+E205)%</f>
        <v>3.0046948356807519</v>
      </c>
      <c r="CO204" s="32">
        <f>BY204/(BY204+F205)%</f>
        <v>3.2958996603921014</v>
      </c>
      <c r="CP204" s="8"/>
      <c r="CQ204" s="25" t="s">
        <v>65</v>
      </c>
      <c r="CR204" s="31">
        <f>BK204/C205%</f>
        <v>0</v>
      </c>
      <c r="CS204" s="31">
        <f>BO204/D205%</f>
        <v>0</v>
      </c>
      <c r="CT204" s="31">
        <f>BS204/E205%</f>
        <v>0</v>
      </c>
      <c r="CU204" s="32">
        <f>BZ204/F205%</f>
        <v>0</v>
      </c>
    </row>
    <row r="205" spans="1:99" ht="15.75" customHeight="1" x14ac:dyDescent="0.25">
      <c r="A205" s="182" t="s">
        <v>66</v>
      </c>
      <c r="B205" s="202"/>
      <c r="C205" s="204">
        <v>23.815999999999999</v>
      </c>
      <c r="D205" s="204">
        <v>36.56</v>
      </c>
      <c r="E205" s="204">
        <v>36.155000000000001</v>
      </c>
      <c r="F205" s="205">
        <f t="shared" si="165"/>
        <v>96.531000000000006</v>
      </c>
      <c r="G205" s="206">
        <f t="shared" si="156"/>
        <v>389.35399999999998</v>
      </c>
      <c r="H205" s="205">
        <f>G205/BH187</f>
        <v>77.870800000000003</v>
      </c>
      <c r="I205" s="231">
        <f t="shared" si="149"/>
        <v>0</v>
      </c>
      <c r="J205" s="207">
        <f t="shared" si="157"/>
        <v>0</v>
      </c>
      <c r="K205" s="231">
        <f t="shared" si="150"/>
        <v>0</v>
      </c>
      <c r="L205" s="207">
        <f t="shared" si="158"/>
        <v>0</v>
      </c>
      <c r="M205" s="207">
        <f t="shared" si="151"/>
        <v>395</v>
      </c>
      <c r="N205" s="207">
        <f t="shared" si="159"/>
        <v>2280</v>
      </c>
      <c r="O205" s="208">
        <f>(24*60-(I205+K205+M205+AR205+AS205+AT205+AP205))/24/60*100</f>
        <v>72.569444444444443</v>
      </c>
      <c r="P205" s="208">
        <f>(X205*24*60-(J205+L205+N205+AQ205+AU205))/X205/24/60*100</f>
        <v>67.083333333333329</v>
      </c>
      <c r="Q205" s="232"/>
      <c r="R205" s="233"/>
      <c r="S205" s="233"/>
      <c r="T205" s="234"/>
      <c r="U205" s="234"/>
      <c r="V205" s="272"/>
      <c r="W205" s="213"/>
      <c r="X205" s="214">
        <f>X204</f>
        <v>5</v>
      </c>
      <c r="Y205" s="182" t="s">
        <v>66</v>
      </c>
      <c r="Z205" s="215"/>
      <c r="AA205" s="216"/>
      <c r="AB205" s="216"/>
      <c r="AC205" s="210">
        <f t="shared" si="152"/>
        <v>0</v>
      </c>
      <c r="AD205" s="246"/>
      <c r="AE205" s="246"/>
      <c r="AF205" s="235"/>
      <c r="AG205" s="210">
        <f t="shared" si="153"/>
        <v>0</v>
      </c>
      <c r="AH205" s="235">
        <v>160</v>
      </c>
      <c r="AI205" s="235">
        <v>115</v>
      </c>
      <c r="AJ205" s="235">
        <v>120</v>
      </c>
      <c r="AK205" s="210">
        <f t="shared" si="154"/>
        <v>395</v>
      </c>
      <c r="AL205" s="233"/>
      <c r="AM205" s="233"/>
      <c r="AN205" s="233"/>
      <c r="AO205" s="207">
        <f t="shared" si="161"/>
        <v>0</v>
      </c>
      <c r="AP205" s="236"/>
      <c r="AQ205" s="411">
        <f t="shared" si="162"/>
        <v>0</v>
      </c>
      <c r="AR205" s="237"/>
      <c r="AS205" s="237"/>
      <c r="AT205" s="237"/>
      <c r="AU205" s="219">
        <f t="shared" si="163"/>
        <v>90</v>
      </c>
      <c r="AV205" s="263" t="s">
        <v>67</v>
      </c>
      <c r="AW205" s="221"/>
      <c r="AX205" s="210"/>
      <c r="AY205" s="210"/>
      <c r="AZ205" s="219">
        <f t="shared" si="166"/>
        <v>0</v>
      </c>
      <c r="BA205" s="222">
        <f t="shared" si="164"/>
        <v>0</v>
      </c>
      <c r="BB205" s="221"/>
      <c r="BC205" s="210"/>
      <c r="BD205" s="210"/>
      <c r="BE205" s="219">
        <f t="shared" si="167"/>
        <v>0</v>
      </c>
      <c r="BF205" s="222">
        <f t="shared" si="155"/>
        <v>0</v>
      </c>
      <c r="BG205" s="238"/>
      <c r="BH205" s="195"/>
      <c r="BI205" s="278"/>
      <c r="BJ205" s="276"/>
      <c r="BK205" s="279"/>
      <c r="BL205" s="280"/>
      <c r="BM205" s="279"/>
      <c r="BN205" s="281"/>
      <c r="BO205" s="281"/>
      <c r="BP205" s="280"/>
      <c r="BQ205" s="279"/>
      <c r="BR205" s="197"/>
      <c r="BS205" s="197"/>
      <c r="BT205" s="282"/>
      <c r="BU205" s="8"/>
      <c r="BV205" s="87"/>
      <c r="BW205" s="107"/>
      <c r="BX205" s="130"/>
      <c r="BY205" s="93"/>
      <c r="BZ205" s="93"/>
      <c r="CA205" s="98"/>
      <c r="CB205" s="8"/>
      <c r="CC205" s="87"/>
      <c r="CD205" s="131"/>
      <c r="CE205" s="132"/>
      <c r="CF205" s="93"/>
      <c r="CG205" s="93"/>
      <c r="CH205" s="133"/>
      <c r="CI205" s="8"/>
      <c r="CJ205" s="9"/>
      <c r="CK205" s="25"/>
      <c r="CL205" s="2"/>
      <c r="CM205" s="2"/>
      <c r="CN205" s="2"/>
      <c r="CO205" s="3"/>
      <c r="CP205" s="8"/>
      <c r="CQ205" s="25"/>
      <c r="CR205" s="2"/>
      <c r="CS205" s="2"/>
      <c r="CT205" s="2"/>
      <c r="CU205" s="3"/>
    </row>
    <row r="206" spans="1:99" ht="15.75" customHeight="1" x14ac:dyDescent="0.25">
      <c r="A206" s="182" t="s">
        <v>68</v>
      </c>
      <c r="B206" s="202"/>
      <c r="C206" s="204">
        <v>8.1639999999999997</v>
      </c>
      <c r="D206" s="204">
        <v>5.53</v>
      </c>
      <c r="E206" s="204">
        <v>5.375</v>
      </c>
      <c r="F206" s="205">
        <f t="shared" si="165"/>
        <v>19.068999999999999</v>
      </c>
      <c r="G206" s="206">
        <f t="shared" si="156"/>
        <v>121.93400000000001</v>
      </c>
      <c r="H206" s="205">
        <f>G206/BH187</f>
        <v>24.386800000000001</v>
      </c>
      <c r="I206" s="231">
        <f t="shared" si="149"/>
        <v>0</v>
      </c>
      <c r="J206" s="207">
        <f t="shared" si="157"/>
        <v>0</v>
      </c>
      <c r="K206" s="231">
        <f t="shared" si="150"/>
        <v>0</v>
      </c>
      <c r="L206" s="207">
        <f t="shared" si="158"/>
        <v>0</v>
      </c>
      <c r="M206" s="207">
        <f t="shared" si="151"/>
        <v>370</v>
      </c>
      <c r="N206" s="207">
        <f t="shared" si="159"/>
        <v>1985</v>
      </c>
      <c r="O206" s="208">
        <f>(24*60-(I206+K206+M206+AR206+AS206+AT206+AP206))/24/60*100</f>
        <v>74.305555555555557</v>
      </c>
      <c r="P206" s="208">
        <f>(X206*24*60-(J206+L206+N206+AQ206+AU206))/X206/24/60*100</f>
        <v>72.430555555555571</v>
      </c>
      <c r="Q206" s="232"/>
      <c r="R206" s="233"/>
      <c r="S206" s="233"/>
      <c r="T206" s="234"/>
      <c r="U206" s="234"/>
      <c r="V206" s="272"/>
      <c r="W206" s="213"/>
      <c r="X206" s="214">
        <v>5</v>
      </c>
      <c r="Y206" s="182" t="s">
        <v>68</v>
      </c>
      <c r="Z206" s="215"/>
      <c r="AA206" s="216"/>
      <c r="AB206" s="216"/>
      <c r="AC206" s="210">
        <f t="shared" si="152"/>
        <v>0</v>
      </c>
      <c r="AD206" s="235"/>
      <c r="AE206" s="235"/>
      <c r="AF206" s="235"/>
      <c r="AG206" s="210">
        <f t="shared" si="153"/>
        <v>0</v>
      </c>
      <c r="AH206" s="216">
        <v>120</v>
      </c>
      <c r="AI206" s="216">
        <v>130</v>
      </c>
      <c r="AJ206" s="216">
        <v>120</v>
      </c>
      <c r="AK206" s="210">
        <f t="shared" si="154"/>
        <v>370</v>
      </c>
      <c r="AL206" s="233"/>
      <c r="AM206" s="233"/>
      <c r="AN206" s="233"/>
      <c r="AO206" s="207">
        <f t="shared" si="161"/>
        <v>0</v>
      </c>
      <c r="AP206" s="236"/>
      <c r="AQ206" s="411">
        <f t="shared" si="162"/>
        <v>0</v>
      </c>
      <c r="AR206" s="237"/>
      <c r="AS206" s="237"/>
      <c r="AT206" s="237"/>
      <c r="AU206" s="219">
        <f t="shared" si="163"/>
        <v>0</v>
      </c>
      <c r="AV206" s="263" t="s">
        <v>69</v>
      </c>
      <c r="AW206" s="221"/>
      <c r="AX206" s="210"/>
      <c r="AY206" s="210"/>
      <c r="AZ206" s="219">
        <f t="shared" si="166"/>
        <v>0</v>
      </c>
      <c r="BA206" s="222">
        <f t="shared" si="164"/>
        <v>0</v>
      </c>
      <c r="BB206" s="221"/>
      <c r="BC206" s="210"/>
      <c r="BD206" s="210"/>
      <c r="BE206" s="219">
        <f t="shared" si="167"/>
        <v>0</v>
      </c>
      <c r="BF206" s="222">
        <f t="shared" si="155"/>
        <v>0</v>
      </c>
      <c r="BG206" s="223"/>
      <c r="BH206" s="224" t="s">
        <v>70</v>
      </c>
      <c r="BI206" s="268">
        <v>0.45</v>
      </c>
      <c r="BJ206" s="249">
        <v>0.45</v>
      </c>
      <c r="BK206" s="226"/>
      <c r="BL206" s="269"/>
      <c r="BM206" s="268">
        <v>0.33</v>
      </c>
      <c r="BN206" s="226">
        <v>0.33</v>
      </c>
      <c r="BO206" s="226"/>
      <c r="BP206" s="270"/>
      <c r="BQ206" s="268">
        <v>0.3</v>
      </c>
      <c r="BR206" s="226">
        <v>0.3</v>
      </c>
      <c r="BS206" s="226"/>
      <c r="BT206" s="250"/>
      <c r="BU206" s="8"/>
      <c r="BV206" s="87"/>
      <c r="BW206" s="104" t="s">
        <v>68</v>
      </c>
      <c r="BX206" s="127">
        <f>BI206+BM206+BQ206</f>
        <v>1.08</v>
      </c>
      <c r="BY206" s="128">
        <f>BJ206+BN206+BR206</f>
        <v>1.08</v>
      </c>
      <c r="BZ206" s="102">
        <f>BK206+BO206+BS206</f>
        <v>0</v>
      </c>
      <c r="CA206" s="124">
        <f>BL206+BP206+BT206</f>
        <v>0</v>
      </c>
      <c r="CB206" s="8"/>
      <c r="CC206" s="87"/>
      <c r="CD206" s="131" t="s">
        <v>68</v>
      </c>
      <c r="CE206" s="129">
        <f>BX206</f>
        <v>1.08</v>
      </c>
      <c r="CF206" s="102">
        <f>BY206</f>
        <v>1.08</v>
      </c>
      <c r="CG206" s="102">
        <f>BZ206</f>
        <v>0</v>
      </c>
      <c r="CH206" s="126">
        <f>CA206</f>
        <v>0</v>
      </c>
      <c r="CI206" s="8"/>
      <c r="CJ206" s="9"/>
      <c r="CK206" s="25" t="s">
        <v>70</v>
      </c>
      <c r="CL206" s="31">
        <f>BJ206/(BJ206+C206)%</f>
        <v>5.2240538657998608</v>
      </c>
      <c r="CM206" s="31">
        <f>BN206/(BN206+D206)%</f>
        <v>5.6313993174061432</v>
      </c>
      <c r="CN206" s="31">
        <f>BR206/(BR206+E206)%</f>
        <v>5.286343612334802</v>
      </c>
      <c r="CO206" s="32">
        <f>BY206/(BY206+F206)%</f>
        <v>5.360067497146261</v>
      </c>
      <c r="CP206" s="8"/>
      <c r="CQ206" s="25" t="s">
        <v>70</v>
      </c>
      <c r="CR206" s="31">
        <f>BK206/C206%</f>
        <v>0</v>
      </c>
      <c r="CS206" s="31">
        <f>BO206/D206%</f>
        <v>0</v>
      </c>
      <c r="CT206" s="31">
        <f>BS206/E206%</f>
        <v>0</v>
      </c>
      <c r="CU206" s="32">
        <f>BZ206/F206%</f>
        <v>0</v>
      </c>
    </row>
    <row r="207" spans="1:99" ht="15.75" customHeight="1" x14ac:dyDescent="0.25">
      <c r="A207" s="182" t="s">
        <v>71</v>
      </c>
      <c r="B207" s="202"/>
      <c r="C207" s="204">
        <v>5.4</v>
      </c>
      <c r="D207" s="204">
        <v>2.34</v>
      </c>
      <c r="E207" s="204">
        <v>4.2</v>
      </c>
      <c r="F207" s="206">
        <f t="shared" si="165"/>
        <v>11.940000000000001</v>
      </c>
      <c r="G207" s="206">
        <f t="shared" si="156"/>
        <v>54.239999999999995</v>
      </c>
      <c r="H207" s="206">
        <f>G207/BH187</f>
        <v>10.847999999999999</v>
      </c>
      <c r="I207" s="207">
        <f t="shared" si="149"/>
        <v>0</v>
      </c>
      <c r="J207" s="207">
        <f t="shared" si="157"/>
        <v>0</v>
      </c>
      <c r="K207" s="207">
        <f t="shared" si="150"/>
        <v>0</v>
      </c>
      <c r="L207" s="207">
        <f t="shared" si="158"/>
        <v>0</v>
      </c>
      <c r="M207" s="207">
        <f t="shared" si="151"/>
        <v>140</v>
      </c>
      <c r="N207" s="207">
        <f t="shared" si="159"/>
        <v>1460</v>
      </c>
      <c r="O207" s="208">
        <f>(7*24*60-(I207+K207+M207+AR207+AS207+AT207+AP207))/7/24/60*100</f>
        <v>98.6111111111111</v>
      </c>
      <c r="P207" s="208">
        <f>(7*X207*24*60-(J207+L207+N207+AQ207+AU207))/7/X207/24/60*100</f>
        <v>97.103174603174608</v>
      </c>
      <c r="Q207" s="209"/>
      <c r="R207" s="210"/>
      <c r="S207" s="210"/>
      <c r="T207" s="209"/>
      <c r="U207" s="209"/>
      <c r="V207" s="212"/>
      <c r="W207" s="213"/>
      <c r="X207" s="214">
        <f>X200</f>
        <v>5</v>
      </c>
      <c r="Y207" s="182" t="s">
        <v>71</v>
      </c>
      <c r="Z207" s="215"/>
      <c r="AA207" s="216"/>
      <c r="AB207" s="216"/>
      <c r="AC207" s="210">
        <f t="shared" si="152"/>
        <v>0</v>
      </c>
      <c r="AD207" s="235"/>
      <c r="AE207" s="235"/>
      <c r="AF207" s="235"/>
      <c r="AG207" s="210">
        <f t="shared" si="153"/>
        <v>0</v>
      </c>
      <c r="AH207" s="216">
        <v>0</v>
      </c>
      <c r="AI207" s="216">
        <v>100</v>
      </c>
      <c r="AJ207" s="216">
        <v>40</v>
      </c>
      <c r="AK207" s="210">
        <f t="shared" si="154"/>
        <v>140</v>
      </c>
      <c r="AL207" s="233"/>
      <c r="AM207" s="233"/>
      <c r="AN207" s="233"/>
      <c r="AO207" s="207">
        <f t="shared" si="161"/>
        <v>0</v>
      </c>
      <c r="AP207" s="209"/>
      <c r="AQ207" s="411">
        <f t="shared" si="162"/>
        <v>0</v>
      </c>
      <c r="AR207" s="210"/>
      <c r="AS207" s="210"/>
      <c r="AT207" s="210"/>
      <c r="AU207" s="219">
        <f t="shared" si="163"/>
        <v>0</v>
      </c>
      <c r="AV207" s="263" t="s">
        <v>72</v>
      </c>
      <c r="AW207" s="221">
        <f>AH207</f>
        <v>0</v>
      </c>
      <c r="AX207" s="221">
        <f>AI207</f>
        <v>100</v>
      </c>
      <c r="AY207" s="221">
        <f>AJ207</f>
        <v>40</v>
      </c>
      <c r="AZ207" s="219">
        <f t="shared" si="166"/>
        <v>140</v>
      </c>
      <c r="BA207" s="222">
        <f t="shared" si="164"/>
        <v>1460</v>
      </c>
      <c r="BB207" s="221"/>
      <c r="BC207" s="210"/>
      <c r="BD207" s="210"/>
      <c r="BE207" s="219">
        <f t="shared" si="167"/>
        <v>0</v>
      </c>
      <c r="BF207" s="222">
        <f t="shared" si="155"/>
        <v>0</v>
      </c>
      <c r="BG207" s="238"/>
      <c r="BH207" s="195"/>
      <c r="BI207" s="274"/>
      <c r="BJ207" s="240"/>
      <c r="BK207" s="241"/>
      <c r="BL207" s="275"/>
      <c r="BM207" s="274"/>
      <c r="BN207" s="241"/>
      <c r="BO207" s="241"/>
      <c r="BP207" s="276"/>
      <c r="BQ207" s="274"/>
      <c r="BR207" s="241"/>
      <c r="BS207" s="241"/>
      <c r="BT207" s="265"/>
      <c r="BU207" s="8"/>
      <c r="BV207" s="87"/>
      <c r="BW207" s="134"/>
      <c r="BX207" s="130"/>
      <c r="BY207" s="93"/>
      <c r="BZ207" s="93"/>
      <c r="CA207" s="98"/>
      <c r="CB207" s="8"/>
      <c r="CC207" s="87"/>
      <c r="CD207" s="90"/>
      <c r="CE207" s="109"/>
      <c r="CF207" s="93"/>
      <c r="CG207" s="93"/>
      <c r="CH207" s="110"/>
      <c r="CI207" s="8"/>
      <c r="CJ207" s="9"/>
      <c r="CK207" s="25"/>
      <c r="CL207" s="2"/>
      <c r="CM207" s="2"/>
      <c r="CN207" s="2"/>
      <c r="CO207" s="3"/>
      <c r="CP207" s="8"/>
      <c r="CQ207" s="25"/>
      <c r="CR207" s="2"/>
      <c r="CS207" s="2"/>
      <c r="CT207" s="2"/>
      <c r="CU207" s="3"/>
    </row>
    <row r="208" spans="1:99" ht="15.75" customHeight="1" x14ac:dyDescent="0.25">
      <c r="A208" s="182" t="s">
        <v>73</v>
      </c>
      <c r="B208" s="202"/>
      <c r="C208" s="204">
        <v>3.6549999999999998</v>
      </c>
      <c r="D208" s="204">
        <v>5.8550000000000004</v>
      </c>
      <c r="E208" s="204">
        <v>5.93</v>
      </c>
      <c r="F208" s="205">
        <f t="shared" ref="F208:F214" si="170">C208+D208+E208</f>
        <v>15.44</v>
      </c>
      <c r="G208" s="206">
        <f t="shared" si="156"/>
        <v>132.14500000000001</v>
      </c>
      <c r="H208" s="205">
        <f>G208/BH187</f>
        <v>26.429000000000002</v>
      </c>
      <c r="I208" s="231">
        <f t="shared" ref="I208:I213" si="171">AC208</f>
        <v>0</v>
      </c>
      <c r="J208" s="207">
        <f t="shared" si="157"/>
        <v>0</v>
      </c>
      <c r="K208" s="231">
        <f t="shared" ref="K208:K213" si="172">AG208</f>
        <v>0</v>
      </c>
      <c r="L208" s="207">
        <f t="shared" si="158"/>
        <v>45</v>
      </c>
      <c r="M208" s="207">
        <f t="shared" ref="M208:M213" si="173">AK208</f>
        <v>255</v>
      </c>
      <c r="N208" s="207">
        <f t="shared" si="159"/>
        <v>1815</v>
      </c>
      <c r="O208" s="208">
        <f t="shared" ref="O208:O213" si="174">(24*60-(I208+K208+M208+AR208+AS208+AT208+AP208))/24/60*100</f>
        <v>82.291666666666657</v>
      </c>
      <c r="P208" s="208">
        <f t="shared" ref="P208:P213" si="175">(X208*24*60-(J208+L208+N208+AQ208+AU208))/X208/24/60*100</f>
        <v>74.166666666666671</v>
      </c>
      <c r="Q208" s="232"/>
      <c r="R208" s="233"/>
      <c r="S208" s="233"/>
      <c r="T208" s="234"/>
      <c r="U208" s="234"/>
      <c r="V208" s="272"/>
      <c r="W208" s="213"/>
      <c r="X208" s="214">
        <v>5</v>
      </c>
      <c r="Y208" s="182" t="s">
        <v>73</v>
      </c>
      <c r="Z208" s="215"/>
      <c r="AA208" s="216"/>
      <c r="AB208" s="216"/>
      <c r="AC208" s="210">
        <f t="shared" ref="AC208:AC213" si="176">Z208+AA208+AB208</f>
        <v>0</v>
      </c>
      <c r="AD208" s="235"/>
      <c r="AE208" s="235"/>
      <c r="AF208" s="235"/>
      <c r="AG208" s="210">
        <f t="shared" ref="AG208:AG213" si="177">AD208+AE208+AF208</f>
        <v>0</v>
      </c>
      <c r="AH208" s="216">
        <v>145</v>
      </c>
      <c r="AI208" s="216">
        <v>50</v>
      </c>
      <c r="AJ208" s="216">
        <v>60</v>
      </c>
      <c r="AK208" s="210">
        <f t="shared" ref="AK208:AK213" si="178">AH208+AI208+AJ208</f>
        <v>255</v>
      </c>
      <c r="AL208" s="233"/>
      <c r="AM208" s="233"/>
      <c r="AN208" s="233"/>
      <c r="AO208" s="207">
        <f t="shared" si="161"/>
        <v>0</v>
      </c>
      <c r="AP208" s="236"/>
      <c r="AQ208" s="411">
        <f t="shared" si="162"/>
        <v>0</v>
      </c>
      <c r="AR208" s="237"/>
      <c r="AS208" s="237"/>
      <c r="AT208" s="237"/>
      <c r="AU208" s="219">
        <f t="shared" si="163"/>
        <v>0</v>
      </c>
      <c r="AV208" s="263" t="s">
        <v>74</v>
      </c>
      <c r="AW208" s="221"/>
      <c r="AX208" s="210"/>
      <c r="AY208" s="210"/>
      <c r="AZ208" s="219">
        <f t="shared" ref="AZ208:AZ213" si="179">AW208+AX208+AY208</f>
        <v>0</v>
      </c>
      <c r="BA208" s="222">
        <f t="shared" si="164"/>
        <v>0</v>
      </c>
      <c r="BB208" s="221"/>
      <c r="BC208" s="210"/>
      <c r="BD208" s="210"/>
      <c r="BE208" s="219">
        <f t="shared" ref="BE208:BE213" si="180">BB208+BC208+BD208</f>
        <v>0</v>
      </c>
      <c r="BF208" s="222">
        <f t="shared" si="155"/>
        <v>0</v>
      </c>
      <c r="BG208" s="223"/>
      <c r="BH208" s="224" t="s">
        <v>71</v>
      </c>
      <c r="BI208" s="268">
        <v>0</v>
      </c>
      <c r="BJ208" s="249">
        <v>0</v>
      </c>
      <c r="BK208" s="226"/>
      <c r="BL208" s="269"/>
      <c r="BM208" s="268">
        <v>0.26</v>
      </c>
      <c r="BN208" s="226">
        <v>0.26</v>
      </c>
      <c r="BO208" s="226"/>
      <c r="BP208" s="270"/>
      <c r="BQ208" s="268">
        <v>0.21</v>
      </c>
      <c r="BR208" s="226">
        <v>0.21</v>
      </c>
      <c r="BS208" s="226"/>
      <c r="BT208" s="250"/>
      <c r="BU208" s="8"/>
      <c r="BV208" s="87"/>
      <c r="BW208" s="104" t="s">
        <v>71</v>
      </c>
      <c r="BX208" s="127">
        <f t="shared" ref="BX208:CA209" si="181">BI208+BM208+BQ208</f>
        <v>0.47</v>
      </c>
      <c r="BY208" s="128">
        <f t="shared" si="181"/>
        <v>0.47</v>
      </c>
      <c r="BZ208" s="102">
        <f t="shared" si="181"/>
        <v>0</v>
      </c>
      <c r="CA208" s="124">
        <f t="shared" si="181"/>
        <v>0</v>
      </c>
      <c r="CB208" s="8"/>
      <c r="CC208" s="87"/>
      <c r="CD208" s="131" t="s">
        <v>71</v>
      </c>
      <c r="CE208" s="129">
        <f t="shared" ref="CE208:CH209" si="182">BX208</f>
        <v>0.47</v>
      </c>
      <c r="CF208" s="102">
        <f t="shared" si="182"/>
        <v>0.47</v>
      </c>
      <c r="CG208" s="102">
        <f t="shared" si="182"/>
        <v>0</v>
      </c>
      <c r="CH208" s="126">
        <f t="shared" si="182"/>
        <v>0</v>
      </c>
      <c r="CI208" s="8"/>
      <c r="CJ208" s="9"/>
      <c r="CK208" s="25" t="s">
        <v>75</v>
      </c>
      <c r="CL208" s="31">
        <f>BJ208/(BJ208+C207)%</f>
        <v>0</v>
      </c>
      <c r="CM208" s="31">
        <f>BN208/(BN208+D207)%</f>
        <v>10.000000000000002</v>
      </c>
      <c r="CN208" s="31">
        <f>BR208/(BR208+E208)%</f>
        <v>3.4201954397394139</v>
      </c>
      <c r="CO208" s="32">
        <f>BY208/(BY208+F207)%</f>
        <v>3.7872683319903295</v>
      </c>
      <c r="CP208" s="8"/>
      <c r="CQ208" s="25" t="s">
        <v>75</v>
      </c>
      <c r="CR208" s="31">
        <f>BK208/C207%</f>
        <v>0</v>
      </c>
      <c r="CS208" s="31">
        <f>BO208/D207%</f>
        <v>0</v>
      </c>
      <c r="CT208" s="31">
        <f>BS208/E207%</f>
        <v>0</v>
      </c>
      <c r="CU208" s="32">
        <f>BZ208/F207%</f>
        <v>0</v>
      </c>
    </row>
    <row r="209" spans="1:99" ht="15.75" customHeight="1" x14ac:dyDescent="0.25">
      <c r="A209" s="201" t="s">
        <v>76</v>
      </c>
      <c r="B209" s="202"/>
      <c r="C209" s="204">
        <v>7.5149999999999997</v>
      </c>
      <c r="D209" s="204">
        <v>7.1559999999999997</v>
      </c>
      <c r="E209" s="204">
        <v>6.3719999999999999</v>
      </c>
      <c r="F209" s="206">
        <f t="shared" si="170"/>
        <v>21.042999999999999</v>
      </c>
      <c r="G209" s="206">
        <f t="shared" si="156"/>
        <v>128.57600000000002</v>
      </c>
      <c r="H209" s="206">
        <f>G209/BH187</f>
        <v>25.715200000000003</v>
      </c>
      <c r="I209" s="207">
        <f t="shared" si="171"/>
        <v>0</v>
      </c>
      <c r="J209" s="207">
        <f t="shared" si="157"/>
        <v>0</v>
      </c>
      <c r="K209" s="207">
        <f t="shared" si="172"/>
        <v>0</v>
      </c>
      <c r="L209" s="207">
        <f t="shared" si="158"/>
        <v>0</v>
      </c>
      <c r="M209" s="207">
        <f t="shared" si="173"/>
        <v>610</v>
      </c>
      <c r="N209" s="207">
        <f t="shared" si="159"/>
        <v>2490</v>
      </c>
      <c r="O209" s="208">
        <f t="shared" si="174"/>
        <v>55.555555555555557</v>
      </c>
      <c r="P209" s="208">
        <f t="shared" si="175"/>
        <v>65</v>
      </c>
      <c r="Q209" s="209" t="e">
        <f t="shared" ref="Q209:S214" si="183">C209/AL209*60</f>
        <v>#DIV/0!</v>
      </c>
      <c r="R209" s="210" t="e">
        <f t="shared" si="183"/>
        <v>#DIV/0!</v>
      </c>
      <c r="S209" s="210" t="e">
        <f t="shared" si="183"/>
        <v>#DIV/0!</v>
      </c>
      <c r="T209" s="209" t="e">
        <f>(F209)/(AL209+AM209+AN209)*60</f>
        <v>#DIV/0!</v>
      </c>
      <c r="U209" s="209" t="e">
        <f>(G209)*60/AO209</f>
        <v>#DIV/0!</v>
      </c>
      <c r="V209" s="212"/>
      <c r="W209" s="213"/>
      <c r="X209" s="214">
        <f>X205</f>
        <v>5</v>
      </c>
      <c r="Y209" s="201" t="s">
        <v>76</v>
      </c>
      <c r="Z209" s="215"/>
      <c r="AA209" s="216"/>
      <c r="AB209" s="216"/>
      <c r="AC209" s="210">
        <f t="shared" si="176"/>
        <v>0</v>
      </c>
      <c r="AD209" s="235"/>
      <c r="AE209" s="235"/>
      <c r="AF209" s="246"/>
      <c r="AG209" s="210">
        <f t="shared" si="177"/>
        <v>0</v>
      </c>
      <c r="AH209" s="235">
        <v>120</v>
      </c>
      <c r="AI209" s="235">
        <v>210</v>
      </c>
      <c r="AJ209" s="235">
        <v>280</v>
      </c>
      <c r="AK209" s="210">
        <f t="shared" si="178"/>
        <v>610</v>
      </c>
      <c r="AL209" s="210"/>
      <c r="AM209" s="210"/>
      <c r="AN209" s="210"/>
      <c r="AO209" s="207">
        <f t="shared" si="161"/>
        <v>0</v>
      </c>
      <c r="AP209" s="209"/>
      <c r="AQ209" s="411">
        <f t="shared" si="162"/>
        <v>0</v>
      </c>
      <c r="AR209" s="210"/>
      <c r="AS209" s="210">
        <v>30</v>
      </c>
      <c r="AT209" s="210"/>
      <c r="AU209" s="219">
        <f t="shared" si="163"/>
        <v>30</v>
      </c>
      <c r="AV209" s="263" t="s">
        <v>77</v>
      </c>
      <c r="AW209" s="221"/>
      <c r="AX209" s="210"/>
      <c r="AY209" s="210"/>
      <c r="AZ209" s="219">
        <f t="shared" si="179"/>
        <v>0</v>
      </c>
      <c r="BA209" s="222">
        <f t="shared" si="164"/>
        <v>0</v>
      </c>
      <c r="BB209" s="221"/>
      <c r="BC209" s="210"/>
      <c r="BD209" s="210"/>
      <c r="BE209" s="219">
        <f t="shared" si="180"/>
        <v>0</v>
      </c>
      <c r="BF209" s="222">
        <f t="shared" si="155"/>
        <v>0</v>
      </c>
      <c r="BG209" s="238"/>
      <c r="BH209" s="283" t="s">
        <v>73</v>
      </c>
      <c r="BI209" s="264">
        <v>0.24</v>
      </c>
      <c r="BJ209" s="264">
        <v>0.24</v>
      </c>
      <c r="BK209" s="264"/>
      <c r="BL209" s="264"/>
      <c r="BM209" s="264">
        <v>0.4</v>
      </c>
      <c r="BN209" s="264">
        <v>0.4</v>
      </c>
      <c r="BO209" s="264"/>
      <c r="BP209" s="264"/>
      <c r="BQ209" s="264">
        <v>0.33</v>
      </c>
      <c r="BR209" s="264">
        <v>0.33</v>
      </c>
      <c r="BS209" s="264"/>
      <c r="BT209" s="250"/>
      <c r="BU209" s="8"/>
      <c r="BV209" s="87"/>
      <c r="BW209" s="104" t="s">
        <v>73</v>
      </c>
      <c r="BX209" s="135">
        <f t="shared" si="181"/>
        <v>0.97</v>
      </c>
      <c r="BY209" s="136">
        <f t="shared" si="181"/>
        <v>0.97</v>
      </c>
      <c r="BZ209" s="137">
        <f t="shared" si="181"/>
        <v>0</v>
      </c>
      <c r="CA209" s="138">
        <f t="shared" si="181"/>
        <v>0</v>
      </c>
      <c r="CB209" s="8"/>
      <c r="CC209" s="118"/>
      <c r="CD209" s="139" t="s">
        <v>73</v>
      </c>
      <c r="CE209" s="140">
        <f t="shared" si="182"/>
        <v>0.97</v>
      </c>
      <c r="CF209" s="137">
        <f t="shared" si="182"/>
        <v>0.97</v>
      </c>
      <c r="CG209" s="137">
        <f t="shared" si="182"/>
        <v>0</v>
      </c>
      <c r="CH209" s="141">
        <f t="shared" si="182"/>
        <v>0</v>
      </c>
      <c r="CI209" s="8"/>
      <c r="CJ209" s="9"/>
      <c r="CK209" s="33"/>
      <c r="CL209" s="4"/>
      <c r="CM209" s="4"/>
      <c r="CN209" s="4"/>
      <c r="CO209" s="5"/>
      <c r="CP209" s="8"/>
      <c r="CQ209" s="34" t="s">
        <v>78</v>
      </c>
      <c r="CR209" s="35">
        <f>BK209/C208%</f>
        <v>0</v>
      </c>
      <c r="CS209" s="35">
        <f>BO209/D208%</f>
        <v>0</v>
      </c>
      <c r="CT209" s="35">
        <f>BS209/E208%</f>
        <v>0</v>
      </c>
      <c r="CU209" s="47">
        <f>BZ209/F208%</f>
        <v>0</v>
      </c>
    </row>
    <row r="210" spans="1:99" ht="15.75" customHeight="1" x14ac:dyDescent="0.25">
      <c r="A210" s="182" t="s">
        <v>79</v>
      </c>
      <c r="B210" s="202"/>
      <c r="C210" s="204">
        <v>8.31</v>
      </c>
      <c r="D210" s="204">
        <v>10.452999999999999</v>
      </c>
      <c r="E210" s="204">
        <v>10.401999999999999</v>
      </c>
      <c r="F210" s="205">
        <f t="shared" si="170"/>
        <v>29.164999999999999</v>
      </c>
      <c r="G210" s="206">
        <f t="shared" si="156"/>
        <v>136.53299999999999</v>
      </c>
      <c r="H210" s="205">
        <f>G210/BH187</f>
        <v>27.306599999999996</v>
      </c>
      <c r="I210" s="231">
        <f t="shared" si="171"/>
        <v>0</v>
      </c>
      <c r="J210" s="207">
        <f t="shared" si="157"/>
        <v>0</v>
      </c>
      <c r="K210" s="231">
        <f t="shared" si="172"/>
        <v>0</v>
      </c>
      <c r="L210" s="207">
        <f t="shared" si="158"/>
        <v>0</v>
      </c>
      <c r="M210" s="207">
        <f t="shared" si="173"/>
        <v>220</v>
      </c>
      <c r="N210" s="207">
        <f t="shared" si="159"/>
        <v>1080</v>
      </c>
      <c r="O210" s="208">
        <f t="shared" si="174"/>
        <v>84.722222222222214</v>
      </c>
      <c r="P210" s="208">
        <f t="shared" si="175"/>
        <v>85</v>
      </c>
      <c r="Q210" s="232" t="e">
        <f t="shared" si="183"/>
        <v>#DIV/0!</v>
      </c>
      <c r="R210" s="233" t="e">
        <f t="shared" si="183"/>
        <v>#DIV/0!</v>
      </c>
      <c r="S210" s="233" t="e">
        <f t="shared" si="183"/>
        <v>#DIV/0!</v>
      </c>
      <c r="T210" s="234" t="e">
        <f>(F210)/(AL210+AM210+AN210)*60</f>
        <v>#DIV/0!</v>
      </c>
      <c r="U210" s="234" t="e">
        <f>(G210)*60/AO210</f>
        <v>#DIV/0!</v>
      </c>
      <c r="V210" s="272"/>
      <c r="W210" s="213"/>
      <c r="X210" s="214">
        <f>X209</f>
        <v>5</v>
      </c>
      <c r="Y210" s="182" t="s">
        <v>79</v>
      </c>
      <c r="Z210" s="215"/>
      <c r="AA210" s="216"/>
      <c r="AB210" s="216"/>
      <c r="AC210" s="210">
        <f t="shared" si="176"/>
        <v>0</v>
      </c>
      <c r="AD210" s="235"/>
      <c r="AE210" s="235"/>
      <c r="AF210" s="246"/>
      <c r="AG210" s="210">
        <f t="shared" si="177"/>
        <v>0</v>
      </c>
      <c r="AH210" s="235">
        <v>0</v>
      </c>
      <c r="AI210" s="235">
        <v>180</v>
      </c>
      <c r="AJ210" s="235">
        <v>40</v>
      </c>
      <c r="AK210" s="210">
        <f t="shared" si="178"/>
        <v>220</v>
      </c>
      <c r="AL210" s="233"/>
      <c r="AM210" s="233"/>
      <c r="AN210" s="233"/>
      <c r="AO210" s="207">
        <f t="shared" si="161"/>
        <v>0</v>
      </c>
      <c r="AP210" s="236"/>
      <c r="AQ210" s="411">
        <f t="shared" si="162"/>
        <v>0</v>
      </c>
      <c r="AR210" s="237"/>
      <c r="AS210" s="237"/>
      <c r="AT210" s="237"/>
      <c r="AU210" s="219">
        <f t="shared" si="163"/>
        <v>0</v>
      </c>
      <c r="AV210" s="263" t="s">
        <v>80</v>
      </c>
      <c r="AW210" s="221"/>
      <c r="AX210" s="210"/>
      <c r="AY210" s="210"/>
      <c r="AZ210" s="219">
        <f t="shared" si="179"/>
        <v>0</v>
      </c>
      <c r="BA210" s="222">
        <f t="shared" si="164"/>
        <v>0</v>
      </c>
      <c r="BB210" s="221"/>
      <c r="BC210" s="210"/>
      <c r="BD210" s="210"/>
      <c r="BE210" s="219">
        <f t="shared" si="180"/>
        <v>0</v>
      </c>
      <c r="BF210" s="222">
        <f t="shared" si="155"/>
        <v>0</v>
      </c>
      <c r="BG210" s="284"/>
      <c r="BH210" s="224" t="s">
        <v>77</v>
      </c>
      <c r="BI210" s="225"/>
      <c r="BJ210" s="249"/>
      <c r="BK210" s="226">
        <v>0.17199999999999999</v>
      </c>
      <c r="BL210" s="250"/>
      <c r="BM210" s="225"/>
      <c r="BN210" s="226"/>
      <c r="BO210" s="226">
        <v>9.4E-2</v>
      </c>
      <c r="BP210" s="251"/>
      <c r="BQ210" s="225"/>
      <c r="BR210" s="226"/>
      <c r="BS210" s="226">
        <v>0.15</v>
      </c>
      <c r="BT210" s="250"/>
      <c r="BU210" s="8"/>
      <c r="BV210" s="87"/>
      <c r="BW210" s="104" t="s">
        <v>77</v>
      </c>
      <c r="BX210" s="130"/>
      <c r="BY210" s="93"/>
      <c r="BZ210" s="102">
        <f>BK210+BO210+BS210</f>
        <v>0.41600000000000004</v>
      </c>
      <c r="CA210" s="98"/>
      <c r="CB210" s="8"/>
      <c r="CC210" s="87"/>
      <c r="CD210" s="131" t="s">
        <v>77</v>
      </c>
      <c r="CE210" s="132"/>
      <c r="CF210" s="93"/>
      <c r="CG210" s="102">
        <f>BZ210</f>
        <v>0.41600000000000004</v>
      </c>
      <c r="CH210" s="133"/>
      <c r="CI210" s="8"/>
      <c r="CJ210" s="9"/>
      <c r="CK210" s="34" t="s">
        <v>78</v>
      </c>
      <c r="CL210" s="35">
        <f>BJ209/(BJ209+C208)%</f>
        <v>6.1617458279845954</v>
      </c>
      <c r="CM210" s="31">
        <f>BN209/(BN209+D208)%</f>
        <v>6.3948840927258193</v>
      </c>
      <c r="CN210" s="31">
        <f>BR209/(BR209+E208)%</f>
        <v>5.2715654952076676</v>
      </c>
      <c r="CO210" s="32">
        <f>BY209/(BY209+F208)%</f>
        <v>5.9110298598415598</v>
      </c>
      <c r="CP210" s="8"/>
      <c r="CQ210" s="25" t="s">
        <v>77</v>
      </c>
      <c r="CR210" s="31">
        <f>BK210/C209%</f>
        <v>2.2887558216899535</v>
      </c>
      <c r="CS210" s="31">
        <f>BO210/D209%</f>
        <v>1.3135830072666295</v>
      </c>
      <c r="CT210" s="31">
        <f>BS210/E209%</f>
        <v>2.3540489642184559</v>
      </c>
      <c r="CU210" s="32">
        <f>BZ210/F209%</f>
        <v>1.9769044337784538</v>
      </c>
    </row>
    <row r="211" spans="1:99" ht="15.75" customHeight="1" x14ac:dyDescent="0.25">
      <c r="A211" s="182" t="s">
        <v>81</v>
      </c>
      <c r="B211" s="202"/>
      <c r="C211" s="204">
        <v>0</v>
      </c>
      <c r="D211" s="204">
        <v>0</v>
      </c>
      <c r="E211" s="204">
        <v>0</v>
      </c>
      <c r="F211" s="205">
        <f t="shared" si="170"/>
        <v>0</v>
      </c>
      <c r="G211" s="206">
        <f t="shared" si="156"/>
        <v>6.1319999999999997</v>
      </c>
      <c r="H211" s="205">
        <f>G211/BH187</f>
        <v>1.2263999999999999</v>
      </c>
      <c r="I211" s="231">
        <f t="shared" si="171"/>
        <v>0</v>
      </c>
      <c r="J211" s="207">
        <f t="shared" si="157"/>
        <v>0</v>
      </c>
      <c r="K211" s="231">
        <f t="shared" si="172"/>
        <v>0</v>
      </c>
      <c r="L211" s="207">
        <f t="shared" si="158"/>
        <v>0</v>
      </c>
      <c r="M211" s="207">
        <f t="shared" si="173"/>
        <v>1440</v>
      </c>
      <c r="N211" s="207">
        <f t="shared" si="159"/>
        <v>6280</v>
      </c>
      <c r="O211" s="208">
        <f t="shared" si="174"/>
        <v>0</v>
      </c>
      <c r="P211" s="208">
        <f t="shared" si="175"/>
        <v>12.77777777777778</v>
      </c>
      <c r="Q211" s="232" t="e">
        <f t="shared" si="183"/>
        <v>#DIV/0!</v>
      </c>
      <c r="R211" s="233" t="e">
        <f t="shared" si="183"/>
        <v>#DIV/0!</v>
      </c>
      <c r="S211" s="233" t="e">
        <f t="shared" si="183"/>
        <v>#DIV/0!</v>
      </c>
      <c r="T211" s="234" t="e">
        <f>(F211)/(AL211+AM211+AN211)*60</f>
        <v>#DIV/0!</v>
      </c>
      <c r="U211" s="234" t="e">
        <f>(G211)*60/AO211</f>
        <v>#DIV/0!</v>
      </c>
      <c r="V211" s="272"/>
      <c r="W211" s="213"/>
      <c r="X211" s="285">
        <f>X210</f>
        <v>5</v>
      </c>
      <c r="Y211" s="182" t="s">
        <v>81</v>
      </c>
      <c r="Z211" s="215"/>
      <c r="AA211" s="216"/>
      <c r="AB211" s="216"/>
      <c r="AC211" s="210">
        <f t="shared" si="176"/>
        <v>0</v>
      </c>
      <c r="AD211" s="216"/>
      <c r="AE211" s="216"/>
      <c r="AF211" s="216"/>
      <c r="AG211" s="210">
        <f t="shared" si="177"/>
        <v>0</v>
      </c>
      <c r="AH211" s="235">
        <v>480</v>
      </c>
      <c r="AI211" s="235">
        <v>480</v>
      </c>
      <c r="AJ211" s="235">
        <v>480</v>
      </c>
      <c r="AK211" s="210">
        <f t="shared" si="178"/>
        <v>1440</v>
      </c>
      <c r="AL211" s="233"/>
      <c r="AM211" s="233"/>
      <c r="AN211" s="233"/>
      <c r="AO211" s="207">
        <f t="shared" si="161"/>
        <v>0</v>
      </c>
      <c r="AP211" s="236"/>
      <c r="AQ211" s="411">
        <f t="shared" si="162"/>
        <v>0</v>
      </c>
      <c r="AR211" s="237"/>
      <c r="AS211" s="237"/>
      <c r="AT211" s="237"/>
      <c r="AU211" s="219">
        <f t="shared" si="163"/>
        <v>0</v>
      </c>
      <c r="AV211" s="263" t="s">
        <v>82</v>
      </c>
      <c r="AW211" s="221"/>
      <c r="AX211" s="210"/>
      <c r="AY211" s="210"/>
      <c r="AZ211" s="219">
        <f t="shared" si="179"/>
        <v>0</v>
      </c>
      <c r="BA211" s="222">
        <f t="shared" si="164"/>
        <v>0</v>
      </c>
      <c r="BB211" s="221"/>
      <c r="BC211" s="210"/>
      <c r="BD211" s="210"/>
      <c r="BE211" s="219">
        <f t="shared" si="180"/>
        <v>0</v>
      </c>
      <c r="BF211" s="222">
        <f t="shared" si="155"/>
        <v>0</v>
      </c>
      <c r="BG211" s="223"/>
      <c r="BH211" s="195"/>
      <c r="BI211" s="239"/>
      <c r="BJ211" s="240"/>
      <c r="BK211" s="241"/>
      <c r="BL211" s="242"/>
      <c r="BM211" s="239"/>
      <c r="BN211" s="241"/>
      <c r="BO211" s="241"/>
      <c r="BP211" s="198"/>
      <c r="BQ211" s="239"/>
      <c r="BR211" s="241"/>
      <c r="BS211" s="241"/>
      <c r="BT211" s="242"/>
      <c r="BU211" s="8"/>
      <c r="BV211" s="87"/>
      <c r="BW211" s="107"/>
      <c r="BX211" s="130"/>
      <c r="BY211" s="93"/>
      <c r="BZ211" s="93"/>
      <c r="CA211" s="98"/>
      <c r="CB211" s="8"/>
      <c r="CC211" s="87"/>
      <c r="CD211" s="108"/>
      <c r="CE211" s="109"/>
      <c r="CF211" s="93"/>
      <c r="CG211" s="93"/>
      <c r="CH211" s="110"/>
      <c r="CI211" s="8"/>
      <c r="CJ211" s="9"/>
      <c r="CK211" s="36"/>
      <c r="CL211" s="37"/>
      <c r="CM211" s="37"/>
      <c r="CN211" s="37"/>
      <c r="CO211" s="38"/>
      <c r="CP211" s="8"/>
      <c r="CQ211" s="25"/>
      <c r="CR211" s="2"/>
      <c r="CS211" s="2"/>
      <c r="CT211" s="2"/>
      <c r="CU211" s="3"/>
    </row>
    <row r="212" spans="1:99" ht="15.75" customHeight="1" x14ac:dyDescent="0.25">
      <c r="A212" s="182" t="s">
        <v>83</v>
      </c>
      <c r="B212" s="202"/>
      <c r="C212" s="204">
        <v>5.7290000000000001</v>
      </c>
      <c r="D212" s="204">
        <v>4.4340000000000002</v>
      </c>
      <c r="E212" s="204">
        <v>3.423</v>
      </c>
      <c r="F212" s="205">
        <f t="shared" si="170"/>
        <v>13.586</v>
      </c>
      <c r="G212" s="206">
        <f t="shared" si="156"/>
        <v>37.780999999999999</v>
      </c>
      <c r="H212" s="205">
        <f>G212/BH187</f>
        <v>7.5561999999999996</v>
      </c>
      <c r="I212" s="231">
        <f t="shared" si="171"/>
        <v>0</v>
      </c>
      <c r="J212" s="207">
        <f t="shared" si="157"/>
        <v>480</v>
      </c>
      <c r="K212" s="231">
        <f t="shared" si="172"/>
        <v>0</v>
      </c>
      <c r="L212" s="207">
        <f t="shared" si="158"/>
        <v>240</v>
      </c>
      <c r="M212" s="207">
        <f t="shared" si="173"/>
        <v>0</v>
      </c>
      <c r="N212" s="207">
        <f t="shared" si="159"/>
        <v>1845</v>
      </c>
      <c r="O212" s="208">
        <f t="shared" si="174"/>
        <v>100</v>
      </c>
      <c r="P212" s="208">
        <f t="shared" si="175"/>
        <v>64.375</v>
      </c>
      <c r="Q212" s="232" t="e">
        <f t="shared" si="183"/>
        <v>#DIV/0!</v>
      </c>
      <c r="R212" s="233" t="e">
        <f t="shared" si="183"/>
        <v>#DIV/0!</v>
      </c>
      <c r="S212" s="233" t="e">
        <f t="shared" si="183"/>
        <v>#DIV/0!</v>
      </c>
      <c r="T212" s="234" t="e">
        <f>(F212)/(AL212+AM212+AN212)*60</f>
        <v>#DIV/0!</v>
      </c>
      <c r="U212" s="234" t="e">
        <f>(G212)*60/AO212</f>
        <v>#DIV/0!</v>
      </c>
      <c r="V212" s="272"/>
      <c r="W212" s="286"/>
      <c r="X212" s="214">
        <f>X211</f>
        <v>5</v>
      </c>
      <c r="Y212" s="182" t="s">
        <v>83</v>
      </c>
      <c r="Z212" s="215"/>
      <c r="AA212" s="215"/>
      <c r="AB212" s="215"/>
      <c r="AC212" s="210">
        <f t="shared" si="176"/>
        <v>0</v>
      </c>
      <c r="AD212" s="215"/>
      <c r="AE212" s="215"/>
      <c r="AF212" s="215"/>
      <c r="AG212" s="210">
        <f t="shared" si="177"/>
        <v>0</v>
      </c>
      <c r="AH212" s="235">
        <v>0</v>
      </c>
      <c r="AI212" s="235">
        <v>0</v>
      </c>
      <c r="AJ212" s="235">
        <v>0</v>
      </c>
      <c r="AK212" s="210">
        <f t="shared" si="178"/>
        <v>0</v>
      </c>
      <c r="AL212" s="233"/>
      <c r="AM212" s="233"/>
      <c r="AN212" s="233"/>
      <c r="AO212" s="207">
        <f t="shared" si="161"/>
        <v>0</v>
      </c>
      <c r="AP212" s="236"/>
      <c r="AQ212" s="411">
        <f t="shared" si="162"/>
        <v>0</v>
      </c>
      <c r="AR212" s="237"/>
      <c r="AS212" s="237"/>
      <c r="AT212" s="237"/>
      <c r="AU212" s="219">
        <f t="shared" si="163"/>
        <v>0</v>
      </c>
      <c r="AV212" s="263" t="s">
        <v>84</v>
      </c>
      <c r="AW212" s="221"/>
      <c r="AX212" s="210"/>
      <c r="AY212" s="210"/>
      <c r="AZ212" s="219">
        <f t="shared" si="179"/>
        <v>0</v>
      </c>
      <c r="BA212" s="222">
        <f t="shared" si="164"/>
        <v>0</v>
      </c>
      <c r="BB212" s="221"/>
      <c r="BC212" s="210"/>
      <c r="BD212" s="210"/>
      <c r="BE212" s="219">
        <f t="shared" si="180"/>
        <v>0</v>
      </c>
      <c r="BF212" s="222">
        <f t="shared" si="155"/>
        <v>0</v>
      </c>
      <c r="BG212" s="223"/>
      <c r="BH212" s="224" t="s">
        <v>80</v>
      </c>
      <c r="BI212" s="225"/>
      <c r="BJ212" s="249"/>
      <c r="BK212" s="226">
        <v>0.121</v>
      </c>
      <c r="BL212" s="250"/>
      <c r="BM212" s="287"/>
      <c r="BN212" s="226"/>
      <c r="BO212" s="226">
        <v>0.28000000000000003</v>
      </c>
      <c r="BP212" s="288"/>
      <c r="BQ212" s="287"/>
      <c r="BR212" s="226"/>
      <c r="BS212" s="226">
        <v>0.20599999999999999</v>
      </c>
      <c r="BT212" s="289"/>
      <c r="BU212" s="8"/>
      <c r="BV212" s="87"/>
      <c r="BW212" s="104" t="s">
        <v>80</v>
      </c>
      <c r="BX212" s="130"/>
      <c r="BY212" s="93"/>
      <c r="BZ212" s="102">
        <f>BK212+BO212+BS212</f>
        <v>0.60699999999999998</v>
      </c>
      <c r="CA212" s="98"/>
      <c r="CB212" s="8"/>
      <c r="CC212" s="87"/>
      <c r="CD212" s="131" t="s">
        <v>80</v>
      </c>
      <c r="CE212" s="132"/>
      <c r="CF212" s="93"/>
      <c r="CG212" s="102">
        <f>BZ212</f>
        <v>0.60699999999999998</v>
      </c>
      <c r="CH212" s="133"/>
      <c r="CI212" s="8"/>
      <c r="CJ212" s="9"/>
      <c r="CK212" s="39"/>
      <c r="CL212" s="40"/>
      <c r="CM212" s="40"/>
      <c r="CN212" s="40"/>
      <c r="CO212" s="41"/>
      <c r="CP212" s="8"/>
      <c r="CQ212" s="25" t="s">
        <v>80</v>
      </c>
      <c r="CR212" s="31">
        <f>BK212/C210%</f>
        <v>1.4560770156438025</v>
      </c>
      <c r="CS212" s="31">
        <f>BO212/D210%</f>
        <v>2.6786568449249022</v>
      </c>
      <c r="CT212" s="31">
        <f>BS212/E210%</f>
        <v>1.9803883868486831</v>
      </c>
      <c r="CU212" s="32">
        <f>BZ212/F210%</f>
        <v>2.0812617863877936</v>
      </c>
    </row>
    <row r="213" spans="1:99" ht="15.75" customHeight="1" x14ac:dyDescent="0.25">
      <c r="A213" s="182" t="s">
        <v>85</v>
      </c>
      <c r="B213" s="202"/>
      <c r="C213" s="204">
        <v>9.5410000000000004</v>
      </c>
      <c r="D213" s="204">
        <v>9.7070000000000007</v>
      </c>
      <c r="E213" s="204">
        <v>1.9330000000000001</v>
      </c>
      <c r="F213" s="205">
        <f t="shared" si="170"/>
        <v>21.181000000000001</v>
      </c>
      <c r="G213" s="206">
        <f t="shared" si="156"/>
        <v>43.832999999999998</v>
      </c>
      <c r="H213" s="205">
        <f>G213/BH187</f>
        <v>8.7666000000000004</v>
      </c>
      <c r="I213" s="231">
        <f t="shared" si="171"/>
        <v>0</v>
      </c>
      <c r="J213" s="207">
        <f t="shared" si="157"/>
        <v>0</v>
      </c>
      <c r="K213" s="231">
        <f t="shared" si="172"/>
        <v>0</v>
      </c>
      <c r="L213" s="207">
        <f t="shared" si="158"/>
        <v>40</v>
      </c>
      <c r="M213" s="207">
        <f t="shared" si="173"/>
        <v>680</v>
      </c>
      <c r="N213" s="207">
        <f t="shared" si="159"/>
        <v>4230</v>
      </c>
      <c r="O213" s="208">
        <f t="shared" si="174"/>
        <v>52.777777777777779</v>
      </c>
      <c r="P213" s="208">
        <f t="shared" si="175"/>
        <v>36.736111111111114</v>
      </c>
      <c r="Q213" s="232" t="e">
        <f t="shared" si="183"/>
        <v>#DIV/0!</v>
      </c>
      <c r="R213" s="233" t="e">
        <f t="shared" si="183"/>
        <v>#DIV/0!</v>
      </c>
      <c r="S213" s="233" t="e">
        <f t="shared" si="183"/>
        <v>#DIV/0!</v>
      </c>
      <c r="T213" s="234" t="e">
        <f>(F213)/(AL213+AM213+AN213)*60</f>
        <v>#DIV/0!</v>
      </c>
      <c r="U213" s="234" t="e">
        <f>(G213)*60/AO213</f>
        <v>#DIV/0!</v>
      </c>
      <c r="V213" s="272"/>
      <c r="W213" s="213"/>
      <c r="X213" s="285">
        <f>X212</f>
        <v>5</v>
      </c>
      <c r="Y213" s="182" t="s">
        <v>85</v>
      </c>
      <c r="Z213" s="215"/>
      <c r="AA213" s="215"/>
      <c r="AB213" s="215"/>
      <c r="AC213" s="210">
        <f t="shared" si="176"/>
        <v>0</v>
      </c>
      <c r="AD213" s="215"/>
      <c r="AE213" s="215"/>
      <c r="AF213" s="215"/>
      <c r="AG213" s="210">
        <f t="shared" si="177"/>
        <v>0</v>
      </c>
      <c r="AH213" s="216">
        <v>210</v>
      </c>
      <c r="AI213" s="216">
        <v>40</v>
      </c>
      <c r="AJ213" s="216">
        <v>430</v>
      </c>
      <c r="AK213" s="210">
        <f t="shared" si="178"/>
        <v>680</v>
      </c>
      <c r="AL213" s="233"/>
      <c r="AM213" s="233"/>
      <c r="AN213" s="233"/>
      <c r="AO213" s="207">
        <f t="shared" si="161"/>
        <v>0</v>
      </c>
      <c r="AP213" s="236"/>
      <c r="AQ213" s="411">
        <f t="shared" si="162"/>
        <v>0</v>
      </c>
      <c r="AR213" s="237"/>
      <c r="AS213" s="237"/>
      <c r="AT213" s="237"/>
      <c r="AU213" s="219">
        <f t="shared" si="163"/>
        <v>285</v>
      </c>
      <c r="AV213" s="263" t="s">
        <v>86</v>
      </c>
      <c r="AW213" s="221"/>
      <c r="AX213" s="210"/>
      <c r="AY213" s="210"/>
      <c r="AZ213" s="219">
        <f t="shared" si="179"/>
        <v>0</v>
      </c>
      <c r="BA213" s="222">
        <f t="shared" si="164"/>
        <v>0</v>
      </c>
      <c r="BB213" s="221"/>
      <c r="BC213" s="210"/>
      <c r="BD213" s="210"/>
      <c r="BE213" s="219">
        <f t="shared" si="180"/>
        <v>0</v>
      </c>
      <c r="BF213" s="222">
        <f t="shared" si="155"/>
        <v>0</v>
      </c>
      <c r="BG213" s="223"/>
      <c r="BH213" s="195"/>
      <c r="BI213" s="239"/>
      <c r="BJ213" s="240"/>
      <c r="BK213" s="241"/>
      <c r="BL213" s="242"/>
      <c r="BM213" s="225"/>
      <c r="BN213" s="241"/>
      <c r="BO213" s="241"/>
      <c r="BP213" s="251"/>
      <c r="BQ213" s="225"/>
      <c r="BR213" s="241"/>
      <c r="BS213" s="241"/>
      <c r="BT213" s="250"/>
      <c r="BU213" s="8"/>
      <c r="BV213" s="87"/>
      <c r="BW213" s="97"/>
      <c r="BX213" s="130"/>
      <c r="BY213" s="93"/>
      <c r="BZ213" s="93"/>
      <c r="CA213" s="98"/>
      <c r="CB213" s="8"/>
      <c r="CC213" s="87"/>
      <c r="CD213" s="131"/>
      <c r="CE213" s="132"/>
      <c r="CF213" s="93"/>
      <c r="CG213" s="93"/>
      <c r="CH213" s="133"/>
      <c r="CI213" s="8"/>
      <c r="CJ213" s="9"/>
      <c r="CP213" s="8"/>
      <c r="CQ213" s="42"/>
      <c r="CR213" s="43"/>
      <c r="CS213" s="43"/>
      <c r="CT213" s="43"/>
      <c r="CU213" s="48"/>
    </row>
    <row r="214" spans="1:99" ht="15.75" customHeight="1" x14ac:dyDescent="0.25">
      <c r="A214" s="201" t="s">
        <v>87</v>
      </c>
      <c r="B214" s="202"/>
      <c r="C214" s="204">
        <v>90</v>
      </c>
      <c r="D214" s="204">
        <v>97</v>
      </c>
      <c r="E214" s="204">
        <v>115.164</v>
      </c>
      <c r="F214" s="290">
        <f t="shared" si="170"/>
        <v>302.16399999999999</v>
      </c>
      <c r="G214" s="206">
        <f t="shared" si="156"/>
        <v>1582.9770000000001</v>
      </c>
      <c r="H214" s="291">
        <f>G214/BH187</f>
        <v>316.59540000000004</v>
      </c>
      <c r="I214" s="207"/>
      <c r="J214" s="207"/>
      <c r="K214" s="207"/>
      <c r="L214" s="207"/>
      <c r="M214" s="207"/>
      <c r="N214" s="207"/>
      <c r="O214" s="208"/>
      <c r="P214" s="210"/>
      <c r="Q214" s="209" t="e">
        <f t="shared" si="183"/>
        <v>#DIV/0!</v>
      </c>
      <c r="R214" s="210" t="e">
        <f t="shared" si="183"/>
        <v>#DIV/0!</v>
      </c>
      <c r="S214" s="210"/>
      <c r="T214" s="209"/>
      <c r="U214" s="209"/>
      <c r="V214" s="212"/>
      <c r="W214" s="213"/>
      <c r="X214" s="292">
        <f>X211</f>
        <v>5</v>
      </c>
      <c r="Y214" s="293"/>
      <c r="Z214" s="294"/>
      <c r="AA214" s="295"/>
      <c r="AB214" s="295"/>
      <c r="AC214" s="294"/>
      <c r="AD214" s="295"/>
      <c r="AE214" s="295"/>
      <c r="AF214" s="295"/>
      <c r="AG214" s="295"/>
      <c r="AH214" s="296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7"/>
      <c r="AV214" s="297"/>
      <c r="AW214" s="297"/>
      <c r="AX214" s="297"/>
      <c r="AY214" s="297"/>
      <c r="AZ214" s="297"/>
      <c r="BA214" s="222">
        <f t="shared" si="164"/>
        <v>0</v>
      </c>
      <c r="BB214" s="297"/>
      <c r="BC214" s="297"/>
      <c r="BD214" s="297"/>
      <c r="BE214" s="297"/>
      <c r="BF214" s="298"/>
      <c r="BG214" s="299"/>
      <c r="BH214" s="224" t="s">
        <v>82</v>
      </c>
      <c r="BI214" s="300"/>
      <c r="BJ214" s="249"/>
      <c r="BK214" s="226">
        <v>0</v>
      </c>
      <c r="BL214" s="301"/>
      <c r="BM214" s="300"/>
      <c r="BN214" s="226"/>
      <c r="BO214" s="226">
        <v>0</v>
      </c>
      <c r="BP214" s="302"/>
      <c r="BQ214" s="300"/>
      <c r="BR214" s="226"/>
      <c r="BS214" s="226">
        <v>0</v>
      </c>
      <c r="BT214" s="289"/>
      <c r="BU214" s="8"/>
      <c r="BV214" s="87"/>
      <c r="BW214" s="104" t="s">
        <v>82</v>
      </c>
      <c r="BX214" s="130"/>
      <c r="BY214" s="93"/>
      <c r="BZ214" s="102">
        <f>BK214+BO214+BS214</f>
        <v>0</v>
      </c>
      <c r="CA214" s="142"/>
      <c r="CB214" s="15"/>
      <c r="CC214" s="87"/>
      <c r="CD214" s="131" t="s">
        <v>82</v>
      </c>
      <c r="CE214" s="132"/>
      <c r="CF214" s="93"/>
      <c r="CG214" s="102">
        <f>BZ214</f>
        <v>0</v>
      </c>
      <c r="CH214" s="133"/>
      <c r="CI214" s="8"/>
      <c r="CJ214" s="9"/>
      <c r="CK214" s="8"/>
      <c r="CL214" s="8"/>
      <c r="CM214" s="8"/>
      <c r="CN214" s="8"/>
      <c r="CO214" s="8"/>
      <c r="CP214" s="8"/>
      <c r="CQ214" s="25" t="s">
        <v>82</v>
      </c>
      <c r="CR214" s="31" t="e">
        <f>BK214/C211%</f>
        <v>#DIV/0!</v>
      </c>
      <c r="CS214" s="31" t="e">
        <f>BO214/D211%</f>
        <v>#DIV/0!</v>
      </c>
      <c r="CT214" s="31" t="e">
        <f>BS214/E211%</f>
        <v>#DIV/0!</v>
      </c>
      <c r="CU214" s="32" t="e">
        <f>BZ214/F211%</f>
        <v>#DIV/0!</v>
      </c>
    </row>
    <row r="215" spans="1:99" ht="15.75" customHeight="1" x14ac:dyDescent="0.25">
      <c r="A215" s="293" t="s">
        <v>88</v>
      </c>
      <c r="B215" s="465"/>
      <c r="C215" s="465"/>
      <c r="D215" s="303"/>
      <c r="E215" s="304" t="s">
        <v>89</v>
      </c>
      <c r="F215" s="305">
        <v>296.315</v>
      </c>
      <c r="G215" s="206">
        <f t="shared" si="156"/>
        <v>1244.77</v>
      </c>
      <c r="H215" s="306">
        <f>G215/BH187</f>
        <v>248.95400000000001</v>
      </c>
      <c r="I215" s="307"/>
      <c r="J215" s="307"/>
      <c r="K215" s="308" t="s">
        <v>17</v>
      </c>
      <c r="L215" s="308"/>
      <c r="M215" s="308" t="s">
        <v>18</v>
      </c>
      <c r="N215" s="308"/>
      <c r="O215" s="466" t="s">
        <v>19</v>
      </c>
      <c r="P215" s="466"/>
      <c r="Q215" s="466" t="s">
        <v>90</v>
      </c>
      <c r="R215" s="466"/>
      <c r="S215" s="467" t="s">
        <v>91</v>
      </c>
      <c r="T215" s="467"/>
      <c r="U215" s="467" t="s">
        <v>92</v>
      </c>
      <c r="V215" s="468"/>
      <c r="W215" s="213"/>
      <c r="X215" s="185"/>
      <c r="Y215" s="309"/>
      <c r="Z215" s="309"/>
      <c r="AA215" s="310"/>
      <c r="AB215" s="311"/>
      <c r="AC215" s="311"/>
      <c r="AD215" s="311"/>
      <c r="AE215" s="312"/>
      <c r="AF215" s="313"/>
      <c r="AG215" s="313"/>
      <c r="AH215" s="313"/>
      <c r="AI215" s="313"/>
      <c r="AJ215" s="313"/>
      <c r="AK215" s="313"/>
      <c r="AL215" s="313"/>
      <c r="AM215" s="313"/>
      <c r="AN215" s="313"/>
      <c r="AO215" s="313"/>
      <c r="AP215" s="313"/>
      <c r="AQ215" s="313"/>
      <c r="AR215" s="313"/>
      <c r="AS215" s="313"/>
      <c r="AT215" s="313"/>
      <c r="AU215" s="313"/>
      <c r="AV215" s="313"/>
      <c r="AW215" s="313"/>
      <c r="AX215" s="313"/>
      <c r="AY215" s="313"/>
      <c r="AZ215" s="313"/>
      <c r="BA215" s="313"/>
      <c r="BB215" s="313"/>
      <c r="BC215" s="313"/>
      <c r="BD215" s="313"/>
      <c r="BE215" s="313"/>
      <c r="BF215" s="313"/>
      <c r="BG215" s="313"/>
      <c r="BH215" s="224"/>
      <c r="BI215" s="225"/>
      <c r="BJ215" s="240"/>
      <c r="BK215" s="241"/>
      <c r="BL215" s="250"/>
      <c r="BM215" s="225"/>
      <c r="BN215" s="241"/>
      <c r="BO215" s="241"/>
      <c r="BP215" s="251"/>
      <c r="BQ215" s="225"/>
      <c r="BR215" s="241"/>
      <c r="BS215" s="241"/>
      <c r="BT215" s="250"/>
      <c r="BU215" s="8"/>
      <c r="BV215" s="87"/>
      <c r="BW215" s="107"/>
      <c r="BX215" s="130"/>
      <c r="BY215" s="93"/>
      <c r="BZ215" s="93"/>
      <c r="CA215" s="142"/>
      <c r="CB215" s="8"/>
      <c r="CC215" s="87"/>
      <c r="CD215" s="131"/>
      <c r="CE215" s="132"/>
      <c r="CF215" s="93"/>
      <c r="CG215" s="93"/>
      <c r="CH215" s="133"/>
      <c r="CI215" s="8"/>
      <c r="CJ215" s="9"/>
      <c r="CK215" s="8"/>
      <c r="CL215" s="8"/>
      <c r="CM215" s="8"/>
      <c r="CN215" s="8"/>
      <c r="CO215" s="8"/>
      <c r="CP215" s="8"/>
      <c r="CQ215" s="25"/>
      <c r="CR215" s="2"/>
      <c r="CS215" s="2"/>
      <c r="CT215" s="2"/>
      <c r="CU215" s="3"/>
    </row>
    <row r="216" spans="1:99" ht="15.75" customHeight="1" x14ac:dyDescent="0.25">
      <c r="A216" s="314" t="s">
        <v>129</v>
      </c>
      <c r="B216" s="315"/>
      <c r="C216" s="315"/>
      <c r="D216" s="316"/>
      <c r="E216" s="316"/>
      <c r="F216" s="317">
        <f>C216+D216+E216</f>
        <v>0</v>
      </c>
      <c r="G216" s="318">
        <f>F216</f>
        <v>0</v>
      </c>
      <c r="H216" s="319"/>
      <c r="I216" s="320"/>
      <c r="J216" s="321"/>
      <c r="K216" s="322" t="s">
        <v>93</v>
      </c>
      <c r="L216" s="323" t="s">
        <v>94</v>
      </c>
      <c r="M216" s="324" t="s">
        <v>93</v>
      </c>
      <c r="N216" s="323" t="s">
        <v>94</v>
      </c>
      <c r="O216" s="324" t="s">
        <v>93</v>
      </c>
      <c r="P216" s="323" t="s">
        <v>94</v>
      </c>
      <c r="Q216" s="324" t="s">
        <v>93</v>
      </c>
      <c r="R216" s="323" t="s">
        <v>94</v>
      </c>
      <c r="S216" s="324" t="s">
        <v>93</v>
      </c>
      <c r="T216" s="323" t="s">
        <v>94</v>
      </c>
      <c r="U216" s="324" t="s">
        <v>93</v>
      </c>
      <c r="V216" s="325" t="s">
        <v>94</v>
      </c>
      <c r="W216" s="213"/>
      <c r="X216" s="213"/>
      <c r="Y216" s="309"/>
      <c r="Z216" s="309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  <c r="AO216" s="326"/>
      <c r="AP216" s="326"/>
      <c r="AQ216" s="326"/>
      <c r="AR216" s="326"/>
      <c r="AS216" s="326"/>
      <c r="AT216" s="326"/>
      <c r="AU216" s="326"/>
      <c r="AV216" s="326"/>
      <c r="AW216" s="326"/>
      <c r="AX216" s="326"/>
      <c r="AY216" s="326"/>
      <c r="AZ216" s="326"/>
      <c r="BA216" s="326"/>
      <c r="BB216" s="326"/>
      <c r="BC216" s="326"/>
      <c r="BD216" s="326"/>
      <c r="BE216" s="326"/>
      <c r="BF216" s="326"/>
      <c r="BG216" s="326"/>
      <c r="BH216" s="224" t="s">
        <v>84</v>
      </c>
      <c r="BI216" s="225"/>
      <c r="BJ216" s="249"/>
      <c r="BK216" s="226">
        <v>8.1000000000000003E-2</v>
      </c>
      <c r="BL216" s="250"/>
      <c r="BM216" s="225"/>
      <c r="BN216" s="226"/>
      <c r="BO216" s="226">
        <v>0.13400000000000001</v>
      </c>
      <c r="BP216" s="251"/>
      <c r="BQ216" s="225"/>
      <c r="BR216" s="226"/>
      <c r="BS216" s="226">
        <v>0.128</v>
      </c>
      <c r="BT216" s="250"/>
      <c r="BU216" s="8"/>
      <c r="BV216" s="87"/>
      <c r="BW216" s="104" t="s">
        <v>84</v>
      </c>
      <c r="BX216" s="130"/>
      <c r="BY216" s="93"/>
      <c r="BZ216" s="102">
        <f>BK216+BO216+BS216</f>
        <v>0.34300000000000003</v>
      </c>
      <c r="CA216" s="142"/>
      <c r="CB216" s="8"/>
      <c r="CC216" s="87"/>
      <c r="CD216" s="90" t="s">
        <v>84</v>
      </c>
      <c r="CE216" s="132"/>
      <c r="CF216" s="93"/>
      <c r="CG216" s="102">
        <f>BZ216</f>
        <v>0.34300000000000003</v>
      </c>
      <c r="CH216" s="133"/>
      <c r="CI216" s="8"/>
      <c r="CJ216" s="9"/>
      <c r="CK216" s="8"/>
      <c r="CL216" s="8"/>
      <c r="CM216" s="8"/>
      <c r="CN216" s="8"/>
      <c r="CO216" s="8"/>
      <c r="CP216" s="8"/>
      <c r="CQ216" s="25" t="s">
        <v>84</v>
      </c>
      <c r="CR216" s="31">
        <f>BK216/C212%</f>
        <v>1.4138593122709024</v>
      </c>
      <c r="CS216" s="31">
        <f>BO216/D212%</f>
        <v>3.0221019395579609</v>
      </c>
      <c r="CT216" s="31">
        <f>BS216/E212%</f>
        <v>3.739409874379199</v>
      </c>
      <c r="CU216" s="32">
        <f>BZ216/F212%</f>
        <v>2.5246577359046078</v>
      </c>
    </row>
    <row r="217" spans="1:99" ht="15.75" customHeight="1" x14ac:dyDescent="0.25">
      <c r="A217" s="474" t="s">
        <v>95</v>
      </c>
      <c r="B217" s="475"/>
      <c r="C217" s="327" t="s">
        <v>40</v>
      </c>
      <c r="D217" s="327" t="s">
        <v>45</v>
      </c>
      <c r="E217" s="327" t="s">
        <v>48</v>
      </c>
      <c r="F217" s="328" t="s">
        <v>52</v>
      </c>
      <c r="G217" s="329" t="s">
        <v>56</v>
      </c>
      <c r="H217" s="329" t="s">
        <v>96</v>
      </c>
      <c r="I217" s="330" t="s">
        <v>97</v>
      </c>
      <c r="J217" s="330"/>
      <c r="K217" s="331">
        <v>0</v>
      </c>
      <c r="L217" s="262">
        <v>0</v>
      </c>
      <c r="M217" s="215">
        <v>0</v>
      </c>
      <c r="N217" s="262">
        <v>0</v>
      </c>
      <c r="O217" s="262">
        <v>0</v>
      </c>
      <c r="P217" s="262">
        <v>0</v>
      </c>
      <c r="Q217" s="210">
        <f t="shared" ref="Q217:R219" si="184">K217+M217+O217</f>
        <v>0</v>
      </c>
      <c r="R217" s="211">
        <f t="shared" si="184"/>
        <v>0</v>
      </c>
      <c r="S217" s="411">
        <f t="shared" ref="S217:T219" si="185">Q217+S171</f>
        <v>11</v>
      </c>
      <c r="T217" s="411">
        <f t="shared" si="185"/>
        <v>185</v>
      </c>
      <c r="U217" s="208">
        <f>S217/X191</f>
        <v>2.2000000000000002</v>
      </c>
      <c r="V217" s="412">
        <f>T217/S217</f>
        <v>16.818181818181817</v>
      </c>
      <c r="W217" s="185"/>
      <c r="X217" s="213"/>
      <c r="Y217" s="309"/>
      <c r="Z217" s="309"/>
      <c r="AA217" s="313"/>
      <c r="AB217" s="313"/>
      <c r="AC217" s="313"/>
      <c r="AD217" s="313"/>
      <c r="AE217" s="313"/>
      <c r="AF217" s="313"/>
      <c r="AG217" s="313"/>
      <c r="AH217" s="313"/>
      <c r="AI217" s="313"/>
      <c r="AJ217" s="313"/>
      <c r="AK217" s="313"/>
      <c r="AL217" s="313"/>
      <c r="AM217" s="313"/>
      <c r="AN217" s="313"/>
      <c r="AO217" s="313"/>
      <c r="AP217" s="313"/>
      <c r="AQ217" s="313"/>
      <c r="AR217" s="313"/>
      <c r="AS217" s="313"/>
      <c r="AT217" s="313"/>
      <c r="AU217" s="313"/>
      <c r="AV217" s="313"/>
      <c r="AW217" s="313"/>
      <c r="AX217" s="313"/>
      <c r="AY217" s="313"/>
      <c r="AZ217" s="313"/>
      <c r="BA217" s="313"/>
      <c r="BB217" s="313"/>
      <c r="BC217" s="313"/>
      <c r="BD217" s="313"/>
      <c r="BE217" s="313"/>
      <c r="BF217" s="313"/>
      <c r="BG217" s="313"/>
      <c r="BH217" s="195"/>
      <c r="BI217" s="225"/>
      <c r="BJ217" s="240"/>
      <c r="BK217" s="241"/>
      <c r="BL217" s="250"/>
      <c r="BM217" s="225"/>
      <c r="BN217" s="241"/>
      <c r="BO217" s="241"/>
      <c r="BP217" s="251"/>
      <c r="BQ217" s="225"/>
      <c r="BR217" s="241"/>
      <c r="BS217" s="241"/>
      <c r="BT217" s="250"/>
      <c r="BU217" s="8"/>
      <c r="BV217" s="87"/>
      <c r="BW217" s="97"/>
      <c r="BX217" s="130"/>
      <c r="BY217" s="93"/>
      <c r="BZ217" s="93"/>
      <c r="CA217" s="142"/>
      <c r="CB217" s="8"/>
      <c r="CC217" s="143"/>
      <c r="CD217" s="108"/>
      <c r="CE217" s="132"/>
      <c r="CF217" s="93"/>
      <c r="CG217" s="93"/>
      <c r="CH217" s="133"/>
      <c r="CI217" s="8"/>
      <c r="CJ217" s="9"/>
      <c r="CK217" s="8"/>
      <c r="CL217" s="8"/>
      <c r="CM217" s="8"/>
      <c r="CN217" s="8"/>
      <c r="CO217" s="8"/>
      <c r="CP217" s="8"/>
      <c r="CQ217" s="42"/>
      <c r="CR217" s="43"/>
      <c r="CS217" s="43"/>
      <c r="CT217" s="43"/>
      <c r="CU217" s="48"/>
    </row>
    <row r="218" spans="1:99" ht="15.75" customHeight="1" x14ac:dyDescent="0.25">
      <c r="A218" s="191" t="s">
        <v>98</v>
      </c>
      <c r="B218" s="234"/>
      <c r="C218" s="333">
        <v>1.2</v>
      </c>
      <c r="D218" s="333">
        <v>0.85</v>
      </c>
      <c r="E218" s="333">
        <v>1.1499999999999999</v>
      </c>
      <c r="F218" s="334">
        <v>0.85</v>
      </c>
      <c r="G218" s="334">
        <v>0.85</v>
      </c>
      <c r="H218" s="335">
        <f>F191</f>
        <v>0</v>
      </c>
      <c r="I218" s="336" t="s">
        <v>99</v>
      </c>
      <c r="J218" s="336"/>
      <c r="K218" s="331">
        <v>1</v>
      </c>
      <c r="L218" s="262">
        <v>10</v>
      </c>
      <c r="M218" s="215">
        <v>0</v>
      </c>
      <c r="N218" s="262">
        <v>0</v>
      </c>
      <c r="O218" s="262">
        <v>1</v>
      </c>
      <c r="P218" s="215">
        <v>10</v>
      </c>
      <c r="Q218" s="210">
        <f t="shared" si="184"/>
        <v>2</v>
      </c>
      <c r="R218" s="211">
        <f t="shared" si="184"/>
        <v>20</v>
      </c>
      <c r="S218" s="411">
        <f t="shared" si="185"/>
        <v>13</v>
      </c>
      <c r="T218" s="411">
        <f t="shared" si="185"/>
        <v>150</v>
      </c>
      <c r="U218" s="208">
        <f>S218/X192</f>
        <v>2.6</v>
      </c>
      <c r="V218" s="222">
        <f>T218/S218</f>
        <v>11.538461538461538</v>
      </c>
      <c r="W218" s="213"/>
      <c r="X218" s="223"/>
      <c r="Y218" s="309"/>
      <c r="Z218" s="309"/>
      <c r="AA218" s="313"/>
      <c r="AE218" s="313"/>
      <c r="AF218" s="313"/>
      <c r="AG218" s="313"/>
      <c r="AH218" s="313"/>
      <c r="AI218" s="313"/>
      <c r="AJ218" s="313"/>
      <c r="AK218" s="313"/>
      <c r="AL218" s="313"/>
      <c r="AM218" s="313"/>
      <c r="AN218" s="313"/>
      <c r="AO218" s="313"/>
      <c r="AP218" s="313"/>
      <c r="AQ218" s="313"/>
      <c r="AR218" s="313"/>
      <c r="AS218" s="313"/>
      <c r="AT218" s="313"/>
      <c r="AU218" s="313"/>
      <c r="AV218" s="313"/>
      <c r="AW218" s="313"/>
      <c r="AX218" s="313"/>
      <c r="AY218" s="313"/>
      <c r="AZ218" s="313"/>
      <c r="BA218" s="313"/>
      <c r="BB218" s="313"/>
      <c r="BC218" s="313"/>
      <c r="BD218" s="313"/>
      <c r="BE218" s="313"/>
      <c r="BF218" s="313"/>
      <c r="BG218" s="313"/>
      <c r="BH218" s="224" t="s">
        <v>86</v>
      </c>
      <c r="BI218" s="239"/>
      <c r="BJ218" s="249"/>
      <c r="BK218" s="226">
        <v>0.11899999999999999</v>
      </c>
      <c r="BL218" s="242"/>
      <c r="BM218" s="225"/>
      <c r="BN218" s="226"/>
      <c r="BO218" s="226">
        <v>0.21099999999999999</v>
      </c>
      <c r="BP218" s="251"/>
      <c r="BQ218" s="225"/>
      <c r="BR218" s="226"/>
      <c r="BS218" s="226">
        <v>5.8000000000000003E-2</v>
      </c>
      <c r="BT218" s="250"/>
      <c r="BU218" s="87"/>
      <c r="BV218" s="87"/>
      <c r="BW218" s="104" t="s">
        <v>86</v>
      </c>
      <c r="BX218" s="14"/>
      <c r="BY218" s="16"/>
      <c r="BZ218" s="102">
        <f>BK218+BO218+BS218</f>
        <v>0.38799999999999996</v>
      </c>
      <c r="CA218" s="17"/>
      <c r="CB218" s="469" t="s">
        <v>100</v>
      </c>
      <c r="CC218" s="470"/>
      <c r="CD218" s="131" t="s">
        <v>86</v>
      </c>
      <c r="CE218" s="19"/>
      <c r="CF218" s="16"/>
      <c r="CG218" s="102">
        <f>BZ218</f>
        <v>0.38799999999999996</v>
      </c>
      <c r="CH218" s="20"/>
      <c r="CI218" s="9"/>
      <c r="CP218" s="8"/>
      <c r="CQ218" s="33" t="s">
        <v>86</v>
      </c>
      <c r="CR218" s="44">
        <f>BK218/C213%</f>
        <v>1.2472487160674981</v>
      </c>
      <c r="CS218" s="44">
        <f>BO218/D213%</f>
        <v>2.1736890903471719</v>
      </c>
      <c r="CT218" s="44">
        <f>BS218/E213%</f>
        <v>3.0005173305742372</v>
      </c>
      <c r="CU218" s="49">
        <f>BZ218/F213%</f>
        <v>1.8318304140503279</v>
      </c>
    </row>
    <row r="219" spans="1:99" ht="15.75" customHeight="1" x14ac:dyDescent="0.25">
      <c r="A219" s="501" t="s">
        <v>139</v>
      </c>
      <c r="B219" s="241" t="s">
        <v>38</v>
      </c>
      <c r="C219" s="337" t="e">
        <f>BY191/F191%</f>
        <v>#DIV/0!</v>
      </c>
      <c r="D219" s="337">
        <f>BY193/(F193+F194+F195)%</f>
        <v>1.0470163347801598</v>
      </c>
      <c r="E219" s="337">
        <f>BY195/(F196+F197+F198)%</f>
        <v>1.0257269756138438</v>
      </c>
      <c r="F219" s="338">
        <f>BY197/(F199+F200)%</f>
        <v>2.8719126938541062</v>
      </c>
      <c r="G219" s="339">
        <f>BY199/(F201)%</f>
        <v>0.51490359860403911</v>
      </c>
      <c r="H219" s="340" t="s">
        <v>101</v>
      </c>
      <c r="I219" s="341" t="s">
        <v>102</v>
      </c>
      <c r="J219" s="341"/>
      <c r="K219" s="342">
        <v>0</v>
      </c>
      <c r="L219" s="343">
        <v>0</v>
      </c>
      <c r="M219" s="344">
        <v>0</v>
      </c>
      <c r="N219" s="343">
        <v>0</v>
      </c>
      <c r="O219" s="344">
        <v>0</v>
      </c>
      <c r="P219" s="344">
        <v>0</v>
      </c>
      <c r="Q219" s="294">
        <f t="shared" si="184"/>
        <v>0</v>
      </c>
      <c r="R219" s="345">
        <f t="shared" si="184"/>
        <v>0</v>
      </c>
      <c r="S219" s="411">
        <f t="shared" si="185"/>
        <v>2</v>
      </c>
      <c r="T219" s="411">
        <f t="shared" si="185"/>
        <v>50</v>
      </c>
      <c r="U219" s="346">
        <f>S219/X193</f>
        <v>0.4</v>
      </c>
      <c r="V219" s="347">
        <f>T219/S219</f>
        <v>25</v>
      </c>
      <c r="W219" s="213"/>
      <c r="X219" s="348"/>
      <c r="Y219" s="309"/>
      <c r="Z219" s="309"/>
      <c r="AA219" s="348"/>
      <c r="AE219" s="348"/>
      <c r="AF219" s="348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C219" s="169"/>
      <c r="BD219" s="169"/>
      <c r="BE219" s="169"/>
      <c r="BF219" s="169"/>
      <c r="BG219" s="169"/>
      <c r="BH219" s="224"/>
      <c r="BI219" s="349"/>
      <c r="BJ219" s="276"/>
      <c r="BK219" s="197"/>
      <c r="BL219" s="250"/>
      <c r="BM219" s="287"/>
      <c r="BN219" s="241"/>
      <c r="BO219" s="241"/>
      <c r="BP219" s="288"/>
      <c r="BQ219" s="350"/>
      <c r="BR219" s="197"/>
      <c r="BS219" s="197"/>
      <c r="BT219" s="289"/>
      <c r="BU219" s="87"/>
      <c r="BV219" s="87"/>
      <c r="BW219" s="107"/>
      <c r="BX219" s="14"/>
      <c r="BY219" s="16"/>
      <c r="BZ219" s="93"/>
      <c r="CA219" s="17"/>
      <c r="CB219" s="144" t="s">
        <v>90</v>
      </c>
      <c r="CC219" s="145"/>
      <c r="CD219" s="131"/>
      <c r="CE219" s="21"/>
      <c r="CF219" s="22"/>
      <c r="CG219" s="146"/>
      <c r="CH219" s="23"/>
      <c r="CI219" s="9"/>
      <c r="CP219" s="8"/>
      <c r="CQ219" s="8"/>
      <c r="CR219" s="8"/>
      <c r="CS219" s="8"/>
      <c r="CT219" s="8"/>
      <c r="CU219" s="8"/>
    </row>
    <row r="220" spans="1:99" ht="15.75" customHeight="1" x14ac:dyDescent="0.25">
      <c r="A220" s="502"/>
      <c r="B220" s="351" t="s">
        <v>39</v>
      </c>
      <c r="C220" s="352" t="e">
        <f>CF191/G191%</f>
        <v>#DIV/0!</v>
      </c>
      <c r="D220" s="352">
        <f>CF193/(G193+G194+G195)%</f>
        <v>0.17192507113671854</v>
      </c>
      <c r="E220" s="352">
        <f>CF195/(G196+G197+G198)%</f>
        <v>0.19717511211918137</v>
      </c>
      <c r="F220" s="353">
        <f>CF197/(G199+G200)%</f>
        <v>0.19147257729747943</v>
      </c>
      <c r="G220" s="354">
        <f>CF199/(G201)%</f>
        <v>0.19213608358346604</v>
      </c>
      <c r="H220" s="413">
        <f>H174+F214-F215</f>
        <v>225.01599999999991</v>
      </c>
      <c r="K220" s="309"/>
      <c r="L220" s="309"/>
      <c r="M220" s="471" t="s">
        <v>103</v>
      </c>
      <c r="N220" s="472"/>
      <c r="O220" s="473"/>
      <c r="P220" s="357" t="s">
        <v>104</v>
      </c>
      <c r="Q220" s="358" t="s">
        <v>105</v>
      </c>
      <c r="R220" s="359" t="s">
        <v>106</v>
      </c>
      <c r="S220" s="359" t="s">
        <v>107</v>
      </c>
      <c r="T220" s="359" t="s">
        <v>108</v>
      </c>
      <c r="U220" s="359" t="s">
        <v>101</v>
      </c>
      <c r="V220" s="360" t="s">
        <v>109</v>
      </c>
      <c r="W220" s="213"/>
      <c r="X220" s="348"/>
      <c r="Y220" s="348"/>
      <c r="Z220" s="348"/>
      <c r="AA220" s="348"/>
      <c r="AE220" s="348"/>
      <c r="AF220" s="348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  <c r="AX220" s="169"/>
      <c r="AY220" s="169"/>
      <c r="AZ220" s="169"/>
      <c r="BA220" s="169"/>
      <c r="BB220" s="169"/>
      <c r="BC220" s="169"/>
      <c r="BD220" s="169"/>
      <c r="BE220" s="169"/>
      <c r="BF220" s="169"/>
      <c r="BG220" s="169"/>
      <c r="BH220" s="361" t="s">
        <v>110</v>
      </c>
      <c r="BI220" s="480"/>
      <c r="BJ220" s="362">
        <f>BJ191+BJ193+BJ195+BJ197+BJ199+BJ201+BJ202+BJ204+BJ206+BJ208+BJ209+BJ210+BJ212+BJ214+BJ216+BJ218</f>
        <v>8.7099999999999991</v>
      </c>
      <c r="BK220" s="362">
        <f>BK191+BK193+BK195+BK197+BK199+BK201+BK202+BK204+BK206+BK208+BK209+BK210+BK212+BK214+BK216+BK218</f>
        <v>0.49299999999999999</v>
      </c>
      <c r="BL220" s="488"/>
      <c r="BM220" s="489"/>
      <c r="BN220" s="362">
        <f>BN191+BN193+BN195+BN197+BN199+BN201+BN202+BN204+BN206+BN208+BN209+BN210+BN212+BN214+BN216+BN218</f>
        <v>5.9700000000000006</v>
      </c>
      <c r="BO220" s="362">
        <f>BO191+BO193+BO195+BO197+BO199+BO201+BO202+BO204+BO206+BO208+BO209+BO210+BO212+BO214+BO216+BO218</f>
        <v>0.71899999999999997</v>
      </c>
      <c r="BP220" s="488"/>
      <c r="BQ220" s="489"/>
      <c r="BR220" s="362">
        <f>BR191+BR193+BR195+BR197+BR199+BR201+BR202+BR204+BR206+BR208+BR209+BR210+BR212+BR214+BR216+BR218</f>
        <v>5.59</v>
      </c>
      <c r="BS220" s="362">
        <f>BS191+BS193+BS195+BS197+BS199+BS201+BS202+BS204+BS206+BS208+BS209+BS210+BS212+BS214+BS216+BS218</f>
        <v>0.54200000000000004</v>
      </c>
      <c r="BT220" s="482"/>
      <c r="BU220" s="87"/>
      <c r="BV220" s="87"/>
      <c r="BW220" s="147" t="s">
        <v>110</v>
      </c>
      <c r="BX220" s="18"/>
      <c r="BY220" s="148">
        <f>BY191+BY193+BY195+BY197+BY199+BY201+BY202+BY204+BY206+BY208+BY209+BY210+BY212+BY214+BY216+BY218</f>
        <v>20.269999999999996</v>
      </c>
      <c r="BZ220" s="149">
        <f>BZ193+BZ195+BZ197+BZ199+BZ201+BZ202+BZ204+BZ206+BZ208+BZ209+BZ210+BZ212+BZ214+BZ216+BZ218+CC219</f>
        <v>1.754</v>
      </c>
      <c r="CA220" s="150">
        <f>CA201+CA202+CA204+CA208+CA208+CA209</f>
        <v>0</v>
      </c>
      <c r="CB220" s="144" t="s">
        <v>39</v>
      </c>
      <c r="CC220" s="145">
        <f>CC219</f>
        <v>0</v>
      </c>
      <c r="CD220" s="147" t="s">
        <v>110</v>
      </c>
      <c r="CE220" s="151"/>
      <c r="CF220" s="152">
        <f>SUM(CF173:CF219)</f>
        <v>96.850000000000023</v>
      </c>
      <c r="CG220" s="153">
        <f>SUM(BZ173:BZ220)</f>
        <v>4.8659999999999997</v>
      </c>
      <c r="CH220" s="154">
        <f>CA220</f>
        <v>0</v>
      </c>
      <c r="CI220" s="9"/>
      <c r="CP220" s="8"/>
      <c r="CQ220" s="45"/>
      <c r="CR220" s="8"/>
      <c r="CS220" s="8"/>
      <c r="CT220" s="8"/>
      <c r="CU220" s="8"/>
    </row>
    <row r="221" spans="1:99" ht="15" customHeight="1" x14ac:dyDescent="0.25">
      <c r="A221" s="363"/>
      <c r="H221" s="364" t="s">
        <v>109</v>
      </c>
      <c r="K221" s="309"/>
      <c r="L221" s="309"/>
      <c r="M221" s="365"/>
      <c r="N221" s="333"/>
      <c r="O221" s="366"/>
      <c r="P221" s="367" t="s">
        <v>111</v>
      </c>
      <c r="Q221" s="205"/>
      <c r="R221" s="205"/>
      <c r="S221" s="368"/>
      <c r="T221" s="368"/>
      <c r="U221" s="368"/>
      <c r="V221" s="369">
        <f>Q221+R221+S221+T221+U221</f>
        <v>0</v>
      </c>
      <c r="W221" s="213"/>
      <c r="X221" s="348"/>
      <c r="Y221" s="348"/>
      <c r="Z221" s="348"/>
      <c r="AA221" s="348"/>
      <c r="AE221" s="348"/>
      <c r="AF221" s="348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  <c r="AX221" s="169"/>
      <c r="AY221" s="169"/>
      <c r="AZ221" s="169"/>
      <c r="BA221" s="169"/>
      <c r="BB221" s="169"/>
      <c r="BC221" s="169"/>
      <c r="BD221" s="169"/>
      <c r="BE221" s="169"/>
      <c r="BF221" s="169"/>
      <c r="BG221" s="169"/>
      <c r="BH221" s="370" t="s">
        <v>112</v>
      </c>
      <c r="BI221" s="481"/>
      <c r="BJ221" s="371">
        <f>BJ220/(BJ220+C214)%</f>
        <v>8.8238273731131596</v>
      </c>
      <c r="BK221" s="371">
        <f>BK220/C214%</f>
        <v>0.54777777777777781</v>
      </c>
      <c r="BL221" s="490"/>
      <c r="BM221" s="491"/>
      <c r="BN221" s="371">
        <f>BN220/(BN220+D214)%</f>
        <v>5.7978051859764985</v>
      </c>
      <c r="BO221" s="371">
        <f>BO220/D214%</f>
        <v>0.74123711340206189</v>
      </c>
      <c r="BP221" s="490"/>
      <c r="BQ221" s="491"/>
      <c r="BR221" s="371">
        <f>BR220/(BR220+E214)%</f>
        <v>4.6292462361495268</v>
      </c>
      <c r="BS221" s="371">
        <f>BS220/E214%</f>
        <v>0.47063318398110526</v>
      </c>
      <c r="BT221" s="483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9"/>
      <c r="CP221" s="8"/>
    </row>
    <row r="222" spans="1:99" ht="15" customHeight="1" x14ac:dyDescent="0.25">
      <c r="A222" s="474" t="s">
        <v>95</v>
      </c>
      <c r="B222" s="475"/>
      <c r="C222" s="327" t="s">
        <v>58</v>
      </c>
      <c r="D222" s="372" t="s">
        <v>61</v>
      </c>
      <c r="E222" s="323" t="s">
        <v>65</v>
      </c>
      <c r="F222" s="325" t="s">
        <v>70</v>
      </c>
      <c r="G222" s="373" t="s">
        <v>71</v>
      </c>
      <c r="H222" s="374" t="s">
        <v>73</v>
      </c>
      <c r="I222" s="375"/>
      <c r="K222" s="309"/>
      <c r="L222" s="309"/>
      <c r="M222" s="476" t="s">
        <v>113</v>
      </c>
      <c r="N222" s="477"/>
      <c r="O222" s="376"/>
      <c r="P222" s="377" t="s">
        <v>114</v>
      </c>
      <c r="Q222" s="378">
        <f t="shared" ref="Q222:V222" si="186">Q221</f>
        <v>0</v>
      </c>
      <c r="R222" s="378">
        <f t="shared" si="186"/>
        <v>0</v>
      </c>
      <c r="S222" s="378">
        <f t="shared" si="186"/>
        <v>0</v>
      </c>
      <c r="T222" s="378">
        <f t="shared" si="186"/>
        <v>0</v>
      </c>
      <c r="U222" s="378">
        <f t="shared" si="186"/>
        <v>0</v>
      </c>
      <c r="V222" s="379">
        <f t="shared" si="186"/>
        <v>0</v>
      </c>
      <c r="W222" s="169"/>
      <c r="X222" s="348"/>
      <c r="Y222" s="348"/>
      <c r="Z222" s="348"/>
      <c r="AA222" s="348"/>
      <c r="AE222" s="348"/>
      <c r="AF222" s="348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C222" s="169"/>
      <c r="BD222" s="169"/>
      <c r="BE222" s="169"/>
      <c r="BF222" s="169"/>
      <c r="BG222" s="169"/>
      <c r="BH222" s="380"/>
      <c r="BI222" s="381"/>
      <c r="BJ222" s="381"/>
      <c r="BK222" s="381"/>
      <c r="BL222" s="381"/>
      <c r="BM222" s="381"/>
      <c r="BN222" s="381"/>
      <c r="BO222" s="381"/>
      <c r="BP222" s="381"/>
      <c r="BQ222" s="381"/>
      <c r="BR222" s="381"/>
      <c r="BS222" s="381"/>
      <c r="BT222" s="381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9"/>
    </row>
    <row r="223" spans="1:99" ht="15" customHeight="1" x14ac:dyDescent="0.25">
      <c r="A223" s="382"/>
      <c r="B223" s="189"/>
      <c r="C223" s="333">
        <v>1.5</v>
      </c>
      <c r="D223" s="333">
        <v>1.45</v>
      </c>
      <c r="E223" s="383">
        <v>1.25</v>
      </c>
      <c r="F223" s="272">
        <v>1.5</v>
      </c>
      <c r="G223" s="384">
        <v>1.5</v>
      </c>
      <c r="H223" s="385">
        <v>1.5</v>
      </c>
      <c r="I223" s="386"/>
      <c r="K223" s="387" t="s">
        <v>56</v>
      </c>
      <c r="L223" s="388"/>
      <c r="M223" s="476" t="s">
        <v>115</v>
      </c>
      <c r="N223" s="477"/>
      <c r="O223" s="376"/>
      <c r="S223" s="309"/>
      <c r="T223" s="389"/>
      <c r="U223" s="478" t="s">
        <v>109</v>
      </c>
      <c r="V223" s="479"/>
      <c r="W223" s="169"/>
      <c r="X223" s="348"/>
      <c r="Y223" s="390" t="s">
        <v>116</v>
      </c>
      <c r="Z223" s="390">
        <f>100-(Z226+V226+0.15)</f>
        <v>94.084525341002376</v>
      </c>
      <c r="AA223" s="348"/>
      <c r="AE223" s="348"/>
      <c r="AF223" s="348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  <c r="AX223" s="169"/>
      <c r="AY223" s="169"/>
      <c r="AZ223" s="169"/>
      <c r="BA223" s="169"/>
      <c r="BB223" s="169"/>
      <c r="BC223" s="169"/>
      <c r="BD223" s="169"/>
      <c r="BE223" s="169"/>
      <c r="BF223" s="169"/>
      <c r="BG223" s="169"/>
      <c r="BH223" s="380"/>
      <c r="BI223" s="381"/>
      <c r="BJ223" s="381"/>
      <c r="BK223" s="381"/>
      <c r="BL223" s="381"/>
      <c r="BM223" s="381"/>
      <c r="BN223" s="381"/>
      <c r="BO223" s="381"/>
      <c r="BP223" s="381"/>
      <c r="BQ223" s="381"/>
      <c r="BR223" s="381"/>
      <c r="BS223" s="381"/>
      <c r="BT223" s="381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9"/>
    </row>
    <row r="224" spans="1:99" ht="15.75" customHeight="1" x14ac:dyDescent="0.25">
      <c r="A224" s="365" t="s">
        <v>117</v>
      </c>
      <c r="B224" s="241" t="s">
        <v>38</v>
      </c>
      <c r="C224" s="337">
        <f>BX201/(BX201+F203)%</f>
        <v>2.9858589719090385</v>
      </c>
      <c r="D224" s="337">
        <f>BX202/(BX202+F204)%</f>
        <v>2.4166130662501146</v>
      </c>
      <c r="E224" s="337">
        <f>BX204/(BX204+F205)%</f>
        <v>2.9458782839504924</v>
      </c>
      <c r="F224" s="339">
        <f>BX206/(BX206+F206)%</f>
        <v>5.360067497146261</v>
      </c>
      <c r="G224" s="391">
        <f>BX208/(BX208+F207)%</f>
        <v>3.7872683319903295</v>
      </c>
      <c r="H224" s="392">
        <f>BX209/(BX209+F208)%</f>
        <v>5.9110298598415598</v>
      </c>
      <c r="I224" s="393"/>
      <c r="K224" s="337">
        <f>BZ199/(F201)%</f>
        <v>0</v>
      </c>
      <c r="L224" s="309"/>
      <c r="M224" s="476" t="s">
        <v>118</v>
      </c>
      <c r="N224" s="477"/>
      <c r="O224" s="376"/>
      <c r="S224" s="309"/>
      <c r="T224" s="492" t="s">
        <v>119</v>
      </c>
      <c r="U224" s="183" t="s">
        <v>36</v>
      </c>
      <c r="V224" s="366">
        <v>5.25</v>
      </c>
      <c r="W224" s="169"/>
      <c r="X224" s="348"/>
      <c r="Y224" s="484" t="s">
        <v>120</v>
      </c>
      <c r="Z224" s="484"/>
      <c r="AA224" s="348"/>
      <c r="AB224" s="348"/>
      <c r="AC224" s="348"/>
      <c r="AD224" s="348"/>
      <c r="AE224" s="348"/>
      <c r="AF224" s="348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C224" s="169"/>
      <c r="BD224" s="169"/>
      <c r="BE224" s="169"/>
      <c r="BF224" s="169"/>
      <c r="BG224" s="169"/>
      <c r="BH224" s="380"/>
      <c r="BI224" s="381"/>
      <c r="BJ224" s="381"/>
      <c r="BK224" s="381"/>
      <c r="BL224" s="381"/>
      <c r="BM224" s="381"/>
      <c r="BN224" s="381"/>
      <c r="BO224" s="381"/>
      <c r="BP224" s="381"/>
      <c r="BQ224" s="381"/>
      <c r="BR224" s="381"/>
      <c r="BS224" s="381"/>
      <c r="BT224" s="381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9"/>
    </row>
    <row r="225" spans="1:99" ht="15.75" customHeight="1" x14ac:dyDescent="0.25">
      <c r="A225" s="365"/>
      <c r="B225" s="241" t="s">
        <v>39</v>
      </c>
      <c r="C225" s="337">
        <f>CE201/(CE201+G203)%</f>
        <v>0.47927334492535795</v>
      </c>
      <c r="D225" s="337">
        <f>CE202/(CE202+G204)%</f>
        <v>0.52703509693037121</v>
      </c>
      <c r="E225" s="337">
        <f>CE204/(CE204+G205)%</f>
        <v>0.74690785247422775</v>
      </c>
      <c r="F225" s="339">
        <f>CE206/(CE206+G206)%</f>
        <v>0.87794885135025291</v>
      </c>
      <c r="G225" s="391">
        <f>CE208/(CE208+G207)%</f>
        <v>0.85907512337781033</v>
      </c>
      <c r="H225" s="394">
        <f>CF209/(CF209+G208)%</f>
        <v>0.7286932351725951</v>
      </c>
      <c r="K225" s="352">
        <f>CG199/(G201)%</f>
        <v>0</v>
      </c>
      <c r="M225" s="485" t="s">
        <v>121</v>
      </c>
      <c r="N225" s="467"/>
      <c r="O225" s="395"/>
      <c r="T225" s="492"/>
      <c r="U225" s="183" t="s">
        <v>38</v>
      </c>
      <c r="V225" s="193">
        <f>BY220/(BY220+F214)%</f>
        <v>6.2865578692073409</v>
      </c>
      <c r="W225" s="169"/>
      <c r="X225" s="260"/>
      <c r="Y225" s="183" t="s">
        <v>122</v>
      </c>
      <c r="Z225" s="396">
        <v>0</v>
      </c>
      <c r="AA225" s="260"/>
      <c r="AB225" s="260"/>
      <c r="AC225" s="260"/>
      <c r="AD225" s="260"/>
      <c r="AE225" s="260"/>
      <c r="AF225" s="260"/>
      <c r="AG225" s="223"/>
      <c r="AH225" s="223"/>
      <c r="AI225" s="223"/>
      <c r="AJ225" s="223"/>
      <c r="AK225" s="223"/>
      <c r="AL225" s="223"/>
      <c r="AM225" s="223"/>
      <c r="AN225" s="223"/>
      <c r="AO225" s="223"/>
      <c r="AP225" s="223"/>
      <c r="AQ225" s="223"/>
      <c r="AR225" s="223"/>
      <c r="AS225" s="223"/>
      <c r="AT225" s="223"/>
      <c r="AU225" s="223"/>
      <c r="AV225" s="223"/>
      <c r="AW225" s="223"/>
      <c r="AX225" s="223"/>
      <c r="AY225" s="223"/>
      <c r="AZ225" s="223"/>
      <c r="BA225" s="223"/>
      <c r="BB225" s="223"/>
      <c r="BC225" s="223"/>
      <c r="BD225" s="223"/>
      <c r="BE225" s="223"/>
      <c r="BF225" s="223"/>
      <c r="BG225" s="223"/>
      <c r="BH225" s="380"/>
      <c r="BI225" s="381"/>
      <c r="BJ225" s="381"/>
      <c r="BK225" s="381"/>
      <c r="BL225" s="381"/>
      <c r="BM225" s="381"/>
      <c r="BN225" s="381"/>
      <c r="BO225" s="381"/>
      <c r="BP225" s="381"/>
      <c r="BQ225" s="381"/>
      <c r="BR225" s="381"/>
      <c r="BS225" s="381"/>
      <c r="BT225" s="381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9"/>
    </row>
    <row r="226" spans="1:99" ht="15.75" customHeight="1" x14ac:dyDescent="0.25">
      <c r="A226" s="382"/>
      <c r="B226" s="234"/>
      <c r="C226" s="333">
        <v>1.95</v>
      </c>
      <c r="D226" s="333">
        <v>1.75</v>
      </c>
      <c r="E226" s="333">
        <v>1.65</v>
      </c>
      <c r="F226" s="384"/>
      <c r="G226" s="322" t="s">
        <v>123</v>
      </c>
      <c r="H226" s="397" t="s">
        <v>45</v>
      </c>
      <c r="I226" s="327" t="s">
        <v>48</v>
      </c>
      <c r="J226" s="327" t="s">
        <v>52</v>
      </c>
      <c r="K226" s="327" t="s">
        <v>58</v>
      </c>
      <c r="L226" s="372" t="s">
        <v>61</v>
      </c>
      <c r="M226" s="323" t="s">
        <v>65</v>
      </c>
      <c r="N226" s="323" t="s">
        <v>70</v>
      </c>
      <c r="O226" s="327" t="s">
        <v>77</v>
      </c>
      <c r="P226" s="327" t="s">
        <v>80</v>
      </c>
      <c r="Q226" s="398" t="s">
        <v>82</v>
      </c>
      <c r="R226" s="398" t="s">
        <v>84</v>
      </c>
      <c r="S226" s="399" t="s">
        <v>86</v>
      </c>
      <c r="T226" s="493"/>
      <c r="U226" s="183" t="s">
        <v>39</v>
      </c>
      <c r="V226" s="414">
        <f>CF220/(CF220+G214)%</f>
        <v>5.7654746589976238</v>
      </c>
      <c r="W226" s="169"/>
      <c r="X226" s="260"/>
      <c r="Y226" s="183" t="s">
        <v>124</v>
      </c>
      <c r="Z226" s="400">
        <f>Z225/((CF220+G214)+(CF220+G214)*0.0015)%</f>
        <v>0</v>
      </c>
      <c r="AF226" s="260"/>
      <c r="AG226" s="223"/>
      <c r="AH226" s="223"/>
      <c r="AI226" s="223"/>
      <c r="AJ226" s="223"/>
      <c r="AK226" s="223"/>
      <c r="AL226" s="223"/>
      <c r="AM226" s="223"/>
      <c r="AN226" s="223"/>
      <c r="AO226" s="223"/>
      <c r="AP226" s="223"/>
      <c r="AQ226" s="223"/>
      <c r="AR226" s="223"/>
      <c r="AS226" s="223"/>
      <c r="AT226" s="223"/>
      <c r="AU226" s="223"/>
      <c r="AV226" s="223"/>
      <c r="AW226" s="223"/>
      <c r="AX226" s="223"/>
      <c r="AY226" s="223"/>
      <c r="AZ226" s="223"/>
      <c r="BA226" s="223"/>
      <c r="BB226" s="223"/>
      <c r="BC226" s="223"/>
      <c r="BD226" s="223"/>
      <c r="BE226" s="223"/>
      <c r="BF226" s="223"/>
      <c r="BG226" s="223"/>
      <c r="BH226" s="380"/>
      <c r="BI226" s="381"/>
      <c r="BJ226" s="381"/>
      <c r="BK226" s="381"/>
      <c r="BL226" s="381"/>
      <c r="BM226" s="381"/>
      <c r="BN226" s="381"/>
      <c r="BO226" s="381"/>
      <c r="BP226" s="381"/>
      <c r="BQ226" s="381"/>
      <c r="BR226" s="381"/>
      <c r="BS226" s="381"/>
      <c r="BT226" s="381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9"/>
    </row>
    <row r="227" spans="1:99" ht="15" customHeight="1" x14ac:dyDescent="0.25">
      <c r="A227" s="365" t="s">
        <v>109</v>
      </c>
      <c r="B227" s="241" t="s">
        <v>38</v>
      </c>
      <c r="C227" s="337">
        <f>BY201/(BY201+F203)%</f>
        <v>3.3322225924691766</v>
      </c>
      <c r="D227" s="337">
        <f>BY202/(BY202+F204)%</f>
        <v>2.6848712544671489</v>
      </c>
      <c r="E227" s="337">
        <f>BY204/(BY204+F205)%</f>
        <v>3.2958996603921014</v>
      </c>
      <c r="F227" s="338">
        <f>BY206/(BY206+F206)%</f>
        <v>5.360067497146261</v>
      </c>
      <c r="G227" s="274" t="s">
        <v>38</v>
      </c>
      <c r="H227" s="337">
        <f>BZ193/(F193+F194+F195)%</f>
        <v>0</v>
      </c>
      <c r="I227" s="337">
        <f>BZ195/(F196+F197+F198)%</f>
        <v>0</v>
      </c>
      <c r="J227" s="337">
        <f>BZ197/(F199+F200)%</f>
        <v>0</v>
      </c>
      <c r="K227" s="337">
        <f>BZ201/F203%</f>
        <v>0</v>
      </c>
      <c r="L227" s="337">
        <f>BZ202/F204%</f>
        <v>0</v>
      </c>
      <c r="M227" s="337">
        <f>BZ204/F205%</f>
        <v>0</v>
      </c>
      <c r="N227" s="386">
        <f>BZ206/F206%</f>
        <v>0</v>
      </c>
      <c r="O227" s="337">
        <f>BZ210/F209%</f>
        <v>1.9769044337784538</v>
      </c>
      <c r="P227" s="337">
        <f>BZ212/F210%</f>
        <v>2.0812617863877936</v>
      </c>
      <c r="Q227" s="337" t="e">
        <f>BZ214/F211%</f>
        <v>#DIV/0!</v>
      </c>
      <c r="R227" s="386">
        <f>BZ216/F212%</f>
        <v>2.5246577359046078</v>
      </c>
      <c r="S227" s="272">
        <f>BZ218/F213%</f>
        <v>1.8318304140503279</v>
      </c>
      <c r="T227" s="493" t="s">
        <v>14</v>
      </c>
      <c r="U227" s="183" t="s">
        <v>38</v>
      </c>
      <c r="V227" s="193">
        <f>BZ220/F214%/0.381</f>
        <v>1.5235681751242423</v>
      </c>
      <c r="W227" s="223"/>
      <c r="X227" s="260"/>
      <c r="AF227" s="260"/>
      <c r="AG227" s="223"/>
      <c r="AH227" s="223"/>
      <c r="AI227" s="223"/>
      <c r="AJ227" s="223"/>
      <c r="AK227" s="223"/>
      <c r="AL227" s="223"/>
      <c r="AM227" s="223"/>
      <c r="AN227" s="223"/>
      <c r="AO227" s="223"/>
      <c r="AP227" s="223"/>
      <c r="AQ227" s="223"/>
      <c r="AR227" s="223"/>
      <c r="AS227" s="223"/>
      <c r="AT227" s="223"/>
      <c r="AU227" s="223"/>
      <c r="AV227" s="223"/>
      <c r="AW227" s="223"/>
      <c r="AX227" s="223"/>
      <c r="AY227" s="223"/>
      <c r="AZ227" s="223"/>
      <c r="BA227" s="223"/>
      <c r="BB227" s="223"/>
      <c r="BC227" s="223"/>
      <c r="BD227" s="223"/>
      <c r="BE227" s="223"/>
      <c r="BF227" s="223"/>
      <c r="BG227" s="223"/>
      <c r="BH227" s="380"/>
      <c r="BI227" s="381"/>
      <c r="BJ227" s="381"/>
      <c r="BK227" s="381"/>
      <c r="BL227" s="381"/>
      <c r="BM227" s="381"/>
      <c r="BN227" s="381"/>
      <c r="BO227" s="381"/>
      <c r="BP227" s="381"/>
      <c r="BQ227" s="381"/>
      <c r="BR227" s="381"/>
      <c r="BS227" s="381"/>
      <c r="BT227" s="381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9"/>
    </row>
    <row r="228" spans="1:99" ht="15" customHeight="1" x14ac:dyDescent="0.25">
      <c r="A228" s="401"/>
      <c r="B228" s="351" t="s">
        <v>39</v>
      </c>
      <c r="C228" s="352">
        <f>CF201/(CF201+G203)%</f>
        <v>0.53647760301806968</v>
      </c>
      <c r="D228" s="352">
        <f>CF202/(CF202+G204)%</f>
        <v>0.58680039573978904</v>
      </c>
      <c r="E228" s="352">
        <f>CF204/(CF204+G205)%</f>
        <v>0.83790914925479576</v>
      </c>
      <c r="F228" s="353">
        <f>CF206/(CF206+G206)%</f>
        <v>0.87794885135025291</v>
      </c>
      <c r="G228" s="402" t="s">
        <v>39</v>
      </c>
      <c r="H228" s="352">
        <f>CG193/(G193+G194+G195)%</f>
        <v>0</v>
      </c>
      <c r="I228" s="352">
        <f>CG195/(G196+G197+G198)%</f>
        <v>0</v>
      </c>
      <c r="J228" s="352">
        <f>CG197/(G199+G200)%</f>
        <v>0</v>
      </c>
      <c r="K228" s="352">
        <f>CG201/G203%</f>
        <v>0</v>
      </c>
      <c r="L228" s="352">
        <f>CG202/G204%</f>
        <v>0</v>
      </c>
      <c r="M228" s="352">
        <f>CG204/G205%</f>
        <v>0</v>
      </c>
      <c r="N228" s="393">
        <f>CG206/G206%</f>
        <v>0</v>
      </c>
      <c r="O228" s="352">
        <f>CG210/G209%</f>
        <v>0.32354405176704826</v>
      </c>
      <c r="P228" s="352">
        <f>CG212/G210%</f>
        <v>0.44458116352823129</v>
      </c>
      <c r="Q228" s="352">
        <f>CG214/G211%</f>
        <v>0</v>
      </c>
      <c r="R228" s="393">
        <f>CG216/G212%</f>
        <v>0.90786374103385314</v>
      </c>
      <c r="S228" s="403">
        <f>CG218/G213%</f>
        <v>0.88517783405196993</v>
      </c>
      <c r="T228" s="494"/>
      <c r="U228" s="404" t="s">
        <v>39</v>
      </c>
      <c r="V228" s="405">
        <f>CG220/G214%/0.381</f>
        <v>0.80681232534061353</v>
      </c>
      <c r="W228" s="223"/>
      <c r="X228" s="260"/>
      <c r="AF228" s="260"/>
      <c r="AG228" s="223"/>
      <c r="AH228" s="223"/>
      <c r="AI228" s="223"/>
      <c r="AJ228" s="223"/>
      <c r="AK228" s="223"/>
      <c r="AL228" s="223"/>
      <c r="AM228" s="223"/>
      <c r="AN228" s="223"/>
      <c r="AO228" s="223"/>
      <c r="AP228" s="223"/>
      <c r="AQ228" s="223"/>
      <c r="AR228" s="223"/>
      <c r="AS228" s="223"/>
      <c r="AT228" s="223"/>
      <c r="AU228" s="223"/>
      <c r="AV228" s="223"/>
      <c r="AW228" s="223"/>
      <c r="AX228" s="223"/>
      <c r="AY228" s="223"/>
      <c r="AZ228" s="223"/>
      <c r="BA228" s="223"/>
      <c r="BB228" s="223"/>
      <c r="BC228" s="223"/>
      <c r="BD228" s="223"/>
      <c r="BE228" s="223"/>
      <c r="BF228" s="223"/>
      <c r="BG228" s="223"/>
      <c r="BH228" s="380"/>
      <c r="BI228" s="381"/>
      <c r="BJ228" s="381"/>
      <c r="BK228" s="381"/>
      <c r="BL228" s="381"/>
      <c r="BM228" s="381"/>
      <c r="BN228" s="381"/>
      <c r="BO228" s="381"/>
      <c r="BP228" s="381"/>
      <c r="BQ228" s="381"/>
      <c r="BR228" s="381"/>
      <c r="BS228" s="381"/>
      <c r="BT228" s="381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9"/>
    </row>
    <row r="229" spans="1:99" ht="15" customHeight="1" x14ac:dyDescent="0.25">
      <c r="A229" s="408" t="s">
        <v>125</v>
      </c>
      <c r="B229" s="348"/>
      <c r="C229" s="348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213"/>
      <c r="O229" s="213"/>
      <c r="P229" s="213"/>
      <c r="Q229" s="309"/>
      <c r="R229" s="309"/>
      <c r="W229" s="223"/>
      <c r="X229" s="309"/>
      <c r="Y229" s="309"/>
      <c r="Z229" s="309"/>
      <c r="AA229" s="310"/>
      <c r="AB229" s="310"/>
      <c r="AC229" s="310"/>
      <c r="AD229" s="310"/>
      <c r="AE229" s="310"/>
      <c r="AF229" s="310"/>
      <c r="AG229" s="409"/>
      <c r="AH229" s="409"/>
      <c r="AI229" s="409"/>
      <c r="AJ229" s="409"/>
      <c r="AK229" s="409"/>
      <c r="AL229" s="409"/>
      <c r="AM229" s="409"/>
      <c r="AN229" s="409"/>
      <c r="AO229" s="409"/>
      <c r="AP229" s="409"/>
      <c r="AQ229" s="409"/>
      <c r="AR229" s="409"/>
      <c r="AS229" s="409"/>
      <c r="AT229" s="409"/>
      <c r="AU229" s="409"/>
      <c r="AV229" s="409"/>
      <c r="AW229" s="409"/>
      <c r="AX229" s="409"/>
      <c r="AY229" s="409"/>
      <c r="AZ229" s="409"/>
      <c r="BA229" s="409"/>
      <c r="BB229" s="409"/>
      <c r="BC229" s="409"/>
      <c r="BD229" s="409"/>
      <c r="BE229" s="409"/>
      <c r="BF229" s="409"/>
      <c r="BG229" s="409"/>
      <c r="BH229" s="380"/>
      <c r="BI229" s="381"/>
      <c r="BJ229" s="381"/>
      <c r="BK229" s="381"/>
      <c r="BL229" s="381"/>
      <c r="BM229" s="381"/>
      <c r="BN229" s="381"/>
      <c r="BO229" s="381"/>
      <c r="BP229" s="381"/>
      <c r="BQ229" s="381"/>
      <c r="BR229" s="381"/>
      <c r="BS229" s="381"/>
      <c r="BT229" s="381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9"/>
    </row>
    <row r="230" spans="1:99" ht="18" customHeight="1" x14ac:dyDescent="0.3">
      <c r="A230" s="363"/>
      <c r="F230" s="495"/>
      <c r="G230" s="495"/>
      <c r="H230" s="495"/>
      <c r="I230" s="495"/>
      <c r="J230" s="495"/>
      <c r="K230" s="495"/>
      <c r="L230" s="495"/>
      <c r="M230" s="495"/>
      <c r="N230" s="495"/>
      <c r="O230" s="495"/>
      <c r="P230" s="495"/>
      <c r="Q230" s="495"/>
      <c r="R230" s="495"/>
      <c r="S230" s="495"/>
      <c r="T230" s="161"/>
      <c r="U230" s="161"/>
      <c r="V230" s="161"/>
      <c r="W230" s="223"/>
      <c r="BH230" s="380"/>
      <c r="BI230" s="381"/>
      <c r="BJ230" s="381"/>
      <c r="BK230" s="381"/>
      <c r="BL230" s="381"/>
      <c r="BM230" s="381"/>
      <c r="BN230" s="381"/>
      <c r="BO230" s="381"/>
      <c r="BP230" s="381"/>
      <c r="BQ230" s="381"/>
      <c r="BR230" s="381"/>
      <c r="BS230" s="381"/>
      <c r="BT230" s="381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</row>
    <row r="231" spans="1:99" ht="15" customHeight="1" x14ac:dyDescent="0.25">
      <c r="A231" s="363"/>
      <c r="W231" s="213"/>
      <c r="BH231" s="380"/>
      <c r="BI231" s="381"/>
      <c r="BJ231" s="381"/>
      <c r="BK231" s="381"/>
      <c r="BL231" s="381"/>
      <c r="BM231" s="381"/>
      <c r="BN231" s="381"/>
      <c r="BO231" s="381"/>
      <c r="BP231" s="381"/>
      <c r="BQ231" s="381"/>
      <c r="BR231" s="381"/>
      <c r="BS231" s="381"/>
      <c r="BT231" s="381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</row>
    <row r="232" spans="1:99" ht="15" customHeight="1" x14ac:dyDescent="0.25">
      <c r="A232" s="363"/>
      <c r="W232" s="213"/>
      <c r="BH232" s="409"/>
      <c r="BI232" s="409"/>
      <c r="BJ232" s="409"/>
      <c r="BK232" s="409"/>
      <c r="BL232" s="409"/>
      <c r="BM232" s="409"/>
      <c r="BN232" s="409"/>
      <c r="BO232" s="409"/>
      <c r="BP232" s="409"/>
      <c r="BQ232" s="409"/>
      <c r="BR232" s="409"/>
      <c r="BS232" s="409"/>
      <c r="BT232" s="40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</row>
    <row r="233" spans="1:99" ht="23.25" customHeight="1" x14ac:dyDescent="0.3">
      <c r="A233" s="156" t="s">
        <v>0</v>
      </c>
      <c r="B233" s="157"/>
      <c r="C233" s="157"/>
      <c r="D233" s="157"/>
      <c r="E233" s="157"/>
      <c r="F233" s="157"/>
      <c r="G233" s="157"/>
      <c r="H233" s="158"/>
      <c r="I233" s="159"/>
      <c r="J233" s="159"/>
      <c r="K233" s="426" t="s">
        <v>1</v>
      </c>
      <c r="L233" s="427"/>
      <c r="M233" s="486" t="s">
        <v>162</v>
      </c>
      <c r="N233" s="486"/>
      <c r="O233" s="159"/>
      <c r="P233" s="159"/>
      <c r="Q233" s="159"/>
      <c r="R233" s="159"/>
      <c r="S233" s="159"/>
      <c r="T233" s="159"/>
      <c r="U233" s="159"/>
      <c r="V233" s="160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2">
        <v>6</v>
      </c>
      <c r="BI233" s="430" t="s">
        <v>2</v>
      </c>
      <c r="BJ233" s="431"/>
      <c r="BK233" s="431"/>
      <c r="BL233" s="432"/>
      <c r="BM233" s="430" t="s">
        <v>3</v>
      </c>
      <c r="BN233" s="431"/>
      <c r="BO233" s="431"/>
      <c r="BP233" s="432"/>
      <c r="BQ233" s="430" t="s">
        <v>4</v>
      </c>
      <c r="BR233" s="431"/>
      <c r="BS233" s="431"/>
      <c r="BT233" s="433"/>
      <c r="BU233" s="87"/>
      <c r="BV233" s="87"/>
      <c r="BW233" s="87"/>
      <c r="BX233" s="87"/>
      <c r="BY233" s="88" t="s">
        <v>5</v>
      </c>
      <c r="BZ233" s="89"/>
      <c r="CA233" s="89"/>
      <c r="CB233" s="87"/>
      <c r="CC233" s="87"/>
      <c r="CD233" s="87"/>
      <c r="CE233" s="87"/>
      <c r="CF233" s="88" t="s">
        <v>6</v>
      </c>
      <c r="CG233" s="89"/>
      <c r="CH233" s="89"/>
      <c r="CI233" s="9"/>
      <c r="CK233" s="12"/>
      <c r="CL233" s="434" t="s">
        <v>7</v>
      </c>
      <c r="CM233" s="434"/>
      <c r="CN233" s="434"/>
      <c r="CO233" s="24"/>
      <c r="CQ233" s="12"/>
      <c r="CR233" s="434" t="s">
        <v>8</v>
      </c>
      <c r="CS233" s="434"/>
      <c r="CT233" s="434"/>
      <c r="CU233" s="24"/>
    </row>
    <row r="234" spans="1:99" ht="15.75" customHeight="1" x14ac:dyDescent="0.25">
      <c r="A234" s="163" t="s">
        <v>9</v>
      </c>
      <c r="B234" s="435" t="s">
        <v>10</v>
      </c>
      <c r="C234" s="435"/>
      <c r="D234" s="435"/>
      <c r="E234" s="435"/>
      <c r="F234" s="435"/>
      <c r="G234" s="435"/>
      <c r="H234" s="435"/>
      <c r="I234" s="436" t="s">
        <v>11</v>
      </c>
      <c r="J234" s="436"/>
      <c r="K234" s="436"/>
      <c r="L234" s="436"/>
      <c r="M234" s="436"/>
      <c r="N234" s="436"/>
      <c r="O234" s="461" t="s">
        <v>12</v>
      </c>
      <c r="P234" s="461"/>
      <c r="Q234" s="497" t="s">
        <v>13</v>
      </c>
      <c r="R234" s="497"/>
      <c r="S234" s="497"/>
      <c r="T234" s="497"/>
      <c r="U234" s="497"/>
      <c r="V234" s="498"/>
      <c r="W234" s="164"/>
      <c r="X234" s="165"/>
      <c r="Y234" s="437" t="s">
        <v>11</v>
      </c>
      <c r="Z234" s="438"/>
      <c r="AA234" s="438"/>
      <c r="AB234" s="438"/>
      <c r="AC234" s="438"/>
      <c r="AD234" s="438"/>
      <c r="AE234" s="438"/>
      <c r="AF234" s="438"/>
      <c r="AG234" s="438"/>
      <c r="AH234" s="438"/>
      <c r="AI234" s="438"/>
      <c r="AJ234" s="438"/>
      <c r="AK234" s="438"/>
      <c r="AL234" s="438"/>
      <c r="AM234" s="438"/>
      <c r="AN234" s="438"/>
      <c r="AO234" s="438"/>
      <c r="AP234" s="438"/>
      <c r="AQ234" s="438"/>
      <c r="AR234" s="438"/>
      <c r="AS234" s="438"/>
      <c r="AT234" s="438"/>
      <c r="AU234" s="439"/>
      <c r="AV234" s="166"/>
      <c r="AW234" s="167"/>
      <c r="AX234" s="167"/>
      <c r="AY234" s="167"/>
      <c r="AZ234" s="167"/>
      <c r="BA234" s="168"/>
      <c r="BB234" s="167"/>
      <c r="BC234" s="167"/>
      <c r="BD234" s="167"/>
      <c r="BE234" s="167"/>
      <c r="BF234" s="168"/>
      <c r="BG234" s="169"/>
      <c r="BH234" s="170" t="s">
        <v>9</v>
      </c>
      <c r="BI234" s="171" t="s">
        <v>7</v>
      </c>
      <c r="BJ234" s="172"/>
      <c r="BK234" s="173" t="s">
        <v>14</v>
      </c>
      <c r="BL234" s="174" t="s">
        <v>15</v>
      </c>
      <c r="BM234" s="171" t="s">
        <v>7</v>
      </c>
      <c r="BN234" s="172"/>
      <c r="BO234" s="173" t="s">
        <v>14</v>
      </c>
      <c r="BP234" s="173" t="s">
        <v>15</v>
      </c>
      <c r="BQ234" s="171" t="s">
        <v>7</v>
      </c>
      <c r="BR234" s="172"/>
      <c r="BS234" s="173" t="s">
        <v>14</v>
      </c>
      <c r="BT234" s="174" t="s">
        <v>15</v>
      </c>
      <c r="BU234" s="87"/>
      <c r="BV234" s="87"/>
      <c r="BW234" s="463" t="s">
        <v>9</v>
      </c>
      <c r="BX234" s="91" t="s">
        <v>7</v>
      </c>
      <c r="BY234" s="450" t="s">
        <v>16</v>
      </c>
      <c r="BZ234" s="450" t="s">
        <v>14</v>
      </c>
      <c r="CA234" s="452" t="s">
        <v>15</v>
      </c>
      <c r="CB234" s="87"/>
      <c r="CC234" s="87"/>
      <c r="CD234" s="454" t="s">
        <v>9</v>
      </c>
      <c r="CE234" s="92" t="s">
        <v>7</v>
      </c>
      <c r="CF234" s="450" t="s">
        <v>16</v>
      </c>
      <c r="CG234" s="457" t="s">
        <v>14</v>
      </c>
      <c r="CH234" s="459" t="s">
        <v>15</v>
      </c>
      <c r="CI234" s="9"/>
      <c r="CK234" s="25" t="s">
        <v>9</v>
      </c>
      <c r="CL234" s="26" t="s">
        <v>17</v>
      </c>
      <c r="CM234" s="26" t="s">
        <v>18</v>
      </c>
      <c r="CN234" s="1" t="s">
        <v>19</v>
      </c>
      <c r="CO234" s="27" t="s">
        <v>20</v>
      </c>
      <c r="CP234" s="28"/>
      <c r="CQ234" s="25" t="s">
        <v>9</v>
      </c>
      <c r="CR234" s="26" t="s">
        <v>17</v>
      </c>
      <c r="CS234" s="26" t="s">
        <v>18</v>
      </c>
      <c r="CT234" s="1" t="s">
        <v>19</v>
      </c>
      <c r="CU234" s="27" t="s">
        <v>20</v>
      </c>
    </row>
    <row r="235" spans="1:99" ht="31.5" customHeight="1" x14ac:dyDescent="0.25">
      <c r="A235" s="175"/>
      <c r="B235" s="176"/>
      <c r="C235" s="177" t="s">
        <v>17</v>
      </c>
      <c r="D235" s="177" t="s">
        <v>18</v>
      </c>
      <c r="E235" s="177" t="s">
        <v>19</v>
      </c>
      <c r="F235" s="178" t="s">
        <v>16</v>
      </c>
      <c r="G235" s="178" t="s">
        <v>21</v>
      </c>
      <c r="H235" s="178" t="s">
        <v>22</v>
      </c>
      <c r="I235" s="440" t="s">
        <v>23</v>
      </c>
      <c r="J235" s="440"/>
      <c r="K235" s="441" t="s">
        <v>24</v>
      </c>
      <c r="L235" s="441"/>
      <c r="M235" s="441" t="s">
        <v>25</v>
      </c>
      <c r="N235" s="441"/>
      <c r="O235" s="462"/>
      <c r="P235" s="462"/>
      <c r="Q235" s="499"/>
      <c r="R235" s="499"/>
      <c r="S235" s="499"/>
      <c r="T235" s="499"/>
      <c r="U235" s="499"/>
      <c r="V235" s="500"/>
      <c r="W235" s="164"/>
      <c r="X235" s="165"/>
      <c r="Y235" s="179"/>
      <c r="Z235" s="442" t="s">
        <v>26</v>
      </c>
      <c r="AA235" s="442"/>
      <c r="AB235" s="442"/>
      <c r="AC235" s="442"/>
      <c r="AD235" s="443" t="s">
        <v>27</v>
      </c>
      <c r="AE235" s="443"/>
      <c r="AF235" s="443"/>
      <c r="AG235" s="443"/>
      <c r="AH235" s="443" t="s">
        <v>28</v>
      </c>
      <c r="AI235" s="443"/>
      <c r="AJ235" s="443"/>
      <c r="AK235" s="443"/>
      <c r="AL235" s="444" t="s">
        <v>29</v>
      </c>
      <c r="AM235" s="444"/>
      <c r="AN235" s="444"/>
      <c r="AO235" s="444"/>
      <c r="AP235" s="445" t="s">
        <v>30</v>
      </c>
      <c r="AQ235" s="445"/>
      <c r="AR235" s="445" t="s">
        <v>31</v>
      </c>
      <c r="AS235" s="445"/>
      <c r="AT235" s="445"/>
      <c r="AU235" s="446"/>
      <c r="AW235" s="447" t="s">
        <v>32</v>
      </c>
      <c r="AX235" s="448"/>
      <c r="AY235" s="448"/>
      <c r="AZ235" s="448"/>
      <c r="BA235" s="449"/>
      <c r="BB235" s="447" t="s">
        <v>33</v>
      </c>
      <c r="BC235" s="448"/>
      <c r="BD235" s="448"/>
      <c r="BE235" s="448"/>
      <c r="BF235" s="449"/>
      <c r="BG235" s="181"/>
      <c r="BH235" s="170"/>
      <c r="BI235" s="171" t="s">
        <v>34</v>
      </c>
      <c r="BJ235" s="173" t="s">
        <v>16</v>
      </c>
      <c r="BK235" s="173"/>
      <c r="BL235" s="174"/>
      <c r="BM235" s="171" t="s">
        <v>34</v>
      </c>
      <c r="BN235" s="173" t="s">
        <v>16</v>
      </c>
      <c r="BO235" s="173"/>
      <c r="BP235" s="173"/>
      <c r="BQ235" s="171" t="s">
        <v>34</v>
      </c>
      <c r="BR235" s="173" t="s">
        <v>16</v>
      </c>
      <c r="BS235" s="173"/>
      <c r="BT235" s="174"/>
      <c r="BU235" s="87"/>
      <c r="BV235" s="87"/>
      <c r="BW235" s="464"/>
      <c r="BX235" s="95" t="s">
        <v>34</v>
      </c>
      <c r="BY235" s="451"/>
      <c r="BZ235" s="451"/>
      <c r="CA235" s="453"/>
      <c r="CB235" s="87"/>
      <c r="CC235" s="87"/>
      <c r="CD235" s="455"/>
      <c r="CE235" s="88" t="s">
        <v>34</v>
      </c>
      <c r="CF235" s="456"/>
      <c r="CG235" s="458"/>
      <c r="CH235" s="460"/>
      <c r="CI235" s="9"/>
      <c r="CK235" s="25"/>
      <c r="CL235" s="29" t="s">
        <v>35</v>
      </c>
      <c r="CM235" s="26" t="s">
        <v>35</v>
      </c>
      <c r="CN235" s="26" t="s">
        <v>35</v>
      </c>
      <c r="CO235" s="27" t="s">
        <v>35</v>
      </c>
      <c r="CP235" s="15"/>
      <c r="CQ235" s="25"/>
      <c r="CR235" s="29" t="s">
        <v>35</v>
      </c>
      <c r="CS235" s="26" t="s">
        <v>35</v>
      </c>
      <c r="CT235" s="26" t="s">
        <v>35</v>
      </c>
      <c r="CU235" s="27" t="s">
        <v>35</v>
      </c>
    </row>
    <row r="236" spans="1:99" ht="15.75" customHeight="1" x14ac:dyDescent="0.25">
      <c r="A236" s="182"/>
      <c r="B236" s="178" t="s">
        <v>36</v>
      </c>
      <c r="C236" s="177" t="s">
        <v>37</v>
      </c>
      <c r="D236" s="177" t="s">
        <v>37</v>
      </c>
      <c r="E236" s="177" t="s">
        <v>37</v>
      </c>
      <c r="F236" s="177" t="s">
        <v>37</v>
      </c>
      <c r="G236" s="177" t="s">
        <v>37</v>
      </c>
      <c r="H236" s="177" t="s">
        <v>37</v>
      </c>
      <c r="I236" s="178" t="s">
        <v>38</v>
      </c>
      <c r="J236" s="178" t="s">
        <v>39</v>
      </c>
      <c r="K236" s="178" t="s">
        <v>38</v>
      </c>
      <c r="L236" s="178" t="s">
        <v>39</v>
      </c>
      <c r="M236" s="178" t="s">
        <v>38</v>
      </c>
      <c r="N236" s="178" t="s">
        <v>39</v>
      </c>
      <c r="O236" s="178" t="s">
        <v>38</v>
      </c>
      <c r="P236" s="178" t="s">
        <v>39</v>
      </c>
      <c r="Q236" s="183" t="s">
        <v>17</v>
      </c>
      <c r="R236" s="183" t="s">
        <v>18</v>
      </c>
      <c r="S236" s="183" t="s">
        <v>19</v>
      </c>
      <c r="T236" s="183" t="s">
        <v>38</v>
      </c>
      <c r="U236" s="183" t="s">
        <v>39</v>
      </c>
      <c r="V236" s="184" t="s">
        <v>36</v>
      </c>
      <c r="W236" s="185"/>
      <c r="X236" s="186"/>
      <c r="Y236" s="175"/>
      <c r="Z236" s="187" t="s">
        <v>17</v>
      </c>
      <c r="AA236" s="187" t="s">
        <v>18</v>
      </c>
      <c r="AB236" s="188" t="s">
        <v>19</v>
      </c>
      <c r="AC236" s="189" t="s">
        <v>16</v>
      </c>
      <c r="AD236" s="187" t="s">
        <v>17</v>
      </c>
      <c r="AE236" s="187" t="s">
        <v>18</v>
      </c>
      <c r="AF236" s="187" t="s">
        <v>19</v>
      </c>
      <c r="AG236" s="189" t="s">
        <v>16</v>
      </c>
      <c r="AH236" s="187" t="s">
        <v>17</v>
      </c>
      <c r="AI236" s="187" t="s">
        <v>18</v>
      </c>
      <c r="AJ236" s="187" t="s">
        <v>19</v>
      </c>
      <c r="AK236" s="189" t="s">
        <v>16</v>
      </c>
      <c r="AL236" s="187" t="s">
        <v>17</v>
      </c>
      <c r="AM236" s="187" t="s">
        <v>18</v>
      </c>
      <c r="AN236" s="187" t="s">
        <v>19</v>
      </c>
      <c r="AO236" s="189" t="s">
        <v>39</v>
      </c>
      <c r="AP236" s="189" t="s">
        <v>38</v>
      </c>
      <c r="AQ236" s="189" t="s">
        <v>39</v>
      </c>
      <c r="AR236" s="187" t="s">
        <v>17</v>
      </c>
      <c r="AS236" s="187" t="s">
        <v>18</v>
      </c>
      <c r="AT236" s="187" t="s">
        <v>19</v>
      </c>
      <c r="AU236" s="190" t="s">
        <v>39</v>
      </c>
      <c r="AV236" s="191" t="s">
        <v>17</v>
      </c>
      <c r="AW236" s="192" t="s">
        <v>17</v>
      </c>
      <c r="AX236" s="189" t="s">
        <v>18</v>
      </c>
      <c r="AY236" s="189" t="s">
        <v>19</v>
      </c>
      <c r="AZ236" s="189" t="s">
        <v>38</v>
      </c>
      <c r="BA236" s="193" t="s">
        <v>39</v>
      </c>
      <c r="BB236" s="192" t="s">
        <v>17</v>
      </c>
      <c r="BC236" s="189" t="s">
        <v>18</v>
      </c>
      <c r="BD236" s="189" t="s">
        <v>19</v>
      </c>
      <c r="BE236" s="189" t="s">
        <v>38</v>
      </c>
      <c r="BF236" s="193" t="s">
        <v>39</v>
      </c>
      <c r="BG236" s="194"/>
      <c r="BH236" s="195"/>
      <c r="BI236" s="196"/>
      <c r="BJ236" s="197"/>
      <c r="BK236" s="198"/>
      <c r="BL236" s="199"/>
      <c r="BM236" s="196"/>
      <c r="BN236" s="197"/>
      <c r="BO236" s="198"/>
      <c r="BP236" s="200"/>
      <c r="BQ236" s="196"/>
      <c r="BR236" s="197"/>
      <c r="BS236" s="198"/>
      <c r="BT236" s="199"/>
      <c r="BU236" s="8"/>
      <c r="BV236" s="87"/>
      <c r="BW236" s="97"/>
      <c r="BX236" s="95"/>
      <c r="BY236" s="93"/>
      <c r="BZ236" s="93"/>
      <c r="CA236" s="98"/>
      <c r="CB236" s="8"/>
      <c r="CC236" s="87"/>
      <c r="CD236" s="90"/>
      <c r="CE236" s="99"/>
      <c r="CF236" s="100"/>
      <c r="CG236" s="100"/>
      <c r="CH236" s="101"/>
      <c r="CI236" s="8"/>
      <c r="CJ236" s="9"/>
      <c r="CK236" s="25"/>
      <c r="CL236" s="10"/>
      <c r="CM236" s="10"/>
      <c r="CN236" s="10"/>
      <c r="CO236" s="11"/>
      <c r="CP236" s="8"/>
      <c r="CQ236" s="25"/>
      <c r="CR236" s="30"/>
      <c r="CS236" s="30"/>
      <c r="CT236" s="30"/>
      <c r="CU236" s="46"/>
    </row>
    <row r="237" spans="1:99" ht="15.75" customHeight="1" x14ac:dyDescent="0.25">
      <c r="A237" s="201" t="s">
        <v>40</v>
      </c>
      <c r="B237" s="202"/>
      <c r="C237" s="203">
        <v>0</v>
      </c>
      <c r="D237" s="204">
        <v>0</v>
      </c>
      <c r="E237" s="204">
        <v>0</v>
      </c>
      <c r="F237" s="205">
        <f t="shared" ref="F237:F244" si="187">C237+D237+E237</f>
        <v>0</v>
      </c>
      <c r="G237" s="206">
        <f>F237+G191</f>
        <v>0</v>
      </c>
      <c r="H237" s="206">
        <f>G237/BH233</f>
        <v>0</v>
      </c>
      <c r="I237" s="207">
        <f t="shared" ref="I237:I253" si="188">AC237</f>
        <v>0</v>
      </c>
      <c r="J237" s="207">
        <f>I237+J191</f>
        <v>0</v>
      </c>
      <c r="K237" s="207">
        <f t="shared" ref="K237:K253" si="189">AG237</f>
        <v>0</v>
      </c>
      <c r="L237" s="207">
        <f>K237+L191</f>
        <v>0</v>
      </c>
      <c r="M237" s="207">
        <f t="shared" ref="M237:M253" si="190">AK237</f>
        <v>1440</v>
      </c>
      <c r="N237" s="207">
        <f>M237+N191</f>
        <v>8160</v>
      </c>
      <c r="O237" s="208">
        <f>(24*60-(I237+K237+M237+AR237+AS237+AT237+AP237))/24/60*100</f>
        <v>0</v>
      </c>
      <c r="P237" s="410">
        <f>(X237*24*60-(J237+L237+N237+AQ237+AU237))/X237/24/60*100</f>
        <v>5.5555555555555562</v>
      </c>
      <c r="Q237" s="209"/>
      <c r="R237" s="210"/>
      <c r="S237" s="211"/>
      <c r="T237" s="209"/>
      <c r="U237" s="209"/>
      <c r="V237" s="212"/>
      <c r="W237" s="213"/>
      <c r="X237" s="214">
        <f>BH233</f>
        <v>6</v>
      </c>
      <c r="Y237" s="201" t="s">
        <v>40</v>
      </c>
      <c r="Z237" s="215"/>
      <c r="AA237" s="216"/>
      <c r="AB237" s="217"/>
      <c r="AC237" s="210">
        <f t="shared" ref="AC237:AC253" si="191">Z237+AA237+AB237</f>
        <v>0</v>
      </c>
      <c r="AD237" s="215"/>
      <c r="AE237" s="215"/>
      <c r="AF237" s="215"/>
      <c r="AG237" s="210">
        <f t="shared" ref="AG237:AG252" si="192">AD237+AE237+AF237</f>
        <v>0</v>
      </c>
      <c r="AH237" s="216">
        <v>480</v>
      </c>
      <c r="AI237" s="216">
        <v>480</v>
      </c>
      <c r="AJ237" s="216">
        <v>480</v>
      </c>
      <c r="AK237" s="210">
        <f t="shared" ref="AK237:AK253" si="193">AH237+AI237+AJ237</f>
        <v>1440</v>
      </c>
      <c r="AL237" s="218"/>
      <c r="AM237" s="218"/>
      <c r="AN237" s="218"/>
      <c r="AO237" s="207">
        <f>AL237+AM237+AN237+AO191</f>
        <v>0</v>
      </c>
      <c r="AP237" s="209"/>
      <c r="AQ237" s="411">
        <f>AP237+AQ191</f>
        <v>0</v>
      </c>
      <c r="AR237" s="210"/>
      <c r="AS237" s="210"/>
      <c r="AT237" s="210"/>
      <c r="AU237" s="219">
        <f>AR237+AS237+AT237+AU191</f>
        <v>0</v>
      </c>
      <c r="AV237" s="220" t="s">
        <v>40</v>
      </c>
      <c r="AW237" s="221"/>
      <c r="AX237" s="210"/>
      <c r="AY237" s="210"/>
      <c r="AZ237" s="219">
        <f>AW237+AX237+AY237</f>
        <v>0</v>
      </c>
      <c r="BA237" s="222">
        <f>AZ237+BA191</f>
        <v>0</v>
      </c>
      <c r="BB237" s="221"/>
      <c r="BC237" s="210"/>
      <c r="BD237" s="210"/>
      <c r="BE237" s="219">
        <f>BB237+BC237+BD237</f>
        <v>0</v>
      </c>
      <c r="BF237" s="222">
        <f t="shared" ref="BF237:BF259" si="194">BE237+BF191</f>
        <v>0</v>
      </c>
      <c r="BG237" s="223"/>
      <c r="BH237" s="224" t="s">
        <v>40</v>
      </c>
      <c r="BI237" s="225"/>
      <c r="BJ237" s="226">
        <v>4.53</v>
      </c>
      <c r="BK237" s="227"/>
      <c r="BL237" s="228"/>
      <c r="BM237" s="225"/>
      <c r="BN237" s="226">
        <v>0</v>
      </c>
      <c r="BO237" s="227"/>
      <c r="BP237" s="229"/>
      <c r="BQ237" s="225"/>
      <c r="BR237" s="226">
        <v>0</v>
      </c>
      <c r="BS237" s="227"/>
      <c r="BT237" s="230"/>
      <c r="BU237" s="8"/>
      <c r="BV237" s="87"/>
      <c r="BW237" s="104" t="s">
        <v>40</v>
      </c>
      <c r="BX237" s="13"/>
      <c r="BY237" s="102">
        <f>BJ237+BN237+BR237</f>
        <v>4.53</v>
      </c>
      <c r="BZ237" s="102"/>
      <c r="CA237" s="98"/>
      <c r="CB237" s="8"/>
      <c r="CC237" s="87"/>
      <c r="CD237" s="90" t="s">
        <v>40</v>
      </c>
      <c r="CE237" s="105"/>
      <c r="CF237" s="102">
        <f>BY237</f>
        <v>4.53</v>
      </c>
      <c r="CG237" s="102"/>
      <c r="CH237" s="106"/>
      <c r="CI237" s="8"/>
      <c r="CJ237" s="9"/>
      <c r="CK237" s="25" t="s">
        <v>40</v>
      </c>
      <c r="CL237" s="31" t="e">
        <f>BJ237/C237*100</f>
        <v>#DIV/0!</v>
      </c>
      <c r="CM237" s="31" t="e">
        <f>BN237/D237*100</f>
        <v>#DIV/0!</v>
      </c>
      <c r="CN237" s="31" t="e">
        <f>BR237/E237*100</f>
        <v>#DIV/0!</v>
      </c>
      <c r="CO237" s="32" t="e">
        <f>BY237/F237%</f>
        <v>#DIV/0!</v>
      </c>
      <c r="CP237" s="8"/>
      <c r="CQ237" s="25" t="s">
        <v>40</v>
      </c>
      <c r="CR237" s="31"/>
      <c r="CS237" s="31"/>
      <c r="CT237" s="31"/>
      <c r="CU237" s="32"/>
    </row>
    <row r="238" spans="1:99" ht="15.75" customHeight="1" x14ac:dyDescent="0.25">
      <c r="A238" s="182" t="s">
        <v>41</v>
      </c>
      <c r="B238" s="202"/>
      <c r="C238" s="204">
        <v>0</v>
      </c>
      <c r="D238" s="204">
        <v>0</v>
      </c>
      <c r="E238" s="204">
        <v>0</v>
      </c>
      <c r="F238" s="205">
        <f t="shared" si="187"/>
        <v>0</v>
      </c>
      <c r="G238" s="206">
        <f t="shared" ref="G238:G261" si="195">F238+G192</f>
        <v>0</v>
      </c>
      <c r="H238" s="205">
        <f>G238/BH233</f>
        <v>0</v>
      </c>
      <c r="I238" s="231">
        <f t="shared" si="188"/>
        <v>0</v>
      </c>
      <c r="J238" s="207">
        <f t="shared" ref="J238:J259" si="196">I238+J192</f>
        <v>0</v>
      </c>
      <c r="K238" s="231">
        <f t="shared" si="189"/>
        <v>0</v>
      </c>
      <c r="L238" s="207">
        <f t="shared" ref="L238:L259" si="197">K238+L192</f>
        <v>0</v>
      </c>
      <c r="M238" s="207">
        <f t="shared" si="190"/>
        <v>1440</v>
      </c>
      <c r="N238" s="207">
        <f t="shared" ref="N238:N259" si="198">M238+N192</f>
        <v>8160</v>
      </c>
      <c r="O238" s="208">
        <f>(24*60-(I238+K238+M238+AR238+AS238+AT238+AP238))/24/60*100</f>
        <v>0</v>
      </c>
      <c r="P238" s="208">
        <f>(X238*24*60-(J238+L238+N238+AQ238+AU238))/X238/24/60*100</f>
        <v>5.5555555555555562</v>
      </c>
      <c r="Q238" s="232"/>
      <c r="R238" s="233"/>
      <c r="S238" s="233"/>
      <c r="T238" s="234"/>
      <c r="U238" s="234"/>
      <c r="V238" s="184"/>
      <c r="W238" s="213"/>
      <c r="X238" s="214">
        <f t="shared" ref="X238:X247" si="199">X237</f>
        <v>6</v>
      </c>
      <c r="Y238" s="182" t="s">
        <v>41</v>
      </c>
      <c r="Z238" s="215"/>
      <c r="AA238" s="216"/>
      <c r="AB238" s="216"/>
      <c r="AC238" s="210">
        <f t="shared" si="191"/>
        <v>0</v>
      </c>
      <c r="AD238" s="235"/>
      <c r="AE238" s="235"/>
      <c r="AF238" s="235"/>
      <c r="AG238" s="210">
        <f t="shared" si="192"/>
        <v>0</v>
      </c>
      <c r="AH238" s="235">
        <v>480</v>
      </c>
      <c r="AI238" s="235">
        <v>480</v>
      </c>
      <c r="AJ238" s="235">
        <v>480</v>
      </c>
      <c r="AK238" s="210">
        <f t="shared" si="193"/>
        <v>1440</v>
      </c>
      <c r="AL238" s="233"/>
      <c r="AM238" s="233"/>
      <c r="AN238" s="233"/>
      <c r="AO238" s="207">
        <f t="shared" ref="AO238:AO259" si="200">AL238+AM238+AN238+AO192</f>
        <v>0</v>
      </c>
      <c r="AP238" s="236"/>
      <c r="AQ238" s="411">
        <f t="shared" ref="AQ238:AQ259" si="201">AP238+AQ192</f>
        <v>0</v>
      </c>
      <c r="AR238" s="237"/>
      <c r="AS238" s="237"/>
      <c r="AT238" s="237"/>
      <c r="AU238" s="219">
        <f t="shared" ref="AU238:AU259" si="202">AR238+AS238+AT238+AU192</f>
        <v>0</v>
      </c>
      <c r="AV238" s="220" t="s">
        <v>42</v>
      </c>
      <c r="AW238" s="221"/>
      <c r="AX238" s="210"/>
      <c r="AY238" s="210"/>
      <c r="AZ238" s="219">
        <f>AW238+AX238+AY238</f>
        <v>0</v>
      </c>
      <c r="BA238" s="222">
        <f t="shared" ref="BA238:BA260" si="203">AZ238+BA192</f>
        <v>0</v>
      </c>
      <c r="BB238" s="221"/>
      <c r="BC238" s="210"/>
      <c r="BD238" s="210"/>
      <c r="BE238" s="219">
        <f>BB238+BC238+BD238</f>
        <v>0</v>
      </c>
      <c r="BF238" s="222">
        <f t="shared" si="194"/>
        <v>0</v>
      </c>
      <c r="BG238" s="238"/>
      <c r="BH238" s="195"/>
      <c r="BI238" s="239"/>
      <c r="BJ238" s="240"/>
      <c r="BK238" s="241"/>
      <c r="BL238" s="242"/>
      <c r="BM238" s="239"/>
      <c r="BN238" s="241"/>
      <c r="BO238" s="241"/>
      <c r="BP238" s="198"/>
      <c r="BQ238" s="239"/>
      <c r="BR238" s="241"/>
      <c r="BS238" s="241"/>
      <c r="BT238" s="243"/>
      <c r="BU238" s="8"/>
      <c r="BV238" s="87"/>
      <c r="BW238" s="107"/>
      <c r="BX238" s="14"/>
      <c r="BY238" s="93"/>
      <c r="BZ238" s="93"/>
      <c r="CA238" s="98"/>
      <c r="CB238" s="8"/>
      <c r="CC238" s="87"/>
      <c r="CD238" s="108"/>
      <c r="CE238" s="109"/>
      <c r="CF238" s="93"/>
      <c r="CG238" s="93"/>
      <c r="CH238" s="110"/>
      <c r="CI238" s="8"/>
      <c r="CJ238" s="9"/>
      <c r="CK238" s="25"/>
      <c r="CL238" s="2"/>
      <c r="CM238" s="2"/>
      <c r="CN238" s="2"/>
      <c r="CO238" s="3"/>
      <c r="CP238" s="8"/>
      <c r="CQ238" s="25"/>
      <c r="CR238" s="2"/>
      <c r="CS238" s="2"/>
      <c r="CT238" s="2"/>
      <c r="CU238" s="3"/>
    </row>
    <row r="239" spans="1:99" ht="15.75" customHeight="1" x14ac:dyDescent="0.25">
      <c r="A239" s="201" t="s">
        <v>43</v>
      </c>
      <c r="B239" s="503">
        <v>260</v>
      </c>
      <c r="C239" s="204">
        <v>76.375</v>
      </c>
      <c r="D239" s="204">
        <v>0</v>
      </c>
      <c r="E239" s="204">
        <v>92.46</v>
      </c>
      <c r="F239" s="244">
        <f t="shared" si="187"/>
        <v>168.83499999999998</v>
      </c>
      <c r="G239" s="206">
        <f t="shared" si="195"/>
        <v>867.25</v>
      </c>
      <c r="H239" s="206">
        <f>G239/BH233</f>
        <v>144.54166666666666</v>
      </c>
      <c r="I239" s="207">
        <f t="shared" si="188"/>
        <v>15</v>
      </c>
      <c r="J239" s="207">
        <f t="shared" si="196"/>
        <v>115</v>
      </c>
      <c r="K239" s="207">
        <f t="shared" si="189"/>
        <v>0</v>
      </c>
      <c r="L239" s="207">
        <f t="shared" si="197"/>
        <v>105</v>
      </c>
      <c r="M239" s="207">
        <f t="shared" si="190"/>
        <v>120</v>
      </c>
      <c r="N239" s="207">
        <f t="shared" si="198"/>
        <v>1975</v>
      </c>
      <c r="O239" s="208">
        <f>(24*60-(I239+K239+M239+AR239+AS239+AT239+AP239))/24/60*100</f>
        <v>90.625</v>
      </c>
      <c r="P239" s="208">
        <f>(X239*24*60-(J239+L239+N239+AQ239+AU239))/X239/24/60*100</f>
        <v>69.097222222222214</v>
      </c>
      <c r="Q239" s="496">
        <f>(C239+C240)/AL239*60</f>
        <v>10.656976744186046</v>
      </c>
      <c r="R239" s="496">
        <f>(D239+D240)/AM239*60</f>
        <v>5.2291764705882349</v>
      </c>
      <c r="S239" s="496">
        <f>(E239+E240)/AN239*60</f>
        <v>12.327999999999999</v>
      </c>
      <c r="T239" s="496">
        <f>(F239+F240)/(AL239+AM239+AN239)*60</f>
        <v>9.4655172413793096</v>
      </c>
      <c r="U239" s="496">
        <f>(G239+G240)*60/AO239</f>
        <v>10.0278664495114</v>
      </c>
      <c r="V239" s="487">
        <v>13.76</v>
      </c>
      <c r="W239" s="245"/>
      <c r="X239" s="214">
        <f t="shared" si="199"/>
        <v>6</v>
      </c>
      <c r="Y239" s="201" t="s">
        <v>43</v>
      </c>
      <c r="Z239" s="215"/>
      <c r="AA239" s="216">
        <v>15</v>
      </c>
      <c r="AB239" s="216"/>
      <c r="AC239" s="210">
        <f t="shared" si="191"/>
        <v>15</v>
      </c>
      <c r="AD239" s="246"/>
      <c r="AE239" s="235"/>
      <c r="AF239" s="235"/>
      <c r="AG239" s="210">
        <f t="shared" si="192"/>
        <v>0</v>
      </c>
      <c r="AH239" s="235">
        <v>50</v>
      </c>
      <c r="AI239" s="235">
        <v>40</v>
      </c>
      <c r="AJ239" s="235">
        <v>30</v>
      </c>
      <c r="AK239" s="210">
        <f t="shared" si="193"/>
        <v>120</v>
      </c>
      <c r="AL239" s="247">
        <v>430</v>
      </c>
      <c r="AM239" s="247">
        <v>425</v>
      </c>
      <c r="AN239" s="247">
        <v>450</v>
      </c>
      <c r="AO239" s="207">
        <f t="shared" si="200"/>
        <v>6140</v>
      </c>
      <c r="AP239" s="209"/>
      <c r="AQ239" s="411">
        <f t="shared" si="201"/>
        <v>0</v>
      </c>
      <c r="AR239" s="210"/>
      <c r="AS239" s="210"/>
      <c r="AT239" s="210"/>
      <c r="AU239" s="219">
        <f t="shared" si="202"/>
        <v>475</v>
      </c>
      <c r="AV239" s="220" t="s">
        <v>44</v>
      </c>
      <c r="AW239" s="221"/>
      <c r="AX239" s="210"/>
      <c r="AY239" s="210"/>
      <c r="AZ239" s="219">
        <f>AW239+AX239+AY239</f>
        <v>0</v>
      </c>
      <c r="BA239" s="222">
        <f t="shared" si="203"/>
        <v>0</v>
      </c>
      <c r="BB239" s="221"/>
      <c r="BC239" s="210"/>
      <c r="BD239" s="210"/>
      <c r="BE239" s="219">
        <f>BB239+BC239+BD239</f>
        <v>0</v>
      </c>
      <c r="BF239" s="222">
        <f t="shared" si="194"/>
        <v>0</v>
      </c>
      <c r="BG239" s="248">
        <f>SUM(AR239:AT241,AP239:AP241,AL239:AN241,AH239:AJ241,AD239:AF241,Z239:AB241)</f>
        <v>1440</v>
      </c>
      <c r="BH239" s="224" t="s">
        <v>45</v>
      </c>
      <c r="BI239" s="225"/>
      <c r="BJ239" s="249">
        <v>1</v>
      </c>
      <c r="BK239" s="226"/>
      <c r="BL239" s="250"/>
      <c r="BM239" s="225"/>
      <c r="BN239" s="226">
        <v>0.35</v>
      </c>
      <c r="BO239" s="226"/>
      <c r="BP239" s="251"/>
      <c r="BQ239" s="225"/>
      <c r="BR239" s="226">
        <v>0.69</v>
      </c>
      <c r="BS239" s="226"/>
      <c r="BT239" s="252"/>
      <c r="BU239" s="8"/>
      <c r="BV239" s="87"/>
      <c r="BW239" s="104" t="s">
        <v>45</v>
      </c>
      <c r="BX239" s="13"/>
      <c r="BY239" s="102">
        <f>BJ239+BN239+BR239</f>
        <v>2.04</v>
      </c>
      <c r="BZ239" s="102">
        <f>BK239+BO239+BS239</f>
        <v>0</v>
      </c>
      <c r="CA239" s="98"/>
      <c r="CB239" s="8"/>
      <c r="CC239" s="87"/>
      <c r="CD239" s="90" t="s">
        <v>45</v>
      </c>
      <c r="CE239" s="105"/>
      <c r="CF239" s="102">
        <f>BY239</f>
        <v>2.04</v>
      </c>
      <c r="CG239" s="102">
        <f>BZ239</f>
        <v>0</v>
      </c>
      <c r="CH239" s="106"/>
      <c r="CI239" s="8"/>
      <c r="CJ239" s="9"/>
      <c r="CK239" s="25" t="s">
        <v>45</v>
      </c>
      <c r="CL239" s="31">
        <f>BJ239/(C239+C240+C241)%</f>
        <v>1.0872519706441968</v>
      </c>
      <c r="CM239" s="31">
        <f>BN239/(D239+D240+D241)%</f>
        <v>0.46311610982467749</v>
      </c>
      <c r="CN239" s="31">
        <f>BR239/(E239+E240+E241)%</f>
        <v>0.74626865671641784</v>
      </c>
      <c r="CO239" s="32">
        <f>BY239/(F239+F240+F241)%</f>
        <v>0.7845852082612208</v>
      </c>
      <c r="CP239" s="8"/>
      <c r="CQ239" s="25" t="s">
        <v>45</v>
      </c>
      <c r="CR239" s="31">
        <f>BK239/(C239+C240+C241)%</f>
        <v>0</v>
      </c>
      <c r="CS239" s="31">
        <f>BO239/(D239+D240+D241)%</f>
        <v>0</v>
      </c>
      <c r="CT239" s="31">
        <f>BS239/(E239+E240+E241)%</f>
        <v>0</v>
      </c>
      <c r="CU239" s="32">
        <f>BZ239/(F239+F240+F241)%</f>
        <v>0</v>
      </c>
    </row>
    <row r="240" spans="1:99" ht="15.75" customHeight="1" x14ac:dyDescent="0.25">
      <c r="A240" s="182" t="s">
        <v>46</v>
      </c>
      <c r="B240" s="503"/>
      <c r="C240" s="204">
        <v>0</v>
      </c>
      <c r="D240" s="204">
        <v>37.04</v>
      </c>
      <c r="E240" s="204">
        <v>0</v>
      </c>
      <c r="F240" s="205">
        <f t="shared" si="187"/>
        <v>37.04</v>
      </c>
      <c r="G240" s="206">
        <f t="shared" si="195"/>
        <v>158.935</v>
      </c>
      <c r="H240" s="205">
        <f>G240/BH233</f>
        <v>26.489166666666666</v>
      </c>
      <c r="I240" s="231">
        <f t="shared" si="188"/>
        <v>0</v>
      </c>
      <c r="J240" s="207">
        <f t="shared" si="196"/>
        <v>0</v>
      </c>
      <c r="K240" s="231">
        <f t="shared" si="189"/>
        <v>0</v>
      </c>
      <c r="L240" s="207">
        <f t="shared" si="197"/>
        <v>0</v>
      </c>
      <c r="M240" s="207">
        <f t="shared" si="190"/>
        <v>0</v>
      </c>
      <c r="N240" s="207">
        <f t="shared" si="198"/>
        <v>0</v>
      </c>
      <c r="O240" s="208"/>
      <c r="P240" s="208"/>
      <c r="Q240" s="496"/>
      <c r="R240" s="496"/>
      <c r="S240" s="496"/>
      <c r="T240" s="496"/>
      <c r="U240" s="496"/>
      <c r="V240" s="487"/>
      <c r="W240" s="245"/>
      <c r="X240" s="214">
        <f t="shared" si="199"/>
        <v>6</v>
      </c>
      <c r="Y240" s="182" t="s">
        <v>46</v>
      </c>
      <c r="Z240" s="215"/>
      <c r="AA240" s="216"/>
      <c r="AB240" s="216"/>
      <c r="AC240" s="210">
        <f t="shared" si="191"/>
        <v>0</v>
      </c>
      <c r="AD240" s="235"/>
      <c r="AE240" s="235"/>
      <c r="AF240" s="235"/>
      <c r="AG240" s="210">
        <f t="shared" si="192"/>
        <v>0</v>
      </c>
      <c r="AH240" s="235">
        <v>0</v>
      </c>
      <c r="AI240" s="235">
        <v>0</v>
      </c>
      <c r="AJ240" s="235">
        <v>0</v>
      </c>
      <c r="AK240" s="210">
        <f t="shared" si="193"/>
        <v>0</v>
      </c>
      <c r="AL240" s="233"/>
      <c r="AM240" s="233"/>
      <c r="AN240" s="233"/>
      <c r="AO240" s="207">
        <f t="shared" si="200"/>
        <v>0</v>
      </c>
      <c r="AP240" s="236"/>
      <c r="AQ240" s="411">
        <f t="shared" si="201"/>
        <v>0</v>
      </c>
      <c r="AR240" s="237"/>
      <c r="AS240" s="237"/>
      <c r="AT240" s="237"/>
      <c r="AU240" s="219">
        <f t="shared" si="202"/>
        <v>0</v>
      </c>
      <c r="AV240" s="253"/>
      <c r="AW240" s="254"/>
      <c r="AX240" s="237"/>
      <c r="AY240" s="237"/>
      <c r="AZ240" s="255"/>
      <c r="BA240" s="222">
        <f t="shared" si="203"/>
        <v>0</v>
      </c>
      <c r="BB240" s="254"/>
      <c r="BC240" s="237"/>
      <c r="BD240" s="237"/>
      <c r="BE240" s="255"/>
      <c r="BF240" s="222">
        <f t="shared" si="194"/>
        <v>0</v>
      </c>
      <c r="BG240" s="257"/>
      <c r="BH240" s="195"/>
      <c r="BI240" s="239"/>
      <c r="BJ240" s="240"/>
      <c r="BK240" s="241"/>
      <c r="BL240" s="242"/>
      <c r="BM240" s="239"/>
      <c r="BN240" s="241"/>
      <c r="BO240" s="241"/>
      <c r="BP240" s="198"/>
      <c r="BQ240" s="239"/>
      <c r="BR240" s="241"/>
      <c r="BS240" s="241"/>
      <c r="BT240" s="243"/>
      <c r="BU240" s="8"/>
      <c r="BV240" s="87"/>
      <c r="BW240" s="107"/>
      <c r="BX240" s="14"/>
      <c r="BY240" s="93"/>
      <c r="BZ240" s="93"/>
      <c r="CA240" s="98"/>
      <c r="CB240" s="8"/>
      <c r="CC240" s="87"/>
      <c r="CD240" s="108"/>
      <c r="CE240" s="109"/>
      <c r="CF240" s="93"/>
      <c r="CG240" s="93"/>
      <c r="CH240" s="110"/>
      <c r="CI240" s="8"/>
      <c r="CJ240" s="9"/>
      <c r="CK240" s="25"/>
      <c r="CL240" s="2"/>
      <c r="CM240" s="2"/>
      <c r="CN240" s="2"/>
      <c r="CO240" s="3"/>
      <c r="CP240" s="8"/>
      <c r="CQ240" s="25"/>
      <c r="CR240" s="2"/>
      <c r="CS240" s="2"/>
      <c r="CT240" s="2"/>
      <c r="CU240" s="3"/>
    </row>
    <row r="241" spans="1:99" ht="15.75" customHeight="1" x14ac:dyDescent="0.25">
      <c r="A241" s="182" t="s">
        <v>47</v>
      </c>
      <c r="B241" s="258">
        <v>45</v>
      </c>
      <c r="C241" s="204">
        <v>15.6</v>
      </c>
      <c r="D241" s="204">
        <v>38.534999999999997</v>
      </c>
      <c r="E241" s="204">
        <v>0</v>
      </c>
      <c r="F241" s="205">
        <f t="shared" si="187"/>
        <v>54.134999999999998</v>
      </c>
      <c r="G241" s="206">
        <f t="shared" si="195"/>
        <v>152.82999999999998</v>
      </c>
      <c r="H241" s="205">
        <f>G241/BH233</f>
        <v>25.471666666666664</v>
      </c>
      <c r="I241" s="231">
        <f t="shared" si="188"/>
        <v>0</v>
      </c>
      <c r="J241" s="207">
        <f t="shared" si="196"/>
        <v>0</v>
      </c>
      <c r="K241" s="231">
        <f t="shared" si="189"/>
        <v>0</v>
      </c>
      <c r="L241" s="207">
        <f t="shared" si="197"/>
        <v>0</v>
      </c>
      <c r="M241" s="207">
        <f t="shared" si="190"/>
        <v>0</v>
      </c>
      <c r="N241" s="207">
        <f t="shared" si="198"/>
        <v>0</v>
      </c>
      <c r="O241" s="208"/>
      <c r="P241" s="208"/>
      <c r="Q241" s="207" t="e">
        <f>C241/AL241*60</f>
        <v>#DIV/0!</v>
      </c>
      <c r="R241" s="207" t="e">
        <f>D241/AM241*60</f>
        <v>#DIV/0!</v>
      </c>
      <c r="S241" s="207" t="e">
        <f>E241/AN241*60</f>
        <v>#DIV/0!</v>
      </c>
      <c r="T241" s="207" t="e">
        <f>(F241)/(AL241+AM241+AN241)*60</f>
        <v>#DIV/0!</v>
      </c>
      <c r="U241" s="207" t="e">
        <f>(G241)*60/AO241</f>
        <v>#DIV/0!</v>
      </c>
      <c r="V241" s="259">
        <v>16.5</v>
      </c>
      <c r="W241" s="213"/>
      <c r="X241" s="214">
        <f t="shared" si="199"/>
        <v>6</v>
      </c>
      <c r="Y241" s="182" t="s">
        <v>47</v>
      </c>
      <c r="Z241" s="215"/>
      <c r="AA241" s="216"/>
      <c r="AB241" s="217"/>
      <c r="AC241" s="210">
        <f t="shared" si="191"/>
        <v>0</v>
      </c>
      <c r="AD241" s="235"/>
      <c r="AE241" s="235"/>
      <c r="AF241" s="235"/>
      <c r="AG241" s="210">
        <f t="shared" si="192"/>
        <v>0</v>
      </c>
      <c r="AH241" s="235">
        <v>0</v>
      </c>
      <c r="AI241" s="235">
        <v>0</v>
      </c>
      <c r="AJ241" s="235">
        <v>0</v>
      </c>
      <c r="AK241" s="210">
        <f t="shared" si="193"/>
        <v>0</v>
      </c>
      <c r="AL241" s="247"/>
      <c r="AM241" s="247"/>
      <c r="AN241" s="247"/>
      <c r="AO241" s="207">
        <f t="shared" si="200"/>
        <v>0</v>
      </c>
      <c r="AP241" s="236"/>
      <c r="AQ241" s="411">
        <f t="shared" si="201"/>
        <v>0</v>
      </c>
      <c r="AR241" s="237"/>
      <c r="AS241" s="237"/>
      <c r="AT241" s="237"/>
      <c r="AU241" s="219">
        <f t="shared" si="202"/>
        <v>0</v>
      </c>
      <c r="AV241" s="253"/>
      <c r="AW241" s="254"/>
      <c r="AX241" s="237"/>
      <c r="AY241" s="237"/>
      <c r="AZ241" s="255"/>
      <c r="BA241" s="222">
        <f t="shared" si="203"/>
        <v>0</v>
      </c>
      <c r="BB241" s="254"/>
      <c r="BC241" s="237"/>
      <c r="BD241" s="237"/>
      <c r="BE241" s="255"/>
      <c r="BF241" s="222">
        <f t="shared" si="194"/>
        <v>0</v>
      </c>
      <c r="BG241" s="260"/>
      <c r="BH241" s="224" t="s">
        <v>48</v>
      </c>
      <c r="BI241" s="225"/>
      <c r="BJ241" s="249">
        <v>1.43</v>
      </c>
      <c r="BK241" s="226"/>
      <c r="BL241" s="250"/>
      <c r="BM241" s="225"/>
      <c r="BN241" s="226">
        <v>1.37</v>
      </c>
      <c r="BO241" s="226"/>
      <c r="BP241" s="251"/>
      <c r="BQ241" s="225"/>
      <c r="BR241" s="226">
        <v>1.06</v>
      </c>
      <c r="BS241" s="226"/>
      <c r="BT241" s="252"/>
      <c r="BU241" s="8"/>
      <c r="BV241" s="87"/>
      <c r="BW241" s="104" t="s">
        <v>48</v>
      </c>
      <c r="BX241" s="13"/>
      <c r="BY241" s="102">
        <f>BJ241+BN241+BR241</f>
        <v>3.86</v>
      </c>
      <c r="BZ241" s="102">
        <f>BK241+BO241+BS241</f>
        <v>0</v>
      </c>
      <c r="CA241" s="98"/>
      <c r="CB241" s="8"/>
      <c r="CC241" s="87"/>
      <c r="CD241" s="90" t="s">
        <v>48</v>
      </c>
      <c r="CE241" s="105"/>
      <c r="CF241" s="102">
        <f>BY241</f>
        <v>3.86</v>
      </c>
      <c r="CG241" s="102">
        <f>BZ241</f>
        <v>0</v>
      </c>
      <c r="CH241" s="106"/>
      <c r="CI241" s="8"/>
      <c r="CJ241" s="9"/>
      <c r="CK241" s="25" t="s">
        <v>48</v>
      </c>
      <c r="CL241" s="31">
        <f>BJ241/(C242+C243+C244)%</f>
        <v>1.1521572734963541</v>
      </c>
      <c r="CM241" s="31">
        <f>BN241/(D242+D243+D244)%</f>
        <v>0.84018152827180181</v>
      </c>
      <c r="CN241" s="31">
        <f>BR241/(E242+E243+E244)%</f>
        <v>0.51808406647116334</v>
      </c>
      <c r="CO241" s="32">
        <f>BY241/(F242+F243+F244)%</f>
        <v>0.78491179909511466</v>
      </c>
      <c r="CP241" s="8"/>
      <c r="CQ241" s="25" t="s">
        <v>48</v>
      </c>
      <c r="CR241" s="31">
        <f>BK241/(C242+C243+C244)%</f>
        <v>0</v>
      </c>
      <c r="CS241" s="31">
        <f>BO241/(D242+D243+D244)%</f>
        <v>0</v>
      </c>
      <c r="CT241" s="31">
        <f>BS241/(E242+E243+E244)%</f>
        <v>0</v>
      </c>
      <c r="CU241" s="32">
        <f>BZ241/(F244+F242+F243)%</f>
        <v>0</v>
      </c>
    </row>
    <row r="242" spans="1:99" ht="15.75" customHeight="1" x14ac:dyDescent="0.25">
      <c r="A242" s="201" t="s">
        <v>49</v>
      </c>
      <c r="B242" s="503">
        <v>234</v>
      </c>
      <c r="C242" s="204">
        <v>21.67</v>
      </c>
      <c r="D242" s="204">
        <v>66.400000000000006</v>
      </c>
      <c r="E242" s="204">
        <v>204.6</v>
      </c>
      <c r="F242" s="206">
        <f t="shared" si="187"/>
        <v>292.67</v>
      </c>
      <c r="G242" s="206">
        <f t="shared" si="195"/>
        <v>1002.26</v>
      </c>
      <c r="H242" s="206">
        <f>G242/BH233</f>
        <v>167.04333333333332</v>
      </c>
      <c r="I242" s="207">
        <f t="shared" si="188"/>
        <v>0</v>
      </c>
      <c r="J242" s="207">
        <f t="shared" si="196"/>
        <v>0</v>
      </c>
      <c r="K242" s="207">
        <f t="shared" si="189"/>
        <v>0</v>
      </c>
      <c r="L242" s="207">
        <f t="shared" si="197"/>
        <v>145</v>
      </c>
      <c r="M242" s="207">
        <f t="shared" si="190"/>
        <v>90</v>
      </c>
      <c r="N242" s="207">
        <f t="shared" si="198"/>
        <v>715</v>
      </c>
      <c r="O242" s="208">
        <f>(24*60-(I242+K242+M242+AR242+AS242+AT242))/24/60*100</f>
        <v>93.75</v>
      </c>
      <c r="P242" s="208">
        <f>(X242*24*60-(J242+L242+N242+AQ242+AU242))/X242/24/60*100</f>
        <v>84.895833333333343</v>
      </c>
      <c r="Q242" s="496">
        <f>(C242+C243)/AL242*60</f>
        <v>3.0237209302325585</v>
      </c>
      <c r="R242" s="496">
        <f>(D242+D243)/AM242*60</f>
        <v>8.3000000000000007</v>
      </c>
      <c r="S242" s="496">
        <f>(E242+E243)/AN242*60</f>
        <v>27.9</v>
      </c>
      <c r="T242" s="496">
        <f>(F242+F243)/(AL242+AM242+AN242)*60</f>
        <v>13.007555555555555</v>
      </c>
      <c r="U242" s="496">
        <f>(G242+G243)*60/AO242</f>
        <v>8.142938388625593</v>
      </c>
      <c r="V242" s="487">
        <v>16.25</v>
      </c>
      <c r="W242" s="245"/>
      <c r="X242" s="214">
        <f t="shared" si="199"/>
        <v>6</v>
      </c>
      <c r="Y242" s="201" t="s">
        <v>49</v>
      </c>
      <c r="Z242" s="215"/>
      <c r="AA242" s="216"/>
      <c r="AB242" s="216"/>
      <c r="AC242" s="210">
        <f t="shared" si="191"/>
        <v>0</v>
      </c>
      <c r="AD242" s="235"/>
      <c r="AE242" s="235"/>
      <c r="AF242" s="235"/>
      <c r="AG242" s="210">
        <f t="shared" si="192"/>
        <v>0</v>
      </c>
      <c r="AH242" s="216">
        <v>50</v>
      </c>
      <c r="AI242" s="216">
        <v>0</v>
      </c>
      <c r="AJ242" s="216">
        <v>40</v>
      </c>
      <c r="AK242" s="210">
        <f t="shared" si="193"/>
        <v>90</v>
      </c>
      <c r="AL242" s="247">
        <v>430</v>
      </c>
      <c r="AM242" s="247">
        <v>480</v>
      </c>
      <c r="AN242" s="247">
        <v>440</v>
      </c>
      <c r="AO242" s="207">
        <f t="shared" si="200"/>
        <v>7385</v>
      </c>
      <c r="AP242" s="209"/>
      <c r="AQ242" s="411">
        <f t="shared" si="201"/>
        <v>0</v>
      </c>
      <c r="AR242" s="210"/>
      <c r="AS242" s="210"/>
      <c r="AT242" s="210"/>
      <c r="AU242" s="219">
        <f t="shared" si="202"/>
        <v>445</v>
      </c>
      <c r="AV242" s="220" t="s">
        <v>50</v>
      </c>
      <c r="AW242" s="221"/>
      <c r="AX242" s="210"/>
      <c r="AY242" s="210"/>
      <c r="AZ242" s="219">
        <f>AW242+AX242+AY242</f>
        <v>0</v>
      </c>
      <c r="BA242" s="222">
        <f t="shared" si="203"/>
        <v>0</v>
      </c>
      <c r="BB242" s="221"/>
      <c r="BC242" s="210"/>
      <c r="BD242" s="210"/>
      <c r="BE242" s="219">
        <f>BB242+BC242+BD242</f>
        <v>0</v>
      </c>
      <c r="BF242" s="222">
        <f t="shared" si="194"/>
        <v>0</v>
      </c>
      <c r="BG242" s="248">
        <f>SUM(AR242:AT244,AP242:AP244,AL242:AN244,AH242:AJ244,AD242:AF244,Z242:AB244)</f>
        <v>1440</v>
      </c>
      <c r="BH242" s="195"/>
      <c r="BI242" s="239"/>
      <c r="BJ242" s="240"/>
      <c r="BK242" s="241"/>
      <c r="BL242" s="242"/>
      <c r="BM242" s="239"/>
      <c r="BN242" s="241"/>
      <c r="BO242" s="241"/>
      <c r="BP242" s="198"/>
      <c r="BQ242" s="239"/>
      <c r="BR242" s="241"/>
      <c r="BS242" s="241"/>
      <c r="BT242" s="243"/>
      <c r="BU242" s="8"/>
      <c r="BV242" s="87"/>
      <c r="BW242" s="107"/>
      <c r="BX242" s="14"/>
      <c r="BY242" s="93"/>
      <c r="BZ242" s="93"/>
      <c r="CA242" s="98"/>
      <c r="CB242" s="8"/>
      <c r="CC242" s="87"/>
      <c r="CD242" s="111"/>
      <c r="CE242" s="112"/>
      <c r="CF242" s="93"/>
      <c r="CG242" s="93"/>
      <c r="CH242" s="110"/>
      <c r="CI242" s="8"/>
      <c r="CJ242" s="9"/>
      <c r="CK242" s="25"/>
      <c r="CL242" s="2"/>
      <c r="CM242" s="2"/>
      <c r="CN242" s="2"/>
      <c r="CO242" s="3"/>
      <c r="CP242" s="8"/>
      <c r="CQ242" s="25"/>
      <c r="CR242" s="2"/>
      <c r="CS242" s="2"/>
      <c r="CT242" s="2"/>
      <c r="CU242" s="3"/>
    </row>
    <row r="243" spans="1:99" ht="15.75" customHeight="1" x14ac:dyDescent="0.25">
      <c r="A243" s="182" t="s">
        <v>51</v>
      </c>
      <c r="B243" s="503"/>
      <c r="C243" s="204">
        <v>0</v>
      </c>
      <c r="D243" s="204">
        <v>0</v>
      </c>
      <c r="E243" s="204">
        <v>0</v>
      </c>
      <c r="F243" s="205">
        <v>0</v>
      </c>
      <c r="G243" s="206">
        <f t="shared" si="195"/>
        <v>0</v>
      </c>
      <c r="H243" s="205">
        <f>G243/BH233</f>
        <v>0</v>
      </c>
      <c r="I243" s="231">
        <f t="shared" si="188"/>
        <v>0</v>
      </c>
      <c r="J243" s="207">
        <f t="shared" si="196"/>
        <v>0</v>
      </c>
      <c r="K243" s="231">
        <f t="shared" si="189"/>
        <v>0</v>
      </c>
      <c r="L243" s="207">
        <f t="shared" si="197"/>
        <v>0</v>
      </c>
      <c r="M243" s="207">
        <f t="shared" si="190"/>
        <v>0</v>
      </c>
      <c r="N243" s="207">
        <f t="shared" si="198"/>
        <v>0</v>
      </c>
      <c r="O243" s="208"/>
      <c r="P243" s="208"/>
      <c r="Q243" s="496"/>
      <c r="R243" s="496"/>
      <c r="S243" s="496"/>
      <c r="T243" s="496"/>
      <c r="U243" s="496"/>
      <c r="V243" s="487"/>
      <c r="W243" s="245"/>
      <c r="X243" s="214">
        <f t="shared" si="199"/>
        <v>6</v>
      </c>
      <c r="Y243" s="182" t="s">
        <v>51</v>
      </c>
      <c r="Z243" s="237"/>
      <c r="AA243" s="261"/>
      <c r="AB243" s="261"/>
      <c r="AC243" s="210">
        <f t="shared" si="191"/>
        <v>0</v>
      </c>
      <c r="AD243" s="235"/>
      <c r="AE243" s="235"/>
      <c r="AF243" s="235"/>
      <c r="AG243" s="210">
        <f t="shared" si="192"/>
        <v>0</v>
      </c>
      <c r="AH243" s="235">
        <v>0</v>
      </c>
      <c r="AI243" s="235">
        <v>0</v>
      </c>
      <c r="AJ243" s="235">
        <v>0</v>
      </c>
      <c r="AK243" s="210">
        <f t="shared" si="193"/>
        <v>0</v>
      </c>
      <c r="AL243" s="233"/>
      <c r="AM243" s="233"/>
      <c r="AN243" s="233"/>
      <c r="AO243" s="207">
        <f t="shared" si="200"/>
        <v>0</v>
      </c>
      <c r="AP243" s="236"/>
      <c r="AQ243" s="411">
        <f t="shared" si="201"/>
        <v>0</v>
      </c>
      <c r="AR243" s="237"/>
      <c r="AS243" s="237"/>
      <c r="AT243" s="237"/>
      <c r="AU243" s="219">
        <f t="shared" si="202"/>
        <v>0</v>
      </c>
      <c r="AV243" s="253"/>
      <c r="AW243" s="254"/>
      <c r="AX243" s="237"/>
      <c r="AY243" s="237"/>
      <c r="AZ243" s="255"/>
      <c r="BA243" s="222">
        <f t="shared" si="203"/>
        <v>0</v>
      </c>
      <c r="BB243" s="254"/>
      <c r="BC243" s="237"/>
      <c r="BD243" s="237"/>
      <c r="BE243" s="255"/>
      <c r="BF243" s="222">
        <f t="shared" si="194"/>
        <v>0</v>
      </c>
      <c r="BG243" s="260"/>
      <c r="BH243" s="224" t="s">
        <v>52</v>
      </c>
      <c r="BI243" s="225"/>
      <c r="BJ243" s="249">
        <v>0.86</v>
      </c>
      <c r="BK243" s="226"/>
      <c r="BL243" s="250"/>
      <c r="BM243" s="225"/>
      <c r="BN243" s="226">
        <v>0.61</v>
      </c>
      <c r="BO243" s="226"/>
      <c r="BP243" s="251"/>
      <c r="BQ243" s="225"/>
      <c r="BR243" s="226">
        <v>0.65</v>
      </c>
      <c r="BS243" s="226"/>
      <c r="BT243" s="252"/>
      <c r="BU243" s="8"/>
      <c r="BV243" s="87"/>
      <c r="BW243" s="104" t="s">
        <v>52</v>
      </c>
      <c r="BX243" s="13"/>
      <c r="BY243" s="102">
        <f>BJ243+BN243+BR243</f>
        <v>2.12</v>
      </c>
      <c r="BZ243" s="102">
        <f>BK243+BO243+BS243</f>
        <v>0</v>
      </c>
      <c r="CA243" s="98"/>
      <c r="CB243" s="8"/>
      <c r="CC243" s="87"/>
      <c r="CD243" s="113" t="s">
        <v>52</v>
      </c>
      <c r="CE243" s="96"/>
      <c r="CF243" s="102">
        <f>BY243</f>
        <v>2.12</v>
      </c>
      <c r="CG243" s="102">
        <f>BZ243</f>
        <v>0</v>
      </c>
      <c r="CH243" s="106"/>
      <c r="CI243" s="8"/>
      <c r="CJ243" s="9"/>
      <c r="CK243" s="25" t="s">
        <v>52</v>
      </c>
      <c r="CL243" s="31" t="e">
        <f>BJ243/(C245+C246)%</f>
        <v>#DIV/0!</v>
      </c>
      <c r="CM243" s="31">
        <f>BN243/(D245+D246)%</f>
        <v>1.5827711468604049</v>
      </c>
      <c r="CN243" s="31">
        <f>BR243/(E245+E246)%</f>
        <v>0.80515297906602257</v>
      </c>
      <c r="CO243" s="32">
        <f>BY243/(F245+F246)%</f>
        <v>1.777479667980213</v>
      </c>
      <c r="CP243" s="8"/>
      <c r="CQ243" s="25" t="s">
        <v>52</v>
      </c>
      <c r="CR243" s="31" t="e">
        <f>BK243/(C245+C246)%</f>
        <v>#DIV/0!</v>
      </c>
      <c r="CS243" s="31">
        <f>BO243/(D245+D246)%</f>
        <v>0</v>
      </c>
      <c r="CT243" s="31">
        <f>BS243/(E245+E246)%</f>
        <v>0</v>
      </c>
      <c r="CU243" s="32">
        <f>BZ243/(F245+F246)%</f>
        <v>0</v>
      </c>
    </row>
    <row r="244" spans="1:99" ht="15.75" customHeight="1" x14ac:dyDescent="0.25">
      <c r="A244" s="182" t="s">
        <v>53</v>
      </c>
      <c r="B244" s="202">
        <v>150</v>
      </c>
      <c r="C244" s="204">
        <v>102.44499999999999</v>
      </c>
      <c r="D244" s="204">
        <v>96.66</v>
      </c>
      <c r="E244" s="204">
        <v>0</v>
      </c>
      <c r="F244" s="205">
        <f t="shared" si="187"/>
        <v>199.10499999999999</v>
      </c>
      <c r="G244" s="206">
        <f t="shared" si="195"/>
        <v>1041.4349999999999</v>
      </c>
      <c r="H244" s="205">
        <f>G244/BH233</f>
        <v>173.57249999999999</v>
      </c>
      <c r="I244" s="231">
        <f t="shared" si="188"/>
        <v>0</v>
      </c>
      <c r="J244" s="207">
        <f t="shared" si="196"/>
        <v>0</v>
      </c>
      <c r="K244" s="231">
        <f t="shared" si="189"/>
        <v>0</v>
      </c>
      <c r="L244" s="207">
        <f t="shared" si="197"/>
        <v>0</v>
      </c>
      <c r="M244" s="207">
        <f t="shared" si="190"/>
        <v>0</v>
      </c>
      <c r="N244" s="207">
        <f t="shared" si="198"/>
        <v>0</v>
      </c>
      <c r="O244" s="208"/>
      <c r="P244" s="208"/>
      <c r="Q244" s="207" t="e">
        <f>C244/AL244*60</f>
        <v>#DIV/0!</v>
      </c>
      <c r="R244" s="207" t="e">
        <f>D244/AM244*60</f>
        <v>#DIV/0!</v>
      </c>
      <c r="S244" s="207" t="e">
        <f>E244/AN244*60</f>
        <v>#DIV/0!</v>
      </c>
      <c r="T244" s="207" t="e">
        <f>(F244)/(AL244+AM244+AN244)*60</f>
        <v>#DIV/0!</v>
      </c>
      <c r="U244" s="207" t="e">
        <f>(G244)*60/AO244</f>
        <v>#DIV/0!</v>
      </c>
      <c r="V244" s="259">
        <v>20.6</v>
      </c>
      <c r="W244" s="213"/>
      <c r="X244" s="214">
        <f t="shared" si="199"/>
        <v>6</v>
      </c>
      <c r="Y244" s="182" t="s">
        <v>53</v>
      </c>
      <c r="Z244" s="237"/>
      <c r="AA244" s="261"/>
      <c r="AB244" s="261"/>
      <c r="AC244" s="210">
        <f t="shared" si="191"/>
        <v>0</v>
      </c>
      <c r="AD244" s="235"/>
      <c r="AE244" s="235"/>
      <c r="AF244" s="235"/>
      <c r="AG244" s="210">
        <f t="shared" si="192"/>
        <v>0</v>
      </c>
      <c r="AH244" s="235">
        <v>0</v>
      </c>
      <c r="AI244" s="235">
        <v>0</v>
      </c>
      <c r="AJ244" s="235">
        <v>0</v>
      </c>
      <c r="AK244" s="210">
        <f t="shared" si="193"/>
        <v>0</v>
      </c>
      <c r="AL244" s="247"/>
      <c r="AM244" s="247"/>
      <c r="AN244" s="247"/>
      <c r="AO244" s="207">
        <f t="shared" si="200"/>
        <v>0</v>
      </c>
      <c r="AP244" s="236"/>
      <c r="AQ244" s="411">
        <f t="shared" si="201"/>
        <v>0</v>
      </c>
      <c r="AR244" s="237"/>
      <c r="AS244" s="237"/>
      <c r="AT244" s="237"/>
      <c r="AU244" s="219">
        <f t="shared" si="202"/>
        <v>0</v>
      </c>
      <c r="AV244" s="253"/>
      <c r="AW244" s="254"/>
      <c r="AX244" s="237"/>
      <c r="AY244" s="237"/>
      <c r="AZ244" s="255"/>
      <c r="BA244" s="222">
        <f t="shared" si="203"/>
        <v>0</v>
      </c>
      <c r="BB244" s="254"/>
      <c r="BC244" s="237"/>
      <c r="BD244" s="237"/>
      <c r="BE244" s="255"/>
      <c r="BF244" s="222">
        <f t="shared" si="194"/>
        <v>0</v>
      </c>
      <c r="BG244" s="257"/>
      <c r="BH244" s="224"/>
      <c r="BI244" s="225"/>
      <c r="BJ244" s="240"/>
      <c r="BK244" s="240"/>
      <c r="BL244" s="250"/>
      <c r="BM244" s="225"/>
      <c r="BN244" s="240"/>
      <c r="BO244" s="240"/>
      <c r="BP244" s="251"/>
      <c r="BQ244" s="225"/>
      <c r="BR244" s="240"/>
      <c r="BS244" s="240"/>
      <c r="BT244" s="252"/>
      <c r="BU244" s="8"/>
      <c r="BV244" s="87"/>
      <c r="BW244" s="107"/>
      <c r="BX244" s="13"/>
      <c r="BY244" s="102"/>
      <c r="BZ244" s="102"/>
      <c r="CA244" s="98"/>
      <c r="CB244" s="8"/>
      <c r="CC244" s="87"/>
      <c r="CD244" s="90"/>
      <c r="CE244" s="105"/>
      <c r="CF244" s="102"/>
      <c r="CG244" s="102"/>
      <c r="CH244" s="106"/>
      <c r="CI244" s="8"/>
      <c r="CJ244" s="9"/>
      <c r="CK244" s="25"/>
      <c r="CL244" s="31"/>
      <c r="CM244" s="31"/>
      <c r="CN244" s="31"/>
      <c r="CO244" s="32"/>
      <c r="CP244" s="8"/>
      <c r="CQ244" s="25"/>
      <c r="CR244" s="31"/>
      <c r="CS244" s="31"/>
      <c r="CT244" s="31"/>
      <c r="CU244" s="32"/>
    </row>
    <row r="245" spans="1:99" ht="15.75" customHeight="1" x14ac:dyDescent="0.25">
      <c r="A245" s="201" t="s">
        <v>54</v>
      </c>
      <c r="B245" s="202">
        <v>208</v>
      </c>
      <c r="C245" s="204">
        <v>0</v>
      </c>
      <c r="D245" s="204">
        <v>38.54</v>
      </c>
      <c r="E245" s="204">
        <v>0</v>
      </c>
      <c r="F245" s="206">
        <f t="shared" ref="F245:F253" si="204">C245+D245+E245</f>
        <v>38.54</v>
      </c>
      <c r="G245" s="206">
        <f t="shared" si="195"/>
        <v>59.685000000000002</v>
      </c>
      <c r="H245" s="206">
        <f>G245/BH233</f>
        <v>9.9474999999999998</v>
      </c>
      <c r="I245" s="207">
        <f t="shared" si="188"/>
        <v>90</v>
      </c>
      <c r="J245" s="207">
        <f t="shared" si="196"/>
        <v>600</v>
      </c>
      <c r="K245" s="207">
        <f t="shared" si="189"/>
        <v>0</v>
      </c>
      <c r="L245" s="207">
        <f t="shared" si="197"/>
        <v>0</v>
      </c>
      <c r="M245" s="207">
        <f t="shared" si="190"/>
        <v>640</v>
      </c>
      <c r="N245" s="207">
        <f t="shared" si="198"/>
        <v>3755</v>
      </c>
      <c r="O245" s="208">
        <f>(24*60-(I245+K245+M245+AR245+AS245+AT245+AP245))/24/60*100</f>
        <v>49.30555555555555</v>
      </c>
      <c r="P245" s="208">
        <f>(X245*24*60-(J245+L245+N245+AQ245+AU245))/X245/24/60*100</f>
        <v>44.733796296296291</v>
      </c>
      <c r="Q245" s="496" t="e">
        <f>(C245+C246)/(AL245+AL246)*60</f>
        <v>#DIV/0!</v>
      </c>
      <c r="R245" s="496">
        <f>(D245+D246)/(AM245+AM246)*60</f>
        <v>6.4233333333333338</v>
      </c>
      <c r="S245" s="496">
        <f>(E245+E246)/(AN245+AN246)*60</f>
        <v>13.839428571428572</v>
      </c>
      <c r="T245" s="496">
        <f>(F245+F246)/(AL245+AM245+AN245+AL246+AM246+AN246)*60</f>
        <v>10.079154929577467</v>
      </c>
      <c r="U245" s="496">
        <f>(G245+G246)*60/(AO245+AO246)</f>
        <v>9.3494046417759851</v>
      </c>
      <c r="V245" s="487">
        <v>22.18</v>
      </c>
      <c r="W245" s="245"/>
      <c r="X245" s="214">
        <f t="shared" si="199"/>
        <v>6</v>
      </c>
      <c r="Y245" s="201" t="s">
        <v>54</v>
      </c>
      <c r="Z245" s="262"/>
      <c r="AA245" s="216"/>
      <c r="AB245" s="216">
        <v>90</v>
      </c>
      <c r="AC245" s="210">
        <f t="shared" si="191"/>
        <v>90</v>
      </c>
      <c r="AD245" s="235"/>
      <c r="AE245" s="235"/>
      <c r="AF245" s="235"/>
      <c r="AG245" s="210">
        <f t="shared" si="192"/>
        <v>0</v>
      </c>
      <c r="AH245" s="235">
        <v>480</v>
      </c>
      <c r="AI245" s="235">
        <v>120</v>
      </c>
      <c r="AJ245" s="235">
        <v>40</v>
      </c>
      <c r="AK245" s="210">
        <f t="shared" si="193"/>
        <v>640</v>
      </c>
      <c r="AL245" s="247">
        <v>0</v>
      </c>
      <c r="AM245" s="247">
        <v>360</v>
      </c>
      <c r="AN245" s="247">
        <v>350</v>
      </c>
      <c r="AO245" s="207">
        <f t="shared" si="200"/>
        <v>4955</v>
      </c>
      <c r="AP245" s="209"/>
      <c r="AQ245" s="411">
        <f t="shared" si="201"/>
        <v>0</v>
      </c>
      <c r="AR245" s="210"/>
      <c r="AS245" s="210"/>
      <c r="AT245" s="210"/>
      <c r="AU245" s="219">
        <f t="shared" si="202"/>
        <v>420</v>
      </c>
      <c r="AV245" s="263" t="s">
        <v>55</v>
      </c>
      <c r="AW245" s="221"/>
      <c r="AX245" s="210"/>
      <c r="AY245" s="210"/>
      <c r="AZ245" s="219">
        <f>AW245+AX245+AY245</f>
        <v>0</v>
      </c>
      <c r="BA245" s="222">
        <f t="shared" si="203"/>
        <v>0</v>
      </c>
      <c r="BB245" s="221"/>
      <c r="BC245" s="210"/>
      <c r="BD245" s="210"/>
      <c r="BE245" s="219">
        <f>BB245+BC245+BD245</f>
        <v>0</v>
      </c>
      <c r="BF245" s="222">
        <f t="shared" si="194"/>
        <v>0</v>
      </c>
      <c r="BG245" s="248">
        <f>SUM(AR245:AT246,AP245:AP246,AL245:AN246,AH245:AJ246,AD245:AF246,Z245:AB246)</f>
        <v>1440</v>
      </c>
      <c r="BH245" s="224" t="s">
        <v>56</v>
      </c>
      <c r="BI245" s="225"/>
      <c r="BJ245" s="249">
        <v>0.37</v>
      </c>
      <c r="BK245" s="226"/>
      <c r="BL245" s="250"/>
      <c r="BM245" s="225"/>
      <c r="BN245" s="226">
        <v>0</v>
      </c>
      <c r="BO245" s="226"/>
      <c r="BP245" s="251"/>
      <c r="BQ245" s="225"/>
      <c r="BR245" s="226">
        <v>0.4</v>
      </c>
      <c r="BS245" s="226"/>
      <c r="BT245" s="252"/>
      <c r="BU245" s="8"/>
      <c r="BV245" s="87"/>
      <c r="BW245" s="104" t="s">
        <v>56</v>
      </c>
      <c r="BX245" s="13"/>
      <c r="BY245" s="102">
        <f>BJ245+BN245+BR245</f>
        <v>0.77</v>
      </c>
      <c r="BZ245" s="102">
        <f>BK245+BO245+BS245</f>
        <v>0</v>
      </c>
      <c r="CA245" s="98"/>
      <c r="CB245" s="8"/>
      <c r="CC245" s="87"/>
      <c r="CD245" s="103" t="s">
        <v>56</v>
      </c>
      <c r="CE245" s="105"/>
      <c r="CF245" s="102">
        <f>BY245</f>
        <v>0.77</v>
      </c>
      <c r="CG245" s="102">
        <f>BZ245</f>
        <v>0</v>
      </c>
      <c r="CH245" s="106"/>
      <c r="CI245" s="8"/>
      <c r="CJ245" s="9"/>
      <c r="CK245" s="7" t="s">
        <v>56</v>
      </c>
      <c r="CL245" s="31">
        <f>BJ245/(C247)%</f>
        <v>0.47967848577169891</v>
      </c>
      <c r="CM245" s="31">
        <f>BN245/(D247)%</f>
        <v>0</v>
      </c>
      <c r="CN245" s="31">
        <f>BR245/(E247)%</f>
        <v>0.2659044073655521</v>
      </c>
      <c r="CO245" s="32">
        <f>BY245/(F247)%</f>
        <v>0.28522215842794435</v>
      </c>
      <c r="CP245" s="8"/>
      <c r="CQ245" s="7" t="s">
        <v>56</v>
      </c>
      <c r="CR245" s="31">
        <f>BK245/(C247)%</f>
        <v>0</v>
      </c>
      <c r="CS245" s="31">
        <f>BO245/(D247)%</f>
        <v>0</v>
      </c>
      <c r="CT245" s="31">
        <f>BS245/(E247)%</f>
        <v>0</v>
      </c>
      <c r="CU245" s="32">
        <f>BZ245/(F247)%</f>
        <v>0</v>
      </c>
    </row>
    <row r="246" spans="1:99" ht="15.75" customHeight="1" x14ac:dyDescent="0.25">
      <c r="A246" s="182" t="s">
        <v>57</v>
      </c>
      <c r="B246" s="202">
        <v>277</v>
      </c>
      <c r="C246" s="204">
        <v>0</v>
      </c>
      <c r="D246" s="204">
        <v>0</v>
      </c>
      <c r="E246" s="204">
        <v>80.73</v>
      </c>
      <c r="F246" s="205">
        <f t="shared" si="204"/>
        <v>80.73</v>
      </c>
      <c r="G246" s="206">
        <f t="shared" si="195"/>
        <v>712.42000000000007</v>
      </c>
      <c r="H246" s="205">
        <f>G246/BH233</f>
        <v>118.73666666666668</v>
      </c>
      <c r="I246" s="231">
        <f t="shared" si="188"/>
        <v>0</v>
      </c>
      <c r="J246" s="207">
        <f t="shared" si="196"/>
        <v>0</v>
      </c>
      <c r="K246" s="231">
        <f t="shared" si="189"/>
        <v>0</v>
      </c>
      <c r="L246" s="207">
        <f t="shared" si="197"/>
        <v>0</v>
      </c>
      <c r="M246" s="207">
        <f t="shared" si="190"/>
        <v>0</v>
      </c>
      <c r="N246" s="207">
        <f t="shared" si="198"/>
        <v>0</v>
      </c>
      <c r="O246" s="208"/>
      <c r="P246" s="208"/>
      <c r="Q246" s="496"/>
      <c r="R246" s="496"/>
      <c r="S246" s="496"/>
      <c r="T246" s="496"/>
      <c r="U246" s="496"/>
      <c r="V246" s="487"/>
      <c r="W246" s="245"/>
      <c r="X246" s="214">
        <f t="shared" si="199"/>
        <v>6</v>
      </c>
      <c r="Y246" s="182" t="s">
        <v>57</v>
      </c>
      <c r="Z246" s="215"/>
      <c r="AA246" s="216"/>
      <c r="AB246" s="216"/>
      <c r="AC246" s="210">
        <f t="shared" si="191"/>
        <v>0</v>
      </c>
      <c r="AD246" s="235"/>
      <c r="AE246" s="235"/>
      <c r="AF246" s="235"/>
      <c r="AG246" s="210">
        <f t="shared" si="192"/>
        <v>0</v>
      </c>
      <c r="AH246" s="235">
        <v>0</v>
      </c>
      <c r="AI246" s="235">
        <v>0</v>
      </c>
      <c r="AJ246" s="235">
        <v>0</v>
      </c>
      <c r="AK246" s="210">
        <f t="shared" si="193"/>
        <v>0</v>
      </c>
      <c r="AL246" s="247"/>
      <c r="AM246" s="247"/>
      <c r="AN246" s="247"/>
      <c r="AO246" s="207">
        <f t="shared" si="200"/>
        <v>0</v>
      </c>
      <c r="AP246" s="236"/>
      <c r="AQ246" s="411">
        <f t="shared" si="201"/>
        <v>0</v>
      </c>
      <c r="AR246" s="237"/>
      <c r="AS246" s="237"/>
      <c r="AT246" s="237"/>
      <c r="AU246" s="219">
        <f t="shared" si="202"/>
        <v>0</v>
      </c>
      <c r="AV246" s="253"/>
      <c r="AW246" s="254"/>
      <c r="AX246" s="237"/>
      <c r="AY246" s="237"/>
      <c r="AZ246" s="255"/>
      <c r="BA246" s="222">
        <f t="shared" si="203"/>
        <v>0</v>
      </c>
      <c r="BB246" s="254"/>
      <c r="BC246" s="237"/>
      <c r="BD246" s="237"/>
      <c r="BE246" s="255"/>
      <c r="BF246" s="222">
        <f t="shared" si="194"/>
        <v>0</v>
      </c>
      <c r="BG246" s="238"/>
      <c r="BI246" s="264"/>
      <c r="BJ246" s="264"/>
      <c r="BK246" s="264"/>
      <c r="BL246" s="264"/>
      <c r="BM246" s="264"/>
      <c r="BN246" s="264"/>
      <c r="BO246" s="264"/>
      <c r="BP246" s="264"/>
      <c r="BQ246" s="264"/>
      <c r="BR246" s="264"/>
      <c r="BS246" s="264"/>
      <c r="BT246" s="265"/>
      <c r="BU246" s="8"/>
      <c r="BV246" s="87"/>
      <c r="BW246" s="114"/>
      <c r="BX246" s="115"/>
      <c r="BY246" s="116"/>
      <c r="BZ246" s="116"/>
      <c r="CA246" s="117"/>
      <c r="CB246" s="8"/>
      <c r="CC246" s="118"/>
      <c r="CD246" s="119"/>
      <c r="CE246" s="120"/>
      <c r="CF246" s="116"/>
      <c r="CG246" s="116"/>
      <c r="CH246" s="121"/>
      <c r="CI246" s="8"/>
      <c r="CJ246" s="9"/>
      <c r="CK246" s="25"/>
      <c r="CL246" s="2"/>
      <c r="CM246" s="2"/>
      <c r="CN246" s="2"/>
      <c r="CO246" s="3"/>
      <c r="CP246" s="8"/>
      <c r="CQ246" s="25"/>
      <c r="CR246" s="2"/>
      <c r="CS246" s="2"/>
      <c r="CT246" s="2"/>
      <c r="CU246" s="3"/>
    </row>
    <row r="247" spans="1:99" ht="15.75" customHeight="1" x14ac:dyDescent="0.25">
      <c r="A247" s="182" t="s">
        <v>56</v>
      </c>
      <c r="B247" s="202"/>
      <c r="C247" s="204">
        <v>77.135000000000005</v>
      </c>
      <c r="D247" s="204">
        <v>42.4</v>
      </c>
      <c r="E247" s="204">
        <v>150.43</v>
      </c>
      <c r="F247" s="205">
        <f t="shared" si="204"/>
        <v>269.96500000000003</v>
      </c>
      <c r="G247" s="206">
        <f t="shared" si="195"/>
        <v>738.38300000000004</v>
      </c>
      <c r="H247" s="205">
        <f>G247/BH233</f>
        <v>123.06383333333333</v>
      </c>
      <c r="I247" s="231">
        <f t="shared" si="188"/>
        <v>0</v>
      </c>
      <c r="J247" s="207">
        <f t="shared" si="196"/>
        <v>0</v>
      </c>
      <c r="K247" s="231">
        <f t="shared" si="189"/>
        <v>0</v>
      </c>
      <c r="L247" s="207">
        <f t="shared" si="197"/>
        <v>180</v>
      </c>
      <c r="M247" s="207">
        <f t="shared" si="190"/>
        <v>280</v>
      </c>
      <c r="N247" s="207">
        <f t="shared" si="198"/>
        <v>3040</v>
      </c>
      <c r="O247" s="208">
        <f>(24*60-(I247+K247+M247+AR247+AS247+AT247+AP247))/24/60*100</f>
        <v>80.555555555555557</v>
      </c>
      <c r="P247" s="208">
        <f>(X247*24*60-(J247+L247+N247+AQ247+AU247))/X247/24/60*100</f>
        <v>62.731481481481488</v>
      </c>
      <c r="Q247" s="266"/>
      <c r="R247" s="266"/>
      <c r="S247" s="266"/>
      <c r="T247" s="266"/>
      <c r="U247" s="266"/>
      <c r="V247" s="267"/>
      <c r="W247" s="245"/>
      <c r="X247" s="214">
        <f t="shared" si="199"/>
        <v>6</v>
      </c>
      <c r="Y247" s="224" t="s">
        <v>56</v>
      </c>
      <c r="Z247" s="215"/>
      <c r="AA247" s="216"/>
      <c r="AB247" s="216"/>
      <c r="AC247" s="210">
        <f t="shared" si="191"/>
        <v>0</v>
      </c>
      <c r="AD247" s="235"/>
      <c r="AE247" s="235"/>
      <c r="AF247" s="235"/>
      <c r="AG247" s="210">
        <f t="shared" si="192"/>
        <v>0</v>
      </c>
      <c r="AH247" s="235">
        <v>0</v>
      </c>
      <c r="AI247" s="235">
        <v>240</v>
      </c>
      <c r="AJ247" s="235">
        <v>40</v>
      </c>
      <c r="AK247" s="210">
        <f t="shared" si="193"/>
        <v>280</v>
      </c>
      <c r="AL247" s="247"/>
      <c r="AM247" s="247"/>
      <c r="AN247" s="247"/>
      <c r="AO247" s="207">
        <f t="shared" si="200"/>
        <v>0</v>
      </c>
      <c r="AP247" s="236"/>
      <c r="AQ247" s="411">
        <f t="shared" si="201"/>
        <v>0</v>
      </c>
      <c r="AR247" s="237"/>
      <c r="AS247" s="237"/>
      <c r="AT247" s="237"/>
      <c r="AU247" s="219">
        <f t="shared" si="202"/>
        <v>0</v>
      </c>
      <c r="AV247" s="263" t="s">
        <v>56</v>
      </c>
      <c r="AW247" s="254"/>
      <c r="AX247" s="254"/>
      <c r="AY247" s="254"/>
      <c r="AZ247" s="219">
        <f t="shared" ref="AZ247:AZ253" si="205">AW247+AX247+AY247</f>
        <v>0</v>
      </c>
      <c r="BA247" s="222">
        <f t="shared" si="203"/>
        <v>0</v>
      </c>
      <c r="BB247" s="221"/>
      <c r="BC247" s="210"/>
      <c r="BD247" s="210"/>
      <c r="BE247" s="219">
        <f t="shared" ref="BE247:BE253" si="206">BB247+BC247+BD247</f>
        <v>0</v>
      </c>
      <c r="BF247" s="222">
        <f t="shared" si="194"/>
        <v>2880</v>
      </c>
      <c r="BG247" s="223"/>
      <c r="BH247" s="224" t="s">
        <v>58</v>
      </c>
      <c r="BI247" s="268">
        <v>1.18</v>
      </c>
      <c r="BJ247" s="249">
        <v>1.28</v>
      </c>
      <c r="BK247" s="226"/>
      <c r="BL247" s="269"/>
      <c r="BM247" s="268">
        <v>0.6</v>
      </c>
      <c r="BN247" s="226">
        <v>0.7</v>
      </c>
      <c r="BO247" s="226"/>
      <c r="BP247" s="270"/>
      <c r="BQ247" s="268">
        <v>0.6</v>
      </c>
      <c r="BR247" s="226">
        <v>0.7</v>
      </c>
      <c r="BS247" s="226"/>
      <c r="BT247" s="271"/>
      <c r="BU247" s="8"/>
      <c r="BV247" s="87"/>
      <c r="BW247" s="122" t="s">
        <v>59</v>
      </c>
      <c r="BX247" s="123">
        <f t="shared" ref="BX247:CA248" si="207">BI247+BM247+BQ247</f>
        <v>2.38</v>
      </c>
      <c r="BY247" s="102">
        <f t="shared" si="207"/>
        <v>2.6799999999999997</v>
      </c>
      <c r="BZ247" s="102">
        <f t="shared" si="207"/>
        <v>0</v>
      </c>
      <c r="CA247" s="124">
        <f t="shared" si="207"/>
        <v>0</v>
      </c>
      <c r="CB247" s="8"/>
      <c r="CC247" s="87"/>
      <c r="CD247" s="113" t="s">
        <v>59</v>
      </c>
      <c r="CE247" s="125">
        <f t="shared" ref="CE247:CH248" si="208">BX247</f>
        <v>2.38</v>
      </c>
      <c r="CF247" s="102">
        <f t="shared" si="208"/>
        <v>2.6799999999999997</v>
      </c>
      <c r="CG247" s="102">
        <f t="shared" si="208"/>
        <v>0</v>
      </c>
      <c r="CH247" s="126">
        <f t="shared" si="208"/>
        <v>0</v>
      </c>
      <c r="CI247" s="8"/>
      <c r="CJ247" s="9"/>
      <c r="CK247" s="25" t="s">
        <v>58</v>
      </c>
      <c r="CL247" s="31">
        <f>BJ247/(BJ247+C249)%</f>
        <v>3.0274361400189216</v>
      </c>
      <c r="CM247" s="31">
        <f>BN247/(BN247+D249)%</f>
        <v>1.7784552845528454</v>
      </c>
      <c r="CN247" s="31">
        <f>BR247/(BR247+E249)%</f>
        <v>2.2779043280182232</v>
      </c>
      <c r="CO247" s="32">
        <f>BY247/(BY247+F249)%</f>
        <v>2.3849781970276758</v>
      </c>
      <c r="CP247" s="8"/>
      <c r="CQ247" s="25" t="s">
        <v>58</v>
      </c>
      <c r="CR247" s="31">
        <f>BK247/C249%</f>
        <v>0</v>
      </c>
      <c r="CS247" s="31">
        <f>BO247/D249%</f>
        <v>0</v>
      </c>
      <c r="CT247" s="31">
        <f>BS247/E249%</f>
        <v>0</v>
      </c>
      <c r="CU247" s="32">
        <f>BZ247/F249%</f>
        <v>0</v>
      </c>
    </row>
    <row r="248" spans="1:99" ht="15.75" customHeight="1" x14ac:dyDescent="0.25">
      <c r="A248" s="182" t="s">
        <v>60</v>
      </c>
      <c r="B248" s="202"/>
      <c r="C248" s="204">
        <v>0</v>
      </c>
      <c r="D248" s="204">
        <v>89.82</v>
      </c>
      <c r="E248" s="204">
        <v>171.82</v>
      </c>
      <c r="F248" s="205">
        <f t="shared" si="204"/>
        <v>261.64</v>
      </c>
      <c r="G248" s="206">
        <f t="shared" si="195"/>
        <v>1440.7509999999997</v>
      </c>
      <c r="H248" s="205">
        <f>G248/BH233</f>
        <v>240.12516666666662</v>
      </c>
      <c r="I248" s="231">
        <f t="shared" si="188"/>
        <v>30</v>
      </c>
      <c r="J248" s="207">
        <f t="shared" si="196"/>
        <v>435</v>
      </c>
      <c r="K248" s="231">
        <f t="shared" si="189"/>
        <v>60</v>
      </c>
      <c r="L248" s="207">
        <f t="shared" si="197"/>
        <v>310</v>
      </c>
      <c r="M248" s="207">
        <f t="shared" si="190"/>
        <v>2880</v>
      </c>
      <c r="N248" s="207">
        <f t="shared" si="198"/>
        <v>20275</v>
      </c>
      <c r="O248" s="208">
        <f>(16*24*60-(I248+K248+M248+AR248+AS248+AT248+AP248))/16/24/60*100</f>
        <v>87.109375</v>
      </c>
      <c r="P248" s="208">
        <f>(16*X248*24*60-(J248+L248+N248+AQ248+AU248))/16/X248/24/60*100</f>
        <v>84.79456018518519</v>
      </c>
      <c r="Q248" s="232"/>
      <c r="R248" s="233"/>
      <c r="S248" s="233"/>
      <c r="T248" s="234"/>
      <c r="U248" s="234"/>
      <c r="V248" s="272"/>
      <c r="W248" s="213"/>
      <c r="X248" s="214">
        <f>X253</f>
        <v>6</v>
      </c>
      <c r="Y248" s="182" t="s">
        <v>60</v>
      </c>
      <c r="Z248" s="215"/>
      <c r="AA248" s="216"/>
      <c r="AB248" s="216">
        <v>30</v>
      </c>
      <c r="AC248" s="210">
        <f t="shared" si="191"/>
        <v>30</v>
      </c>
      <c r="AD248" s="235"/>
      <c r="AE248" s="235"/>
      <c r="AF248" s="235">
        <v>60</v>
      </c>
      <c r="AG248" s="210">
        <f t="shared" si="192"/>
        <v>60</v>
      </c>
      <c r="AH248" s="235">
        <v>960</v>
      </c>
      <c r="AI248" s="235">
        <v>960</v>
      </c>
      <c r="AJ248" s="235">
        <v>960</v>
      </c>
      <c r="AK248" s="210">
        <f t="shared" si="193"/>
        <v>2880</v>
      </c>
      <c r="AL248" s="233"/>
      <c r="AM248" s="233"/>
      <c r="AN248" s="233"/>
      <c r="AO248" s="207">
        <f t="shared" si="200"/>
        <v>0</v>
      </c>
      <c r="AP248" s="236"/>
      <c r="AQ248" s="411">
        <f t="shared" si="201"/>
        <v>0</v>
      </c>
      <c r="AR248" s="237"/>
      <c r="AS248" s="237"/>
      <c r="AT248" s="237"/>
      <c r="AU248" s="219">
        <f t="shared" si="202"/>
        <v>0</v>
      </c>
      <c r="AV248" s="263" t="s">
        <v>60</v>
      </c>
      <c r="AW248" s="221"/>
      <c r="AX248" s="210"/>
      <c r="AY248" s="210"/>
      <c r="AZ248" s="219">
        <f t="shared" si="205"/>
        <v>0</v>
      </c>
      <c r="BA248" s="222">
        <f t="shared" si="203"/>
        <v>0</v>
      </c>
      <c r="BB248" s="221">
        <f>AH248</f>
        <v>960</v>
      </c>
      <c r="BC248" s="221">
        <f>AI248</f>
        <v>960</v>
      </c>
      <c r="BD248" s="221">
        <f>AJ248</f>
        <v>960</v>
      </c>
      <c r="BE248" s="219">
        <f t="shared" si="206"/>
        <v>2880</v>
      </c>
      <c r="BF248" s="222">
        <f t="shared" si="194"/>
        <v>17395</v>
      </c>
      <c r="BG248" s="223"/>
      <c r="BH248" s="224" t="s">
        <v>61</v>
      </c>
      <c r="BI248" s="268">
        <v>1.26</v>
      </c>
      <c r="BJ248" s="249">
        <v>1.36</v>
      </c>
      <c r="BK248" s="226"/>
      <c r="BL248" s="269"/>
      <c r="BM248" s="268">
        <v>0.8</v>
      </c>
      <c r="BN248" s="226">
        <v>0.9</v>
      </c>
      <c r="BO248" s="226"/>
      <c r="BP248" s="270"/>
      <c r="BQ248" s="268">
        <v>0.8</v>
      </c>
      <c r="BR248" s="226">
        <v>0.9</v>
      </c>
      <c r="BS248" s="226"/>
      <c r="BT248" s="271"/>
      <c r="BU248" s="8"/>
      <c r="BV248" s="87"/>
      <c r="BW248" s="104" t="s">
        <v>62</v>
      </c>
      <c r="BX248" s="127">
        <f t="shared" si="207"/>
        <v>2.8600000000000003</v>
      </c>
      <c r="BY248" s="128">
        <f t="shared" si="207"/>
        <v>3.16</v>
      </c>
      <c r="BZ248" s="102">
        <f t="shared" si="207"/>
        <v>0</v>
      </c>
      <c r="CA248" s="124">
        <f t="shared" si="207"/>
        <v>0</v>
      </c>
      <c r="CB248" s="9"/>
      <c r="CC248" s="87"/>
      <c r="CD248" s="90" t="s">
        <v>62</v>
      </c>
      <c r="CE248" s="129">
        <f t="shared" si="208"/>
        <v>2.8600000000000003</v>
      </c>
      <c r="CF248" s="102">
        <f t="shared" si="208"/>
        <v>3.16</v>
      </c>
      <c r="CG248" s="102">
        <f t="shared" si="208"/>
        <v>0</v>
      </c>
      <c r="CH248" s="126">
        <f t="shared" si="208"/>
        <v>0</v>
      </c>
      <c r="CI248" s="8"/>
      <c r="CJ248" s="9"/>
      <c r="CK248" s="25" t="s">
        <v>61</v>
      </c>
      <c r="CL248" s="31">
        <f>BJ248/(BJ248+C250)%</f>
        <v>8.6486486486486491</v>
      </c>
      <c r="CM248" s="31">
        <f>BN248/(BN248+D250)%</f>
        <v>1.7566116912267007</v>
      </c>
      <c r="CN248" s="31">
        <f>BR248/(BR248+E250)%</f>
        <v>3.8601758524555012</v>
      </c>
      <c r="CO248" s="32">
        <f>BY248/(BY248+F250)%</f>
        <v>3.5004153973968428</v>
      </c>
      <c r="CP248" s="8"/>
      <c r="CQ248" s="25" t="s">
        <v>61</v>
      </c>
      <c r="CR248" s="31">
        <f>BK248/C250%</f>
        <v>0</v>
      </c>
      <c r="CS248" s="31">
        <f>BO248/D250%</f>
        <v>0</v>
      </c>
      <c r="CT248" s="31">
        <f>BS248/E250%</f>
        <v>0</v>
      </c>
      <c r="CU248" s="32">
        <f>BZ248/F250%</f>
        <v>0</v>
      </c>
    </row>
    <row r="249" spans="1:99" ht="15.75" customHeight="1" x14ac:dyDescent="0.25">
      <c r="A249" s="201" t="s">
        <v>59</v>
      </c>
      <c r="B249" s="202"/>
      <c r="C249" s="204">
        <v>41</v>
      </c>
      <c r="D249" s="204">
        <v>38.659999999999997</v>
      </c>
      <c r="E249" s="204">
        <v>30.03</v>
      </c>
      <c r="F249" s="206">
        <f t="shared" si="204"/>
        <v>109.69</v>
      </c>
      <c r="G249" s="206">
        <f t="shared" si="195"/>
        <v>628.8130000000001</v>
      </c>
      <c r="H249" s="206">
        <f>G249/BH233</f>
        <v>104.80216666666668</v>
      </c>
      <c r="I249" s="207">
        <f t="shared" si="188"/>
        <v>0</v>
      </c>
      <c r="J249" s="207">
        <f t="shared" si="196"/>
        <v>0</v>
      </c>
      <c r="K249" s="207">
        <f t="shared" si="189"/>
        <v>0</v>
      </c>
      <c r="L249" s="207">
        <f t="shared" si="197"/>
        <v>100</v>
      </c>
      <c r="M249" s="207">
        <f t="shared" si="190"/>
        <v>310</v>
      </c>
      <c r="N249" s="207">
        <f t="shared" si="198"/>
        <v>2380</v>
      </c>
      <c r="O249" s="208">
        <f>(24*60-(I249+K249+M249+AR249+AS249+AT249+AP249))/24/60*100</f>
        <v>78.472222222222214</v>
      </c>
      <c r="P249" s="208">
        <f>(X249*24*60-(J249+L249+N249+AQ249+AU249))/X249/24/60*100</f>
        <v>71.296296296296305</v>
      </c>
      <c r="Q249" s="209"/>
      <c r="R249" s="210"/>
      <c r="S249" s="210"/>
      <c r="T249" s="209"/>
      <c r="U249" s="209"/>
      <c r="V249" s="212"/>
      <c r="W249" s="213"/>
      <c r="X249" s="214">
        <f>X248</f>
        <v>6</v>
      </c>
      <c r="Y249" s="201" t="s">
        <v>59</v>
      </c>
      <c r="Z249" s="215"/>
      <c r="AA249" s="216"/>
      <c r="AB249" s="216"/>
      <c r="AC249" s="210">
        <f t="shared" si="191"/>
        <v>0</v>
      </c>
      <c r="AD249" s="235"/>
      <c r="AE249" s="235"/>
      <c r="AF249" s="235"/>
      <c r="AG249" s="210">
        <f t="shared" si="192"/>
        <v>0</v>
      </c>
      <c r="AH249" s="235">
        <v>100</v>
      </c>
      <c r="AI249" s="235">
        <v>40</v>
      </c>
      <c r="AJ249" s="235">
        <v>170</v>
      </c>
      <c r="AK249" s="210">
        <f t="shared" si="193"/>
        <v>310</v>
      </c>
      <c r="AL249" s="210"/>
      <c r="AM249" s="210"/>
      <c r="AN249" s="210"/>
      <c r="AO249" s="207">
        <f t="shared" si="200"/>
        <v>0</v>
      </c>
      <c r="AP249" s="209"/>
      <c r="AQ249" s="411">
        <f t="shared" si="201"/>
        <v>0</v>
      </c>
      <c r="AR249" s="210"/>
      <c r="AS249" s="210"/>
      <c r="AT249" s="210"/>
      <c r="AU249" s="219">
        <f t="shared" si="202"/>
        <v>0</v>
      </c>
      <c r="AV249" s="263" t="s">
        <v>63</v>
      </c>
      <c r="AW249" s="221"/>
      <c r="AX249" s="210"/>
      <c r="AY249" s="210"/>
      <c r="AZ249" s="219">
        <f t="shared" si="205"/>
        <v>0</v>
      </c>
      <c r="BA249" s="222">
        <f t="shared" si="203"/>
        <v>0</v>
      </c>
      <c r="BB249" s="221"/>
      <c r="BC249" s="210"/>
      <c r="BD249" s="210"/>
      <c r="BE249" s="219">
        <f t="shared" si="206"/>
        <v>0</v>
      </c>
      <c r="BF249" s="222">
        <f t="shared" si="194"/>
        <v>0</v>
      </c>
      <c r="BG249" s="238"/>
      <c r="BH249" s="195"/>
      <c r="BI249" s="274"/>
      <c r="BJ249" s="240"/>
      <c r="BK249" s="241"/>
      <c r="BL249" s="275"/>
      <c r="BM249" s="274"/>
      <c r="BN249" s="241"/>
      <c r="BO249" s="241"/>
      <c r="BP249" s="276"/>
      <c r="BQ249" s="274"/>
      <c r="BR249" s="241"/>
      <c r="BS249" s="241"/>
      <c r="BT249" s="265"/>
      <c r="BU249" s="8"/>
      <c r="BV249" s="87"/>
      <c r="BW249" s="107"/>
      <c r="BX249" s="130"/>
      <c r="BY249" s="93"/>
      <c r="BZ249" s="93"/>
      <c r="CA249" s="98"/>
      <c r="CB249" s="8"/>
      <c r="CC249" s="87"/>
      <c r="CD249" s="108"/>
      <c r="CE249" s="109"/>
      <c r="CF249" s="93"/>
      <c r="CG249" s="93"/>
      <c r="CH249" s="110"/>
      <c r="CI249" s="8"/>
      <c r="CJ249" s="9"/>
      <c r="CK249" s="25"/>
      <c r="CL249" s="2"/>
      <c r="CM249" s="2"/>
      <c r="CN249" s="2"/>
      <c r="CO249" s="3"/>
      <c r="CP249" s="8"/>
      <c r="CQ249" s="25"/>
      <c r="CR249" s="2"/>
      <c r="CS249" s="2"/>
      <c r="CT249" s="2"/>
      <c r="CU249" s="3"/>
    </row>
    <row r="250" spans="1:99" ht="15.75" customHeight="1" x14ac:dyDescent="0.25">
      <c r="A250" s="182" t="s">
        <v>62</v>
      </c>
      <c r="B250" s="202"/>
      <c r="C250" s="204">
        <v>14.365</v>
      </c>
      <c r="D250" s="204">
        <v>50.335000000000001</v>
      </c>
      <c r="E250" s="204">
        <v>22.414999999999999</v>
      </c>
      <c r="F250" s="205">
        <f t="shared" si="204"/>
        <v>87.115000000000009</v>
      </c>
      <c r="G250" s="206">
        <f t="shared" si="195"/>
        <v>583.50300000000004</v>
      </c>
      <c r="H250" s="205">
        <f>G250/BH233</f>
        <v>97.250500000000002</v>
      </c>
      <c r="I250" s="231">
        <f t="shared" si="188"/>
        <v>0</v>
      </c>
      <c r="J250" s="207">
        <f t="shared" si="196"/>
        <v>0</v>
      </c>
      <c r="K250" s="231">
        <f t="shared" si="189"/>
        <v>0</v>
      </c>
      <c r="L250" s="207">
        <f t="shared" si="197"/>
        <v>0</v>
      </c>
      <c r="M250" s="207">
        <f t="shared" si="190"/>
        <v>440</v>
      </c>
      <c r="N250" s="207">
        <f t="shared" si="198"/>
        <v>2655</v>
      </c>
      <c r="O250" s="208">
        <f>(24*60-(I250+K250+M250+AR250+AS250+AT250+AP250))/24/60*100</f>
        <v>69.444444444444443</v>
      </c>
      <c r="P250" s="208">
        <f>(X250*24*60-(J250+L250+N250+AQ250+AU250))/X250/24/60*100</f>
        <v>69.270833333333343</v>
      </c>
      <c r="Q250" s="232"/>
      <c r="R250" s="233"/>
      <c r="S250" s="233"/>
      <c r="T250" s="234"/>
      <c r="U250" s="234"/>
      <c r="V250" s="272"/>
      <c r="W250" s="213"/>
      <c r="X250" s="214">
        <f>X249</f>
        <v>6</v>
      </c>
      <c r="Y250" s="182" t="s">
        <v>62</v>
      </c>
      <c r="Z250" s="215"/>
      <c r="AA250" s="216"/>
      <c r="AB250" s="216"/>
      <c r="AC250" s="210">
        <f t="shared" si="191"/>
        <v>0</v>
      </c>
      <c r="AD250" s="235"/>
      <c r="AE250" s="235"/>
      <c r="AF250" s="235"/>
      <c r="AG250" s="210">
        <f t="shared" si="192"/>
        <v>0</v>
      </c>
      <c r="AH250" s="235">
        <v>90</v>
      </c>
      <c r="AI250" s="235">
        <v>160</v>
      </c>
      <c r="AJ250" s="235">
        <v>190</v>
      </c>
      <c r="AK250" s="210">
        <f t="shared" si="193"/>
        <v>440</v>
      </c>
      <c r="AL250" s="233"/>
      <c r="AM250" s="233"/>
      <c r="AN250" s="233"/>
      <c r="AO250" s="207">
        <f t="shared" si="200"/>
        <v>0</v>
      </c>
      <c r="AP250" s="236"/>
      <c r="AQ250" s="411">
        <f t="shared" si="201"/>
        <v>0</v>
      </c>
      <c r="AR250" s="237"/>
      <c r="AS250" s="237"/>
      <c r="AT250" s="237"/>
      <c r="AU250" s="219">
        <f t="shared" si="202"/>
        <v>0</v>
      </c>
      <c r="AV250" s="263" t="s">
        <v>64</v>
      </c>
      <c r="AW250" s="221"/>
      <c r="AX250" s="210"/>
      <c r="AY250" s="210"/>
      <c r="AZ250" s="219">
        <f t="shared" si="205"/>
        <v>0</v>
      </c>
      <c r="BA250" s="222">
        <f t="shared" si="203"/>
        <v>0</v>
      </c>
      <c r="BB250" s="221"/>
      <c r="BC250" s="210"/>
      <c r="BD250" s="210"/>
      <c r="BE250" s="219">
        <f t="shared" si="206"/>
        <v>0</v>
      </c>
      <c r="BF250" s="222">
        <f t="shared" si="194"/>
        <v>0</v>
      </c>
      <c r="BG250" s="223"/>
      <c r="BH250" s="224" t="s">
        <v>65</v>
      </c>
      <c r="BI250" s="268">
        <v>1.1299999999999999</v>
      </c>
      <c r="BJ250" s="249">
        <v>1.25</v>
      </c>
      <c r="BK250" s="226"/>
      <c r="BL250" s="269"/>
      <c r="BM250" s="268">
        <v>0.8</v>
      </c>
      <c r="BN250" s="226">
        <v>0.92</v>
      </c>
      <c r="BO250" s="226"/>
      <c r="BP250" s="270"/>
      <c r="BQ250" s="268">
        <v>0.57999999999999996</v>
      </c>
      <c r="BR250" s="226">
        <v>0.7</v>
      </c>
      <c r="BS250" s="226"/>
      <c r="BT250" s="271"/>
      <c r="BU250" s="8"/>
      <c r="BV250" s="87"/>
      <c r="BW250" s="104" t="s">
        <v>66</v>
      </c>
      <c r="BX250" s="127">
        <f>BI250+BM250+BQ250</f>
        <v>2.5099999999999998</v>
      </c>
      <c r="BY250" s="128">
        <f>BJ250+BN250+BR250</f>
        <v>2.87</v>
      </c>
      <c r="BZ250" s="102">
        <f>BK250+BO250+BS250</f>
        <v>0</v>
      </c>
      <c r="CA250" s="124">
        <f>BL250+BP250+BT250</f>
        <v>0</v>
      </c>
      <c r="CB250" s="8"/>
      <c r="CC250" s="87"/>
      <c r="CD250" s="90" t="s">
        <v>66</v>
      </c>
      <c r="CE250" s="129">
        <f>BX250</f>
        <v>2.5099999999999998</v>
      </c>
      <c r="CF250" s="102">
        <f>BY250</f>
        <v>2.87</v>
      </c>
      <c r="CG250" s="102">
        <f>BZ250</f>
        <v>0</v>
      </c>
      <c r="CH250" s="126">
        <f>CA250</f>
        <v>0</v>
      </c>
      <c r="CI250" s="8"/>
      <c r="CJ250" s="9"/>
      <c r="CK250" s="25" t="s">
        <v>65</v>
      </c>
      <c r="CL250" s="31">
        <f>BJ250/(BJ250+C251)%</f>
        <v>4.752851711026616</v>
      </c>
      <c r="CM250" s="31">
        <f>BN250/(BN250+D251)%</f>
        <v>3.0423280423280423</v>
      </c>
      <c r="CN250" s="31">
        <f>BR250/(BR250+E251)%</f>
        <v>2.5725836089672911</v>
      </c>
      <c r="CO250" s="32">
        <f>BY250/(BY250+F251)%</f>
        <v>3.4268656716417905</v>
      </c>
      <c r="CP250" s="8"/>
      <c r="CQ250" s="25" t="s">
        <v>65</v>
      </c>
      <c r="CR250" s="31">
        <f>BK250/C251%</f>
        <v>0</v>
      </c>
      <c r="CS250" s="31">
        <f>BO250/D251%</f>
        <v>0</v>
      </c>
      <c r="CT250" s="31">
        <f>BS250/E251%</f>
        <v>0</v>
      </c>
      <c r="CU250" s="32">
        <f>BZ250/F251%</f>
        <v>0</v>
      </c>
    </row>
    <row r="251" spans="1:99" ht="15.75" customHeight="1" x14ac:dyDescent="0.25">
      <c r="A251" s="182" t="s">
        <v>66</v>
      </c>
      <c r="B251" s="202"/>
      <c r="C251" s="204">
        <v>25.05</v>
      </c>
      <c r="D251" s="204">
        <v>29.32</v>
      </c>
      <c r="E251" s="204">
        <v>26.51</v>
      </c>
      <c r="F251" s="205">
        <f t="shared" si="204"/>
        <v>80.88000000000001</v>
      </c>
      <c r="G251" s="206">
        <f t="shared" si="195"/>
        <v>470.23399999999998</v>
      </c>
      <c r="H251" s="205">
        <f>G251/BH233</f>
        <v>78.37233333333333</v>
      </c>
      <c r="I251" s="231">
        <f t="shared" si="188"/>
        <v>0</v>
      </c>
      <c r="J251" s="207">
        <f t="shared" si="196"/>
        <v>0</v>
      </c>
      <c r="K251" s="231">
        <f t="shared" si="189"/>
        <v>0</v>
      </c>
      <c r="L251" s="207">
        <f t="shared" si="197"/>
        <v>0</v>
      </c>
      <c r="M251" s="207">
        <f t="shared" si="190"/>
        <v>435</v>
      </c>
      <c r="N251" s="207">
        <f t="shared" si="198"/>
        <v>2715</v>
      </c>
      <c r="O251" s="208">
        <f>(24*60-(I251+K251+M251+AR251+AS251+AT251+AP251))/24/60*100</f>
        <v>69.791666666666657</v>
      </c>
      <c r="P251" s="208">
        <f>(X251*24*60-(J251+L251+N251+AQ251+AU251))/X251/24/60*100</f>
        <v>67.534722222222214</v>
      </c>
      <c r="Q251" s="232"/>
      <c r="R251" s="233"/>
      <c r="S251" s="233"/>
      <c r="T251" s="234"/>
      <c r="U251" s="234"/>
      <c r="V251" s="272"/>
      <c r="W251" s="213"/>
      <c r="X251" s="214">
        <f>X250</f>
        <v>6</v>
      </c>
      <c r="Y251" s="182" t="s">
        <v>66</v>
      </c>
      <c r="Z251" s="215"/>
      <c r="AA251" s="216"/>
      <c r="AB251" s="216"/>
      <c r="AC251" s="210">
        <f t="shared" si="191"/>
        <v>0</v>
      </c>
      <c r="AD251" s="246"/>
      <c r="AE251" s="246"/>
      <c r="AF251" s="235"/>
      <c r="AG251" s="210">
        <f t="shared" si="192"/>
        <v>0</v>
      </c>
      <c r="AH251" s="235">
        <v>80</v>
      </c>
      <c r="AI251" s="235">
        <v>155</v>
      </c>
      <c r="AJ251" s="235">
        <v>200</v>
      </c>
      <c r="AK251" s="210">
        <f t="shared" si="193"/>
        <v>435</v>
      </c>
      <c r="AL251" s="233"/>
      <c r="AM251" s="233"/>
      <c r="AN251" s="233"/>
      <c r="AO251" s="207">
        <f t="shared" si="200"/>
        <v>0</v>
      </c>
      <c r="AP251" s="236"/>
      <c r="AQ251" s="411">
        <f t="shared" si="201"/>
        <v>0</v>
      </c>
      <c r="AR251" s="237"/>
      <c r="AS251" s="237"/>
      <c r="AT251" s="237"/>
      <c r="AU251" s="219">
        <f t="shared" si="202"/>
        <v>90</v>
      </c>
      <c r="AV251" s="263" t="s">
        <v>67</v>
      </c>
      <c r="AW251" s="221"/>
      <c r="AX251" s="210"/>
      <c r="AY251" s="210"/>
      <c r="AZ251" s="219">
        <f t="shared" si="205"/>
        <v>0</v>
      </c>
      <c r="BA251" s="222">
        <f t="shared" si="203"/>
        <v>0</v>
      </c>
      <c r="BB251" s="221"/>
      <c r="BC251" s="210"/>
      <c r="BD251" s="210"/>
      <c r="BE251" s="219">
        <f t="shared" si="206"/>
        <v>0</v>
      </c>
      <c r="BF251" s="222">
        <f t="shared" si="194"/>
        <v>0</v>
      </c>
      <c r="BG251" s="238"/>
      <c r="BH251" s="195"/>
      <c r="BI251" s="278"/>
      <c r="BJ251" s="276"/>
      <c r="BK251" s="279"/>
      <c r="BL251" s="280"/>
      <c r="BM251" s="279"/>
      <c r="BN251" s="281"/>
      <c r="BO251" s="281"/>
      <c r="BP251" s="280"/>
      <c r="BQ251" s="279"/>
      <c r="BR251" s="197"/>
      <c r="BS251" s="197"/>
      <c r="BT251" s="282"/>
      <c r="BU251" s="8"/>
      <c r="BV251" s="87"/>
      <c r="BW251" s="107"/>
      <c r="BX251" s="130"/>
      <c r="BY251" s="93"/>
      <c r="BZ251" s="93"/>
      <c r="CA251" s="98"/>
      <c r="CB251" s="8"/>
      <c r="CC251" s="87"/>
      <c r="CD251" s="131"/>
      <c r="CE251" s="132"/>
      <c r="CF251" s="93"/>
      <c r="CG251" s="93"/>
      <c r="CH251" s="133"/>
      <c r="CI251" s="8"/>
      <c r="CJ251" s="9"/>
      <c r="CK251" s="25"/>
      <c r="CL251" s="2"/>
      <c r="CM251" s="2"/>
      <c r="CN251" s="2"/>
      <c r="CO251" s="3"/>
      <c r="CP251" s="8"/>
      <c r="CQ251" s="25"/>
      <c r="CR251" s="2"/>
      <c r="CS251" s="2"/>
      <c r="CT251" s="2"/>
      <c r="CU251" s="3"/>
    </row>
    <row r="252" spans="1:99" ht="15.75" customHeight="1" x14ac:dyDescent="0.25">
      <c r="A252" s="182" t="s">
        <v>68</v>
      </c>
      <c r="B252" s="202"/>
      <c r="C252" s="204">
        <v>7.37</v>
      </c>
      <c r="D252" s="204">
        <v>4.4000000000000004</v>
      </c>
      <c r="E252" s="204">
        <v>14.06</v>
      </c>
      <c r="F252" s="205">
        <f t="shared" si="204"/>
        <v>25.83</v>
      </c>
      <c r="G252" s="206">
        <f t="shared" si="195"/>
        <v>147.76400000000001</v>
      </c>
      <c r="H252" s="205">
        <f>G252/BH233</f>
        <v>24.627333333333336</v>
      </c>
      <c r="I252" s="231">
        <f t="shared" si="188"/>
        <v>0</v>
      </c>
      <c r="J252" s="207">
        <f t="shared" si="196"/>
        <v>0</v>
      </c>
      <c r="K252" s="231">
        <f t="shared" si="189"/>
        <v>0</v>
      </c>
      <c r="L252" s="207">
        <f t="shared" si="197"/>
        <v>0</v>
      </c>
      <c r="M252" s="207">
        <f t="shared" si="190"/>
        <v>450</v>
      </c>
      <c r="N252" s="207">
        <f t="shared" si="198"/>
        <v>2435</v>
      </c>
      <c r="O252" s="208">
        <f>(24*60-(I252+K252+M252+AR252+AS252+AT252+AP252))/24/60*100</f>
        <v>68.75</v>
      </c>
      <c r="P252" s="208">
        <f>(X252*24*60-(J252+L252+N252+AQ252+AU252))/X252/24/60*100</f>
        <v>71.817129629629633</v>
      </c>
      <c r="Q252" s="232"/>
      <c r="R252" s="233"/>
      <c r="S252" s="233"/>
      <c r="T252" s="234"/>
      <c r="U252" s="234"/>
      <c r="V252" s="272"/>
      <c r="W252" s="213"/>
      <c r="X252" s="214">
        <v>6</v>
      </c>
      <c r="Y252" s="182" t="s">
        <v>68</v>
      </c>
      <c r="Z252" s="215"/>
      <c r="AA252" s="216"/>
      <c r="AB252" s="216"/>
      <c r="AC252" s="210">
        <f t="shared" si="191"/>
        <v>0</v>
      </c>
      <c r="AD252" s="235"/>
      <c r="AE252" s="235"/>
      <c r="AF252" s="235"/>
      <c r="AG252" s="210">
        <f t="shared" si="192"/>
        <v>0</v>
      </c>
      <c r="AH252" s="216">
        <v>180</v>
      </c>
      <c r="AI252" s="216">
        <v>130</v>
      </c>
      <c r="AJ252" s="216">
        <v>140</v>
      </c>
      <c r="AK252" s="210">
        <f t="shared" si="193"/>
        <v>450</v>
      </c>
      <c r="AL252" s="233"/>
      <c r="AM252" s="233"/>
      <c r="AN252" s="233"/>
      <c r="AO252" s="207">
        <f t="shared" si="200"/>
        <v>0</v>
      </c>
      <c r="AP252" s="236"/>
      <c r="AQ252" s="411">
        <f t="shared" si="201"/>
        <v>0</v>
      </c>
      <c r="AR252" s="237"/>
      <c r="AS252" s="237"/>
      <c r="AT252" s="237"/>
      <c r="AU252" s="219">
        <f t="shared" si="202"/>
        <v>0</v>
      </c>
      <c r="AV252" s="263" t="s">
        <v>69</v>
      </c>
      <c r="AW252" s="221"/>
      <c r="AX252" s="210"/>
      <c r="AY252" s="210"/>
      <c r="AZ252" s="219">
        <f t="shared" si="205"/>
        <v>0</v>
      </c>
      <c r="BA252" s="222">
        <f t="shared" si="203"/>
        <v>0</v>
      </c>
      <c r="BB252" s="221"/>
      <c r="BC252" s="210"/>
      <c r="BD252" s="210"/>
      <c r="BE252" s="219">
        <f t="shared" si="206"/>
        <v>0</v>
      </c>
      <c r="BF252" s="222">
        <f t="shared" si="194"/>
        <v>0</v>
      </c>
      <c r="BG252" s="223"/>
      <c r="BH252" s="224" t="s">
        <v>70</v>
      </c>
      <c r="BI252" s="268">
        <v>0.64</v>
      </c>
      <c r="BJ252" s="249">
        <v>0.64</v>
      </c>
      <c r="BK252" s="226"/>
      <c r="BL252" s="269"/>
      <c r="BM252" s="268">
        <v>0.33</v>
      </c>
      <c r="BN252" s="226">
        <v>0.33</v>
      </c>
      <c r="BO252" s="226"/>
      <c r="BP252" s="270"/>
      <c r="BQ252" s="268">
        <v>0.33</v>
      </c>
      <c r="BR252" s="226">
        <v>0.33</v>
      </c>
      <c r="BS252" s="226"/>
      <c r="BT252" s="250"/>
      <c r="BU252" s="8"/>
      <c r="BV252" s="87"/>
      <c r="BW252" s="104" t="s">
        <v>68</v>
      </c>
      <c r="BX252" s="127">
        <f>BI252+BM252+BQ252</f>
        <v>1.3</v>
      </c>
      <c r="BY252" s="128">
        <f>BJ252+BN252+BR252</f>
        <v>1.3</v>
      </c>
      <c r="BZ252" s="102">
        <f>BK252+BO252+BS252</f>
        <v>0</v>
      </c>
      <c r="CA252" s="124">
        <f>BL252+BP252+BT252</f>
        <v>0</v>
      </c>
      <c r="CB252" s="8"/>
      <c r="CC252" s="87"/>
      <c r="CD252" s="131" t="s">
        <v>68</v>
      </c>
      <c r="CE252" s="129">
        <f>BX252</f>
        <v>1.3</v>
      </c>
      <c r="CF252" s="102">
        <f>BY252</f>
        <v>1.3</v>
      </c>
      <c r="CG252" s="102">
        <f>BZ252</f>
        <v>0</v>
      </c>
      <c r="CH252" s="126">
        <f>CA252</f>
        <v>0</v>
      </c>
      <c r="CI252" s="8"/>
      <c r="CJ252" s="9"/>
      <c r="CK252" s="25" t="s">
        <v>70</v>
      </c>
      <c r="CL252" s="31">
        <f>BJ252/(BJ252+C252)%</f>
        <v>7.9900124843945068</v>
      </c>
      <c r="CM252" s="31">
        <f>BN252/(BN252+D252)%</f>
        <v>6.9767441860465116</v>
      </c>
      <c r="CN252" s="31">
        <f>BR252/(BR252+E252)%</f>
        <v>2.293259207783183</v>
      </c>
      <c r="CO252" s="32">
        <f>BY252/(BY252+F252)%</f>
        <v>4.7917434574272031</v>
      </c>
      <c r="CP252" s="8"/>
      <c r="CQ252" s="25" t="s">
        <v>70</v>
      </c>
      <c r="CR252" s="31">
        <f>BK252/C252%</f>
        <v>0</v>
      </c>
      <c r="CS252" s="31">
        <f>BO252/D252%</f>
        <v>0</v>
      </c>
      <c r="CT252" s="31">
        <f>BS252/E252%</f>
        <v>0</v>
      </c>
      <c r="CU252" s="32">
        <f>BZ252/F252%</f>
        <v>0</v>
      </c>
    </row>
    <row r="253" spans="1:99" ht="15.75" customHeight="1" x14ac:dyDescent="0.25">
      <c r="A253" s="182" t="s">
        <v>71</v>
      </c>
      <c r="B253" s="202"/>
      <c r="C253" s="204">
        <v>4</v>
      </c>
      <c r="D253" s="204">
        <v>3.27</v>
      </c>
      <c r="E253" s="204">
        <v>2.66</v>
      </c>
      <c r="F253" s="206">
        <f t="shared" si="204"/>
        <v>9.93</v>
      </c>
      <c r="G253" s="206">
        <f t="shared" si="195"/>
        <v>64.169999999999987</v>
      </c>
      <c r="H253" s="206">
        <f>G253/BH233</f>
        <v>10.694999999999999</v>
      </c>
      <c r="I253" s="207">
        <f t="shared" si="188"/>
        <v>0</v>
      </c>
      <c r="J253" s="207">
        <f t="shared" si="196"/>
        <v>0</v>
      </c>
      <c r="K253" s="207">
        <f t="shared" si="189"/>
        <v>0</v>
      </c>
      <c r="L253" s="207">
        <f t="shared" si="197"/>
        <v>0</v>
      </c>
      <c r="M253" s="207">
        <f t="shared" si="190"/>
        <v>140</v>
      </c>
      <c r="N253" s="207">
        <f t="shared" si="198"/>
        <v>1600</v>
      </c>
      <c r="O253" s="208">
        <f>(7*24*60-(I253+K253+M253+AR253+AS253+AT253+AP253))/7/24/60*100</f>
        <v>98.6111111111111</v>
      </c>
      <c r="P253" s="208">
        <f>(7*X253*24*60-(J253+L253+N253+AQ253+AU253))/7/X253/24/60*100</f>
        <v>97.35449735449734</v>
      </c>
      <c r="Q253" s="209"/>
      <c r="R253" s="210"/>
      <c r="S253" s="210"/>
      <c r="T253" s="209"/>
      <c r="U253" s="209"/>
      <c r="V253" s="212"/>
      <c r="W253" s="213"/>
      <c r="X253" s="214">
        <f>X246</f>
        <v>6</v>
      </c>
      <c r="Y253" s="182" t="s">
        <v>71</v>
      </c>
      <c r="Z253" s="215"/>
      <c r="AA253" s="216"/>
      <c r="AB253" s="216"/>
      <c r="AC253" s="210">
        <f t="shared" si="191"/>
        <v>0</v>
      </c>
      <c r="AD253" s="235"/>
      <c r="AE253" s="235"/>
      <c r="AF253" s="235" t="s">
        <v>140</v>
      </c>
      <c r="AG253" s="210"/>
      <c r="AH253" s="216">
        <v>30</v>
      </c>
      <c r="AI253" s="216">
        <v>70</v>
      </c>
      <c r="AJ253" s="216">
        <v>40</v>
      </c>
      <c r="AK253" s="210">
        <f t="shared" si="193"/>
        <v>140</v>
      </c>
      <c r="AL253" s="233"/>
      <c r="AM253" s="233"/>
      <c r="AN253" s="233"/>
      <c r="AO253" s="207">
        <f t="shared" si="200"/>
        <v>0</v>
      </c>
      <c r="AP253" s="209"/>
      <c r="AQ253" s="411">
        <f t="shared" si="201"/>
        <v>0</v>
      </c>
      <c r="AR253" s="210"/>
      <c r="AS253" s="210"/>
      <c r="AT253" s="210"/>
      <c r="AU253" s="219">
        <f t="shared" si="202"/>
        <v>0</v>
      </c>
      <c r="AV253" s="263" t="s">
        <v>72</v>
      </c>
      <c r="AW253" s="221">
        <f>AH253</f>
        <v>30</v>
      </c>
      <c r="AX253" s="221">
        <f>AI253</f>
        <v>70</v>
      </c>
      <c r="AY253" s="221">
        <f>AJ253</f>
        <v>40</v>
      </c>
      <c r="AZ253" s="219">
        <f t="shared" si="205"/>
        <v>140</v>
      </c>
      <c r="BA253" s="222">
        <f t="shared" si="203"/>
        <v>1600</v>
      </c>
      <c r="BB253" s="221"/>
      <c r="BC253" s="210"/>
      <c r="BD253" s="210"/>
      <c r="BE253" s="219">
        <f t="shared" si="206"/>
        <v>0</v>
      </c>
      <c r="BF253" s="222">
        <f t="shared" si="194"/>
        <v>0</v>
      </c>
      <c r="BG253" s="238"/>
      <c r="BH253" s="195"/>
      <c r="BI253" s="274"/>
      <c r="BJ253" s="240"/>
      <c r="BK253" s="241"/>
      <c r="BL253" s="275"/>
      <c r="BM253" s="274"/>
      <c r="BN253" s="241"/>
      <c r="BO253" s="241"/>
      <c r="BP253" s="276"/>
      <c r="BQ253" s="274"/>
      <c r="BR253" s="241"/>
      <c r="BS253" s="241"/>
      <c r="BT253" s="265"/>
      <c r="BU253" s="8"/>
      <c r="BV253" s="87"/>
      <c r="BW253" s="134"/>
      <c r="BX253" s="130"/>
      <c r="BY253" s="93"/>
      <c r="BZ253" s="93"/>
      <c r="CA253" s="98"/>
      <c r="CB253" s="8"/>
      <c r="CC253" s="87"/>
      <c r="CD253" s="90"/>
      <c r="CE253" s="109"/>
      <c r="CF253" s="93"/>
      <c r="CG253" s="93"/>
      <c r="CH253" s="110"/>
      <c r="CI253" s="8"/>
      <c r="CJ253" s="9"/>
      <c r="CK253" s="25"/>
      <c r="CL253" s="2"/>
      <c r="CM253" s="2"/>
      <c r="CN253" s="2"/>
      <c r="CO253" s="3"/>
      <c r="CP253" s="8"/>
      <c r="CQ253" s="25"/>
      <c r="CR253" s="2"/>
      <c r="CS253" s="2"/>
      <c r="CT253" s="2"/>
      <c r="CU253" s="3"/>
    </row>
    <row r="254" spans="1:99" ht="15.75" customHeight="1" x14ac:dyDescent="0.25">
      <c r="A254" s="182" t="s">
        <v>73</v>
      </c>
      <c r="B254" s="202"/>
      <c r="C254" s="204">
        <v>5.45</v>
      </c>
      <c r="D254" s="204">
        <v>10.44</v>
      </c>
      <c r="E254" s="204">
        <v>12.37</v>
      </c>
      <c r="F254" s="205">
        <f t="shared" ref="F254:F260" si="209">C254+D254+E254</f>
        <v>28.259999999999998</v>
      </c>
      <c r="G254" s="206">
        <f t="shared" si="195"/>
        <v>160.405</v>
      </c>
      <c r="H254" s="205">
        <f>G254/BH233</f>
        <v>26.734166666666667</v>
      </c>
      <c r="I254" s="231">
        <f t="shared" ref="I254:I259" si="210">AC254</f>
        <v>0</v>
      </c>
      <c r="J254" s="207">
        <f t="shared" si="196"/>
        <v>0</v>
      </c>
      <c r="K254" s="231">
        <f t="shared" ref="K254:K259" si="211">AG254</f>
        <v>0</v>
      </c>
      <c r="L254" s="207">
        <f t="shared" si="197"/>
        <v>45</v>
      </c>
      <c r="M254" s="207">
        <f t="shared" ref="M254:M259" si="212">AK254</f>
        <v>315</v>
      </c>
      <c r="N254" s="207">
        <f t="shared" si="198"/>
        <v>2130</v>
      </c>
      <c r="O254" s="208">
        <f t="shared" ref="O254:O259" si="213">(24*60-(I254+K254+M254+AR254+AS254+AT254+AP254))/24/60*100</f>
        <v>78.125</v>
      </c>
      <c r="P254" s="208">
        <f t="shared" ref="P254:P259" si="214">(X254*24*60-(J254+L254+N254+AQ254+AU254))/X254/24/60*100</f>
        <v>74.8263888888889</v>
      </c>
      <c r="Q254" s="232"/>
      <c r="R254" s="233"/>
      <c r="S254" s="233"/>
      <c r="T254" s="234"/>
      <c r="U254" s="234"/>
      <c r="V254" s="272"/>
      <c r="W254" s="213"/>
      <c r="X254" s="214">
        <v>6</v>
      </c>
      <c r="Y254" s="182" t="s">
        <v>73</v>
      </c>
      <c r="Z254" s="215"/>
      <c r="AA254" s="216"/>
      <c r="AB254" s="216"/>
      <c r="AC254" s="210">
        <f t="shared" ref="AC254:AC259" si="215">Z254+AA254+AB254</f>
        <v>0</v>
      </c>
      <c r="AD254" s="235"/>
      <c r="AE254" s="235"/>
      <c r="AF254" s="235"/>
      <c r="AG254" s="210">
        <f t="shared" ref="AG254:AG259" si="216">AD254+AE254+AF254</f>
        <v>0</v>
      </c>
      <c r="AH254" s="216">
        <v>130</v>
      </c>
      <c r="AI254" s="216">
        <v>105</v>
      </c>
      <c r="AJ254" s="216">
        <v>80</v>
      </c>
      <c r="AK254" s="210">
        <f t="shared" ref="AK254:AK259" si="217">AH254+AI254+AJ254</f>
        <v>315</v>
      </c>
      <c r="AL254" s="233"/>
      <c r="AM254" s="233"/>
      <c r="AN254" s="233"/>
      <c r="AO254" s="207">
        <f t="shared" si="200"/>
        <v>0</v>
      </c>
      <c r="AP254" s="236"/>
      <c r="AQ254" s="411">
        <f t="shared" si="201"/>
        <v>0</v>
      </c>
      <c r="AR254" s="237"/>
      <c r="AS254" s="237"/>
      <c r="AT254" s="237"/>
      <c r="AU254" s="219">
        <f t="shared" si="202"/>
        <v>0</v>
      </c>
      <c r="AV254" s="263" t="s">
        <v>74</v>
      </c>
      <c r="AW254" s="221"/>
      <c r="AX254" s="210"/>
      <c r="AY254" s="210"/>
      <c r="AZ254" s="219">
        <f t="shared" ref="AZ254:AZ259" si="218">AW254+AX254+AY254</f>
        <v>0</v>
      </c>
      <c r="BA254" s="222">
        <f t="shared" si="203"/>
        <v>0</v>
      </c>
      <c r="BB254" s="221"/>
      <c r="BC254" s="210"/>
      <c r="BD254" s="210"/>
      <c r="BE254" s="219">
        <f t="shared" ref="BE254:BE259" si="219">BB254+BC254+BD254</f>
        <v>0</v>
      </c>
      <c r="BF254" s="222">
        <f t="shared" si="194"/>
        <v>0</v>
      </c>
      <c r="BG254" s="223"/>
      <c r="BH254" s="224" t="s">
        <v>71</v>
      </c>
      <c r="BI254" s="268">
        <v>0.21</v>
      </c>
      <c r="BJ254" s="249">
        <v>0.21</v>
      </c>
      <c r="BK254" s="226"/>
      <c r="BL254" s="269"/>
      <c r="BM254" s="268">
        <v>0.26</v>
      </c>
      <c r="BN254" s="226">
        <v>0.26</v>
      </c>
      <c r="BO254" s="226"/>
      <c r="BP254" s="270"/>
      <c r="BQ254" s="268">
        <v>0.21</v>
      </c>
      <c r="BR254" s="226">
        <v>0.21</v>
      </c>
      <c r="BS254" s="226"/>
      <c r="BT254" s="250"/>
      <c r="BU254" s="8"/>
      <c r="BV254" s="87"/>
      <c r="BW254" s="104" t="s">
        <v>71</v>
      </c>
      <c r="BX254" s="127">
        <f t="shared" ref="BX254:CA255" si="220">BI254+BM254+BQ254</f>
        <v>0.67999999999999994</v>
      </c>
      <c r="BY254" s="128">
        <f t="shared" si="220"/>
        <v>0.67999999999999994</v>
      </c>
      <c r="BZ254" s="102">
        <f t="shared" si="220"/>
        <v>0</v>
      </c>
      <c r="CA254" s="124">
        <f t="shared" si="220"/>
        <v>0</v>
      </c>
      <c r="CB254" s="8"/>
      <c r="CC254" s="87"/>
      <c r="CD254" s="131" t="s">
        <v>71</v>
      </c>
      <c r="CE254" s="129">
        <f t="shared" ref="CE254:CH255" si="221">BX254</f>
        <v>0.67999999999999994</v>
      </c>
      <c r="CF254" s="102">
        <f t="shared" si="221"/>
        <v>0.67999999999999994</v>
      </c>
      <c r="CG254" s="102">
        <f t="shared" si="221"/>
        <v>0</v>
      </c>
      <c r="CH254" s="126">
        <f t="shared" si="221"/>
        <v>0</v>
      </c>
      <c r="CI254" s="8"/>
      <c r="CJ254" s="9"/>
      <c r="CK254" s="25" t="s">
        <v>75</v>
      </c>
      <c r="CL254" s="31">
        <f>BJ254/(BJ254+C253)%</f>
        <v>4.9881235154394297</v>
      </c>
      <c r="CM254" s="31">
        <f>BN254/(BN254+D253)%</f>
        <v>7.3654390934844187</v>
      </c>
      <c r="CN254" s="31">
        <f>BR254/(BR254+E254)%</f>
        <v>1.6693163751987281</v>
      </c>
      <c r="CO254" s="32">
        <f>BY254/(BY254+F253)%</f>
        <v>6.4090480678605086</v>
      </c>
      <c r="CP254" s="8"/>
      <c r="CQ254" s="25" t="s">
        <v>75</v>
      </c>
      <c r="CR254" s="31">
        <f>BK254/C253%</f>
        <v>0</v>
      </c>
      <c r="CS254" s="31">
        <f>BO254/D253%</f>
        <v>0</v>
      </c>
      <c r="CT254" s="31">
        <f>BS254/E253%</f>
        <v>0</v>
      </c>
      <c r="CU254" s="32">
        <f>BZ254/F253%</f>
        <v>0</v>
      </c>
    </row>
    <row r="255" spans="1:99" ht="15.75" customHeight="1" x14ac:dyDescent="0.25">
      <c r="A255" s="201" t="s">
        <v>76</v>
      </c>
      <c r="B255" s="202"/>
      <c r="C255" s="204">
        <v>2.5720000000000001</v>
      </c>
      <c r="D255" s="204">
        <v>0</v>
      </c>
      <c r="E255" s="204">
        <v>4.7290000000000001</v>
      </c>
      <c r="F255" s="206">
        <f t="shared" si="209"/>
        <v>7.3010000000000002</v>
      </c>
      <c r="G255" s="206">
        <f t="shared" si="195"/>
        <v>135.87700000000001</v>
      </c>
      <c r="H255" s="206">
        <f>G255/BH233</f>
        <v>22.646166666666669</v>
      </c>
      <c r="I255" s="207">
        <f t="shared" si="210"/>
        <v>0</v>
      </c>
      <c r="J255" s="207">
        <f t="shared" si="196"/>
        <v>0</v>
      </c>
      <c r="K255" s="207">
        <f t="shared" si="211"/>
        <v>0</v>
      </c>
      <c r="L255" s="207">
        <f t="shared" si="197"/>
        <v>0</v>
      </c>
      <c r="M255" s="207">
        <f t="shared" si="212"/>
        <v>120</v>
      </c>
      <c r="N255" s="207">
        <f t="shared" si="198"/>
        <v>2610</v>
      </c>
      <c r="O255" s="208">
        <f t="shared" si="213"/>
        <v>91.666666666666657</v>
      </c>
      <c r="P255" s="208">
        <f t="shared" si="214"/>
        <v>69.444444444444443</v>
      </c>
      <c r="Q255" s="209" t="e">
        <f t="shared" ref="Q255:S260" si="222">C255/AL255*60</f>
        <v>#DIV/0!</v>
      </c>
      <c r="R255" s="210" t="e">
        <f t="shared" si="222"/>
        <v>#DIV/0!</v>
      </c>
      <c r="S255" s="210" t="e">
        <f t="shared" si="222"/>
        <v>#DIV/0!</v>
      </c>
      <c r="T255" s="209" t="e">
        <f>(F255)/(AL255+AM255+AN255)*60</f>
        <v>#DIV/0!</v>
      </c>
      <c r="U255" s="209" t="e">
        <f>(G255)*60/AO255</f>
        <v>#DIV/0!</v>
      </c>
      <c r="V255" s="212"/>
      <c r="W255" s="213"/>
      <c r="X255" s="214">
        <f>X251</f>
        <v>6</v>
      </c>
      <c r="Y255" s="201" t="s">
        <v>76</v>
      </c>
      <c r="Z255" s="215"/>
      <c r="AA255" s="216"/>
      <c r="AB255" s="216"/>
      <c r="AC255" s="210">
        <f t="shared" si="215"/>
        <v>0</v>
      </c>
      <c r="AD255" s="235"/>
      <c r="AE255" s="235"/>
      <c r="AF255" s="246"/>
      <c r="AG255" s="210">
        <f t="shared" si="216"/>
        <v>0</v>
      </c>
      <c r="AH255" s="235">
        <v>0</v>
      </c>
      <c r="AI255" s="235">
        <v>0</v>
      </c>
      <c r="AJ255" s="235">
        <v>120</v>
      </c>
      <c r="AK255" s="210">
        <f t="shared" si="217"/>
        <v>120</v>
      </c>
      <c r="AL255" s="210"/>
      <c r="AM255" s="210"/>
      <c r="AN255" s="210"/>
      <c r="AO255" s="207">
        <f t="shared" si="200"/>
        <v>0</v>
      </c>
      <c r="AP255" s="209"/>
      <c r="AQ255" s="411">
        <f t="shared" si="201"/>
        <v>0</v>
      </c>
      <c r="AR255" s="210"/>
      <c r="AS255" s="210"/>
      <c r="AT255" s="210"/>
      <c r="AU255" s="219">
        <f t="shared" si="202"/>
        <v>30</v>
      </c>
      <c r="AV255" s="263" t="s">
        <v>77</v>
      </c>
      <c r="AW255" s="221"/>
      <c r="AX255" s="210"/>
      <c r="AY255" s="210"/>
      <c r="AZ255" s="219">
        <f t="shared" si="218"/>
        <v>0</v>
      </c>
      <c r="BA255" s="222">
        <f t="shared" si="203"/>
        <v>0</v>
      </c>
      <c r="BB255" s="221"/>
      <c r="BC255" s="210"/>
      <c r="BD255" s="210"/>
      <c r="BE255" s="219">
        <f t="shared" si="219"/>
        <v>0</v>
      </c>
      <c r="BF255" s="222">
        <f t="shared" si="194"/>
        <v>0</v>
      </c>
      <c r="BG255" s="238"/>
      <c r="BH255" s="283" t="s">
        <v>73</v>
      </c>
      <c r="BI255" s="264">
        <v>0.17</v>
      </c>
      <c r="BJ255" s="264">
        <v>0.17</v>
      </c>
      <c r="BK255" s="264"/>
      <c r="BL255" s="264"/>
      <c r="BM255" s="264">
        <v>0.4</v>
      </c>
      <c r="BN255" s="264">
        <v>0.4</v>
      </c>
      <c r="BO255" s="264"/>
      <c r="BP255" s="264"/>
      <c r="BQ255" s="264">
        <v>0.2</v>
      </c>
      <c r="BR255" s="264">
        <v>0.2</v>
      </c>
      <c r="BS255" s="264"/>
      <c r="BT255" s="250"/>
      <c r="BU255" s="8"/>
      <c r="BV255" s="87"/>
      <c r="BW255" s="104" t="s">
        <v>73</v>
      </c>
      <c r="BX255" s="135">
        <f t="shared" si="220"/>
        <v>0.77</v>
      </c>
      <c r="BY255" s="136">
        <f t="shared" si="220"/>
        <v>0.77</v>
      </c>
      <c r="BZ255" s="137">
        <f t="shared" si="220"/>
        <v>0</v>
      </c>
      <c r="CA255" s="138">
        <f t="shared" si="220"/>
        <v>0</v>
      </c>
      <c r="CB255" s="8"/>
      <c r="CC255" s="118"/>
      <c r="CD255" s="139" t="s">
        <v>73</v>
      </c>
      <c r="CE255" s="140">
        <f t="shared" si="221"/>
        <v>0.77</v>
      </c>
      <c r="CF255" s="137">
        <f t="shared" si="221"/>
        <v>0.77</v>
      </c>
      <c r="CG255" s="137">
        <f t="shared" si="221"/>
        <v>0</v>
      </c>
      <c r="CH255" s="141">
        <f t="shared" si="221"/>
        <v>0</v>
      </c>
      <c r="CI255" s="8"/>
      <c r="CJ255" s="9"/>
      <c r="CK255" s="33"/>
      <c r="CL255" s="4"/>
      <c r="CM255" s="4"/>
      <c r="CN255" s="4"/>
      <c r="CO255" s="5"/>
      <c r="CP255" s="8"/>
      <c r="CQ255" s="34" t="s">
        <v>78</v>
      </c>
      <c r="CR255" s="35">
        <f>BK255/C254%</f>
        <v>0</v>
      </c>
      <c r="CS255" s="35">
        <f>BO255/D254%</f>
        <v>0</v>
      </c>
      <c r="CT255" s="35">
        <f>BS255/E254%</f>
        <v>0</v>
      </c>
      <c r="CU255" s="47">
        <f>BZ255/F254%</f>
        <v>0</v>
      </c>
    </row>
    <row r="256" spans="1:99" ht="15.75" customHeight="1" x14ac:dyDescent="0.25">
      <c r="A256" s="182" t="s">
        <v>79</v>
      </c>
      <c r="B256" s="202"/>
      <c r="C256" s="204">
        <v>0</v>
      </c>
      <c r="D256" s="204">
        <v>2.294</v>
      </c>
      <c r="E256" s="204">
        <v>4.8280000000000003</v>
      </c>
      <c r="F256" s="205">
        <f t="shared" si="209"/>
        <v>7.1219999999999999</v>
      </c>
      <c r="G256" s="206">
        <f t="shared" si="195"/>
        <v>143.65499999999997</v>
      </c>
      <c r="H256" s="205">
        <f>G256/BH233</f>
        <v>23.942499999999995</v>
      </c>
      <c r="I256" s="231">
        <f t="shared" si="210"/>
        <v>0</v>
      </c>
      <c r="J256" s="207">
        <f t="shared" si="196"/>
        <v>0</v>
      </c>
      <c r="K256" s="231">
        <f t="shared" si="211"/>
        <v>0</v>
      </c>
      <c r="L256" s="207">
        <f t="shared" si="197"/>
        <v>0</v>
      </c>
      <c r="M256" s="207">
        <f t="shared" si="212"/>
        <v>430</v>
      </c>
      <c r="N256" s="207">
        <f t="shared" si="198"/>
        <v>1510</v>
      </c>
      <c r="O256" s="208">
        <f t="shared" si="213"/>
        <v>36.80555555555555</v>
      </c>
      <c r="P256" s="208">
        <f t="shared" si="214"/>
        <v>76.967592592592581</v>
      </c>
      <c r="Q256" s="232" t="e">
        <f t="shared" si="222"/>
        <v>#DIV/0!</v>
      </c>
      <c r="R256" s="233" t="e">
        <f t="shared" si="222"/>
        <v>#DIV/0!</v>
      </c>
      <c r="S256" s="233" t="e">
        <f t="shared" si="222"/>
        <v>#DIV/0!</v>
      </c>
      <c r="T256" s="234" t="e">
        <f>(F256)/(AL256+AM256+AN256)*60</f>
        <v>#DIV/0!</v>
      </c>
      <c r="U256" s="234" t="e">
        <f>(G256)*60/AO256</f>
        <v>#DIV/0!</v>
      </c>
      <c r="V256" s="272"/>
      <c r="W256" s="213"/>
      <c r="X256" s="214">
        <f>X255</f>
        <v>6</v>
      </c>
      <c r="Y256" s="182" t="s">
        <v>79</v>
      </c>
      <c r="Z256" s="215"/>
      <c r="AA256" s="216"/>
      <c r="AB256" s="216"/>
      <c r="AC256" s="210">
        <f t="shared" si="215"/>
        <v>0</v>
      </c>
      <c r="AD256" s="235"/>
      <c r="AE256" s="235">
        <v>0</v>
      </c>
      <c r="AF256" s="246"/>
      <c r="AG256" s="210">
        <f t="shared" si="216"/>
        <v>0</v>
      </c>
      <c r="AH256" s="235">
        <v>0</v>
      </c>
      <c r="AI256" s="235">
        <v>390</v>
      </c>
      <c r="AJ256" s="235">
        <v>40</v>
      </c>
      <c r="AK256" s="210">
        <f t="shared" si="217"/>
        <v>430</v>
      </c>
      <c r="AL256" s="233"/>
      <c r="AM256" s="233"/>
      <c r="AN256" s="233"/>
      <c r="AO256" s="207">
        <f t="shared" si="200"/>
        <v>0</v>
      </c>
      <c r="AP256" s="236">
        <v>480</v>
      </c>
      <c r="AQ256" s="411">
        <f t="shared" si="201"/>
        <v>480</v>
      </c>
      <c r="AR256" s="237"/>
      <c r="AS256" s="237"/>
      <c r="AT256" s="237"/>
      <c r="AU256" s="219">
        <f t="shared" si="202"/>
        <v>0</v>
      </c>
      <c r="AV256" s="263" t="s">
        <v>80</v>
      </c>
      <c r="AW256" s="221"/>
      <c r="AX256" s="210"/>
      <c r="AY256" s="210"/>
      <c r="AZ256" s="219">
        <f t="shared" si="218"/>
        <v>0</v>
      </c>
      <c r="BA256" s="222">
        <f t="shared" si="203"/>
        <v>0</v>
      </c>
      <c r="BB256" s="221"/>
      <c r="BC256" s="210"/>
      <c r="BD256" s="210"/>
      <c r="BE256" s="219">
        <f t="shared" si="219"/>
        <v>0</v>
      </c>
      <c r="BF256" s="222">
        <f t="shared" si="194"/>
        <v>0</v>
      </c>
      <c r="BG256" s="284"/>
      <c r="BH256" s="224" t="s">
        <v>77</v>
      </c>
      <c r="BI256" s="225"/>
      <c r="BJ256" s="249"/>
      <c r="BK256" s="226">
        <v>0.28299999999999997</v>
      </c>
      <c r="BL256" s="250"/>
      <c r="BM256" s="225"/>
      <c r="BN256" s="226"/>
      <c r="BO256" s="226">
        <v>0</v>
      </c>
      <c r="BP256" s="251"/>
      <c r="BQ256" s="225"/>
      <c r="BR256" s="226"/>
      <c r="BS256" s="226">
        <v>0.108</v>
      </c>
      <c r="BT256" s="250"/>
      <c r="BU256" s="8"/>
      <c r="BV256" s="87"/>
      <c r="BW256" s="104" t="s">
        <v>77</v>
      </c>
      <c r="BX256" s="130"/>
      <c r="BY256" s="93"/>
      <c r="BZ256" s="102">
        <f>BK256+BO256+BS256</f>
        <v>0.39099999999999996</v>
      </c>
      <c r="CA256" s="98"/>
      <c r="CB256" s="8"/>
      <c r="CC256" s="87"/>
      <c r="CD256" s="131" t="s">
        <v>77</v>
      </c>
      <c r="CE256" s="132"/>
      <c r="CF256" s="93"/>
      <c r="CG256" s="102">
        <f>BZ256</f>
        <v>0.39099999999999996</v>
      </c>
      <c r="CH256" s="133"/>
      <c r="CI256" s="8"/>
      <c r="CJ256" s="9"/>
      <c r="CK256" s="34" t="s">
        <v>78</v>
      </c>
      <c r="CL256" s="35">
        <f>BJ255/(BJ255+C254)%</f>
        <v>3.02491103202847</v>
      </c>
      <c r="CM256" s="31">
        <f>BN255/(BN255+D254)%</f>
        <v>3.6900369003690039</v>
      </c>
      <c r="CN256" s="31">
        <f>BR255/(BR255+E254)%</f>
        <v>1.5910898965791571</v>
      </c>
      <c r="CO256" s="32">
        <f>BY255/(BY255+F254)%</f>
        <v>2.6524285222183948</v>
      </c>
      <c r="CP256" s="8"/>
      <c r="CQ256" s="25" t="s">
        <v>77</v>
      </c>
      <c r="CR256" s="31">
        <f>BK256/C255%</f>
        <v>11.003110419906687</v>
      </c>
      <c r="CS256" s="31" t="e">
        <f>BO256/D255%</f>
        <v>#DIV/0!</v>
      </c>
      <c r="CT256" s="31">
        <f>BS256/E255%</f>
        <v>2.2837809262000421</v>
      </c>
      <c r="CU256" s="32">
        <f>BZ256/F255%</f>
        <v>5.3554307629091893</v>
      </c>
    </row>
    <row r="257" spans="1:99" ht="15.75" customHeight="1" x14ac:dyDescent="0.25">
      <c r="A257" s="182" t="s">
        <v>81</v>
      </c>
      <c r="B257" s="202"/>
      <c r="C257" s="204">
        <v>0</v>
      </c>
      <c r="D257" s="204">
        <v>14.195</v>
      </c>
      <c r="E257" s="204">
        <v>0</v>
      </c>
      <c r="F257" s="205">
        <f t="shared" si="209"/>
        <v>14.195</v>
      </c>
      <c r="G257" s="206">
        <f t="shared" si="195"/>
        <v>20.326999999999998</v>
      </c>
      <c r="H257" s="205">
        <f>G257/BH233</f>
        <v>3.387833333333333</v>
      </c>
      <c r="I257" s="231">
        <f t="shared" si="210"/>
        <v>0</v>
      </c>
      <c r="J257" s="207">
        <f t="shared" si="196"/>
        <v>0</v>
      </c>
      <c r="K257" s="231">
        <f t="shared" si="211"/>
        <v>0</v>
      </c>
      <c r="L257" s="207">
        <f t="shared" si="197"/>
        <v>0</v>
      </c>
      <c r="M257" s="207">
        <f t="shared" si="212"/>
        <v>1140</v>
      </c>
      <c r="N257" s="207">
        <f t="shared" si="198"/>
        <v>7420</v>
      </c>
      <c r="O257" s="208">
        <f t="shared" si="213"/>
        <v>20.833333333333336</v>
      </c>
      <c r="P257" s="208">
        <f t="shared" si="214"/>
        <v>14.120370370370372</v>
      </c>
      <c r="Q257" s="232" t="e">
        <f t="shared" si="222"/>
        <v>#DIV/0!</v>
      </c>
      <c r="R257" s="233" t="e">
        <f t="shared" si="222"/>
        <v>#DIV/0!</v>
      </c>
      <c r="S257" s="233" t="e">
        <f t="shared" si="222"/>
        <v>#DIV/0!</v>
      </c>
      <c r="T257" s="234" t="e">
        <f>(F257)/(AL257+AM257+AN257)*60</f>
        <v>#DIV/0!</v>
      </c>
      <c r="U257" s="234" t="e">
        <f>(G257)*60/AO257</f>
        <v>#DIV/0!</v>
      </c>
      <c r="V257" s="272"/>
      <c r="W257" s="213"/>
      <c r="X257" s="285">
        <f>X256</f>
        <v>6</v>
      </c>
      <c r="Y257" s="182" t="s">
        <v>81</v>
      </c>
      <c r="Z257" s="215"/>
      <c r="AA257" s="216"/>
      <c r="AB257" s="216"/>
      <c r="AC257" s="210">
        <f t="shared" si="215"/>
        <v>0</v>
      </c>
      <c r="AD257" s="216"/>
      <c r="AE257" s="216"/>
      <c r="AF257" s="216"/>
      <c r="AG257" s="210">
        <f t="shared" si="216"/>
        <v>0</v>
      </c>
      <c r="AH257" s="235">
        <v>480</v>
      </c>
      <c r="AI257" s="235">
        <v>180</v>
      </c>
      <c r="AJ257" s="235">
        <v>480</v>
      </c>
      <c r="AK257" s="210">
        <f t="shared" si="217"/>
        <v>1140</v>
      </c>
      <c r="AL257" s="233"/>
      <c r="AM257" s="233"/>
      <c r="AN257" s="233"/>
      <c r="AO257" s="207">
        <f t="shared" si="200"/>
        <v>0</v>
      </c>
      <c r="AP257" s="236"/>
      <c r="AQ257" s="411">
        <f t="shared" si="201"/>
        <v>0</v>
      </c>
      <c r="AR257" s="237"/>
      <c r="AS257" s="237"/>
      <c r="AT257" s="237"/>
      <c r="AU257" s="219">
        <f t="shared" si="202"/>
        <v>0</v>
      </c>
      <c r="AV257" s="263" t="s">
        <v>82</v>
      </c>
      <c r="AW257" s="221"/>
      <c r="AX257" s="210"/>
      <c r="AY257" s="210"/>
      <c r="AZ257" s="219">
        <f t="shared" si="218"/>
        <v>0</v>
      </c>
      <c r="BA257" s="222">
        <f t="shared" si="203"/>
        <v>0</v>
      </c>
      <c r="BB257" s="221"/>
      <c r="BC257" s="210"/>
      <c r="BD257" s="210"/>
      <c r="BE257" s="219">
        <f t="shared" si="219"/>
        <v>0</v>
      </c>
      <c r="BF257" s="222">
        <f t="shared" si="194"/>
        <v>0</v>
      </c>
      <c r="BG257" s="223"/>
      <c r="BH257" s="195"/>
      <c r="BI257" s="239"/>
      <c r="BJ257" s="240"/>
      <c r="BK257" s="241"/>
      <c r="BL257" s="242"/>
      <c r="BM257" s="239"/>
      <c r="BN257" s="241"/>
      <c r="BO257" s="241"/>
      <c r="BP257" s="198"/>
      <c r="BQ257" s="239"/>
      <c r="BR257" s="241"/>
      <c r="BS257" s="241"/>
      <c r="BT257" s="242"/>
      <c r="BU257" s="8"/>
      <c r="BV257" s="87"/>
      <c r="BW257" s="107"/>
      <c r="BX257" s="130"/>
      <c r="BY257" s="93"/>
      <c r="BZ257" s="93"/>
      <c r="CA257" s="98"/>
      <c r="CB257" s="8"/>
      <c r="CC257" s="87"/>
      <c r="CD257" s="108"/>
      <c r="CE257" s="109"/>
      <c r="CF257" s="93"/>
      <c r="CG257" s="93"/>
      <c r="CH257" s="110"/>
      <c r="CI257" s="8"/>
      <c r="CJ257" s="9"/>
      <c r="CK257" s="36"/>
      <c r="CL257" s="37"/>
      <c r="CM257" s="37"/>
      <c r="CN257" s="37"/>
      <c r="CO257" s="38"/>
      <c r="CP257" s="8"/>
      <c r="CQ257" s="25"/>
      <c r="CR257" s="2"/>
      <c r="CS257" s="2"/>
      <c r="CT257" s="2"/>
      <c r="CU257" s="3"/>
    </row>
    <row r="258" spans="1:99" ht="15.75" customHeight="1" x14ac:dyDescent="0.25">
      <c r="A258" s="182" t="s">
        <v>83</v>
      </c>
      <c r="B258" s="202"/>
      <c r="C258" s="204">
        <v>6.9340000000000002</v>
      </c>
      <c r="D258" s="204">
        <v>3.742</v>
      </c>
      <c r="E258" s="204">
        <v>5.6079999999999997</v>
      </c>
      <c r="F258" s="205">
        <f t="shared" si="209"/>
        <v>16.283999999999999</v>
      </c>
      <c r="G258" s="206">
        <f t="shared" si="195"/>
        <v>54.064999999999998</v>
      </c>
      <c r="H258" s="205">
        <f>G258/BH233</f>
        <v>9.0108333333333324</v>
      </c>
      <c r="I258" s="231">
        <f t="shared" si="210"/>
        <v>0</v>
      </c>
      <c r="J258" s="207">
        <f t="shared" si="196"/>
        <v>480</v>
      </c>
      <c r="K258" s="231">
        <f t="shared" si="211"/>
        <v>0</v>
      </c>
      <c r="L258" s="207">
        <f t="shared" si="197"/>
        <v>240</v>
      </c>
      <c r="M258" s="207">
        <f t="shared" si="212"/>
        <v>30</v>
      </c>
      <c r="N258" s="207">
        <f t="shared" si="198"/>
        <v>1875</v>
      </c>
      <c r="O258" s="208">
        <f t="shared" si="213"/>
        <v>97.916666666666657</v>
      </c>
      <c r="P258" s="208">
        <f t="shared" si="214"/>
        <v>69.965277777777786</v>
      </c>
      <c r="Q258" s="232" t="e">
        <f t="shared" si="222"/>
        <v>#DIV/0!</v>
      </c>
      <c r="R258" s="233" t="e">
        <f t="shared" si="222"/>
        <v>#DIV/0!</v>
      </c>
      <c r="S258" s="233" t="e">
        <f t="shared" si="222"/>
        <v>#DIV/0!</v>
      </c>
      <c r="T258" s="234" t="e">
        <f>(F258)/(AL258+AM258+AN258)*60</f>
        <v>#DIV/0!</v>
      </c>
      <c r="U258" s="234" t="e">
        <f>(G258)*60/AO258</f>
        <v>#DIV/0!</v>
      </c>
      <c r="V258" s="272"/>
      <c r="W258" s="286"/>
      <c r="X258" s="214">
        <f>X257</f>
        <v>6</v>
      </c>
      <c r="Y258" s="182" t="s">
        <v>83</v>
      </c>
      <c r="Z258" s="215"/>
      <c r="AA258" s="215"/>
      <c r="AB258" s="215"/>
      <c r="AC258" s="210">
        <f t="shared" si="215"/>
        <v>0</v>
      </c>
      <c r="AD258" s="215"/>
      <c r="AE258" s="215"/>
      <c r="AF258" s="215"/>
      <c r="AG258" s="210">
        <f t="shared" si="216"/>
        <v>0</v>
      </c>
      <c r="AH258" s="235">
        <v>0</v>
      </c>
      <c r="AI258" s="235">
        <v>30</v>
      </c>
      <c r="AJ258" s="235">
        <v>0</v>
      </c>
      <c r="AK258" s="210">
        <f t="shared" si="217"/>
        <v>30</v>
      </c>
      <c r="AL258" s="233"/>
      <c r="AM258" s="233"/>
      <c r="AN258" s="233"/>
      <c r="AO258" s="207">
        <f t="shared" si="200"/>
        <v>0</v>
      </c>
      <c r="AP258" s="236"/>
      <c r="AQ258" s="411">
        <f t="shared" si="201"/>
        <v>0</v>
      </c>
      <c r="AR258" s="237"/>
      <c r="AS258" s="237"/>
      <c r="AT258" s="237"/>
      <c r="AU258" s="219">
        <f t="shared" si="202"/>
        <v>0</v>
      </c>
      <c r="AV258" s="263" t="s">
        <v>84</v>
      </c>
      <c r="AW258" s="221"/>
      <c r="AX258" s="210"/>
      <c r="AY258" s="210"/>
      <c r="AZ258" s="219">
        <f t="shared" si="218"/>
        <v>0</v>
      </c>
      <c r="BA258" s="222">
        <f t="shared" si="203"/>
        <v>0</v>
      </c>
      <c r="BB258" s="221"/>
      <c r="BC258" s="210"/>
      <c r="BD258" s="210"/>
      <c r="BE258" s="219">
        <f t="shared" si="219"/>
        <v>0</v>
      </c>
      <c r="BF258" s="222">
        <f t="shared" si="194"/>
        <v>0</v>
      </c>
      <c r="BG258" s="223"/>
      <c r="BH258" s="224" t="s">
        <v>80</v>
      </c>
      <c r="BI258" s="225"/>
      <c r="BJ258" s="249"/>
      <c r="BK258" s="226">
        <v>0</v>
      </c>
      <c r="BL258" s="250"/>
      <c r="BM258" s="287"/>
      <c r="BN258" s="226"/>
      <c r="BO258" s="226">
        <v>2.1000000000000001E-2</v>
      </c>
      <c r="BP258" s="288"/>
      <c r="BQ258" s="287"/>
      <c r="BR258" s="226"/>
      <c r="BS258" s="226">
        <v>0.113</v>
      </c>
      <c r="BT258" s="289"/>
      <c r="BU258" s="8"/>
      <c r="BV258" s="87"/>
      <c r="BW258" s="104" t="s">
        <v>80</v>
      </c>
      <c r="BX258" s="130"/>
      <c r="BY258" s="93"/>
      <c r="BZ258" s="102">
        <f>BK258+BO258+BS258</f>
        <v>0.13400000000000001</v>
      </c>
      <c r="CA258" s="98"/>
      <c r="CB258" s="8"/>
      <c r="CC258" s="87"/>
      <c r="CD258" s="131" t="s">
        <v>80</v>
      </c>
      <c r="CE258" s="132"/>
      <c r="CF258" s="93"/>
      <c r="CG258" s="102">
        <f>BZ258</f>
        <v>0.13400000000000001</v>
      </c>
      <c r="CH258" s="133"/>
      <c r="CI258" s="8"/>
      <c r="CJ258" s="9"/>
      <c r="CK258" s="39"/>
      <c r="CL258" s="40"/>
      <c r="CM258" s="40"/>
      <c r="CN258" s="40"/>
      <c r="CO258" s="41"/>
      <c r="CP258" s="8"/>
      <c r="CQ258" s="25" t="s">
        <v>80</v>
      </c>
      <c r="CR258" s="31" t="e">
        <f>BK258/C256%</f>
        <v>#DIV/0!</v>
      </c>
      <c r="CS258" s="31">
        <f>BO258/D256%</f>
        <v>0.91543156059285091</v>
      </c>
      <c r="CT258" s="31">
        <f>BS258/E256%</f>
        <v>2.340513670256835</v>
      </c>
      <c r="CU258" s="32">
        <f>BZ258/F256%</f>
        <v>1.8814939623701208</v>
      </c>
    </row>
    <row r="259" spans="1:99" ht="15.75" customHeight="1" x14ac:dyDescent="0.25">
      <c r="A259" s="182" t="s">
        <v>85</v>
      </c>
      <c r="B259" s="202"/>
      <c r="C259" s="204">
        <v>2.8239999999999998</v>
      </c>
      <c r="D259" s="204">
        <v>0</v>
      </c>
      <c r="E259" s="204">
        <v>0</v>
      </c>
      <c r="F259" s="205">
        <f t="shared" si="209"/>
        <v>2.8239999999999998</v>
      </c>
      <c r="G259" s="206">
        <f t="shared" si="195"/>
        <v>46.656999999999996</v>
      </c>
      <c r="H259" s="205">
        <f>G259/BH233</f>
        <v>7.7761666666666658</v>
      </c>
      <c r="I259" s="231">
        <f t="shared" si="210"/>
        <v>0</v>
      </c>
      <c r="J259" s="207">
        <f t="shared" si="196"/>
        <v>0</v>
      </c>
      <c r="K259" s="231">
        <f t="shared" si="211"/>
        <v>0</v>
      </c>
      <c r="L259" s="207">
        <f t="shared" si="197"/>
        <v>40</v>
      </c>
      <c r="M259" s="207">
        <f t="shared" si="212"/>
        <v>960</v>
      </c>
      <c r="N259" s="207">
        <f t="shared" si="198"/>
        <v>5190</v>
      </c>
      <c r="O259" s="208">
        <f t="shared" si="213"/>
        <v>33.333333333333329</v>
      </c>
      <c r="P259" s="208">
        <f t="shared" si="214"/>
        <v>36.168981481481481</v>
      </c>
      <c r="Q259" s="232" t="e">
        <f t="shared" si="222"/>
        <v>#DIV/0!</v>
      </c>
      <c r="R259" s="233" t="e">
        <f t="shared" si="222"/>
        <v>#DIV/0!</v>
      </c>
      <c r="S259" s="233" t="e">
        <f t="shared" si="222"/>
        <v>#DIV/0!</v>
      </c>
      <c r="T259" s="234" t="e">
        <f>(F259)/(AL259+AM259+AN259)*60</f>
        <v>#DIV/0!</v>
      </c>
      <c r="U259" s="234" t="e">
        <f>(G259)*60/AO259</f>
        <v>#DIV/0!</v>
      </c>
      <c r="V259" s="272"/>
      <c r="W259" s="213"/>
      <c r="X259" s="285">
        <f>X258</f>
        <v>6</v>
      </c>
      <c r="Y259" s="182" t="s">
        <v>85</v>
      </c>
      <c r="Z259" s="215"/>
      <c r="AA259" s="215"/>
      <c r="AB259" s="215"/>
      <c r="AC259" s="210">
        <f t="shared" si="215"/>
        <v>0</v>
      </c>
      <c r="AD259" s="215"/>
      <c r="AE259" s="215"/>
      <c r="AF259" s="215"/>
      <c r="AG259" s="210">
        <f t="shared" si="216"/>
        <v>0</v>
      </c>
      <c r="AH259" s="216">
        <v>0</v>
      </c>
      <c r="AI259" s="216">
        <v>480</v>
      </c>
      <c r="AJ259" s="216">
        <v>480</v>
      </c>
      <c r="AK259" s="210">
        <f t="shared" si="217"/>
        <v>960</v>
      </c>
      <c r="AL259" s="233"/>
      <c r="AM259" s="233"/>
      <c r="AN259" s="233"/>
      <c r="AO259" s="207">
        <f t="shared" si="200"/>
        <v>0</v>
      </c>
      <c r="AP259" s="236"/>
      <c r="AQ259" s="411">
        <f t="shared" si="201"/>
        <v>0</v>
      </c>
      <c r="AR259" s="237"/>
      <c r="AS259" s="237"/>
      <c r="AT259" s="237"/>
      <c r="AU259" s="219">
        <f t="shared" si="202"/>
        <v>285</v>
      </c>
      <c r="AV259" s="263" t="s">
        <v>86</v>
      </c>
      <c r="AW259" s="221"/>
      <c r="AX259" s="210"/>
      <c r="AY259" s="210"/>
      <c r="AZ259" s="219">
        <f t="shared" si="218"/>
        <v>0</v>
      </c>
      <c r="BA259" s="222">
        <f t="shared" si="203"/>
        <v>0</v>
      </c>
      <c r="BB259" s="221"/>
      <c r="BC259" s="210"/>
      <c r="BD259" s="210"/>
      <c r="BE259" s="219">
        <f t="shared" si="219"/>
        <v>0</v>
      </c>
      <c r="BF259" s="222">
        <f t="shared" si="194"/>
        <v>0</v>
      </c>
      <c r="BG259" s="223"/>
      <c r="BH259" s="195"/>
      <c r="BI259" s="239"/>
      <c r="BJ259" s="240"/>
      <c r="BK259" s="241"/>
      <c r="BL259" s="242"/>
      <c r="BM259" s="225"/>
      <c r="BN259" s="241"/>
      <c r="BO259" s="241"/>
      <c r="BP259" s="251"/>
      <c r="BQ259" s="225"/>
      <c r="BR259" s="241"/>
      <c r="BS259" s="241"/>
      <c r="BT259" s="250"/>
      <c r="BU259" s="8"/>
      <c r="BV259" s="87"/>
      <c r="BW259" s="97"/>
      <c r="BX259" s="130"/>
      <c r="BY259" s="93"/>
      <c r="BZ259" s="93"/>
      <c r="CA259" s="98"/>
      <c r="CB259" s="8"/>
      <c r="CC259" s="87"/>
      <c r="CD259" s="131"/>
      <c r="CE259" s="132"/>
      <c r="CF259" s="93"/>
      <c r="CG259" s="93"/>
      <c r="CH259" s="133"/>
      <c r="CI259" s="8"/>
      <c r="CJ259" s="9"/>
      <c r="CP259" s="8"/>
      <c r="CQ259" s="42"/>
      <c r="CR259" s="43"/>
      <c r="CS259" s="43"/>
      <c r="CT259" s="43"/>
      <c r="CU259" s="48"/>
    </row>
    <row r="260" spans="1:99" ht="15.75" customHeight="1" x14ac:dyDescent="0.25">
      <c r="A260" s="201" t="s">
        <v>87</v>
      </c>
      <c r="B260" s="202"/>
      <c r="C260" s="204">
        <v>89</v>
      </c>
      <c r="D260" s="204">
        <v>125</v>
      </c>
      <c r="E260" s="204">
        <v>123.2</v>
      </c>
      <c r="F260" s="290">
        <f t="shared" si="209"/>
        <v>337.2</v>
      </c>
      <c r="G260" s="206">
        <f t="shared" si="195"/>
        <v>1920.1770000000001</v>
      </c>
      <c r="H260" s="291">
        <f>G260/BH233</f>
        <v>320.02950000000004</v>
      </c>
      <c r="I260" s="207"/>
      <c r="J260" s="207"/>
      <c r="K260" s="207"/>
      <c r="L260" s="207"/>
      <c r="M260" s="207"/>
      <c r="N260" s="207"/>
      <c r="O260" s="208"/>
      <c r="P260" s="210"/>
      <c r="Q260" s="209" t="e">
        <f t="shared" si="222"/>
        <v>#DIV/0!</v>
      </c>
      <c r="R260" s="210" t="e">
        <f t="shared" si="222"/>
        <v>#DIV/0!</v>
      </c>
      <c r="S260" s="210"/>
      <c r="T260" s="209"/>
      <c r="U260" s="209"/>
      <c r="V260" s="212"/>
      <c r="W260" s="213"/>
      <c r="X260" s="292">
        <f>X257</f>
        <v>6</v>
      </c>
      <c r="Y260" s="293"/>
      <c r="Z260" s="294"/>
      <c r="AA260" s="295"/>
      <c r="AB260" s="295"/>
      <c r="AC260" s="294"/>
      <c r="AD260" s="295"/>
      <c r="AE260" s="295"/>
      <c r="AF260" s="295"/>
      <c r="AG260" s="295"/>
      <c r="AH260" s="296"/>
      <c r="AI260" s="295"/>
      <c r="AJ260" s="295"/>
      <c r="AK260" s="295"/>
      <c r="AL260" s="295"/>
      <c r="AM260" s="295"/>
      <c r="AN260" s="295"/>
      <c r="AO260" s="295"/>
      <c r="AP260" s="295"/>
      <c r="AQ260" s="295"/>
      <c r="AR260" s="295"/>
      <c r="AS260" s="295"/>
      <c r="AT260" s="295"/>
      <c r="AU260" s="297"/>
      <c r="AV260" s="297"/>
      <c r="AW260" s="297"/>
      <c r="AX260" s="297"/>
      <c r="AY260" s="297"/>
      <c r="AZ260" s="297"/>
      <c r="BA260" s="222">
        <f t="shared" si="203"/>
        <v>0</v>
      </c>
      <c r="BB260" s="297"/>
      <c r="BC260" s="297"/>
      <c r="BD260" s="297"/>
      <c r="BE260" s="297"/>
      <c r="BF260" s="298"/>
      <c r="BG260" s="299"/>
      <c r="BH260" s="224" t="s">
        <v>82</v>
      </c>
      <c r="BI260" s="300"/>
      <c r="BJ260" s="249"/>
      <c r="BK260" s="226">
        <v>0</v>
      </c>
      <c r="BL260" s="301"/>
      <c r="BM260" s="300"/>
      <c r="BN260" s="226"/>
      <c r="BO260" s="226">
        <v>0.437</v>
      </c>
      <c r="BP260" s="302"/>
      <c r="BQ260" s="300"/>
      <c r="BR260" s="226"/>
      <c r="BS260" s="226">
        <v>0</v>
      </c>
      <c r="BT260" s="289"/>
      <c r="BU260" s="8"/>
      <c r="BV260" s="87"/>
      <c r="BW260" s="104" t="s">
        <v>82</v>
      </c>
      <c r="BX260" s="130"/>
      <c r="BY260" s="93"/>
      <c r="BZ260" s="102">
        <f>BK260+BO260+BS260</f>
        <v>0.437</v>
      </c>
      <c r="CA260" s="142"/>
      <c r="CB260" s="15"/>
      <c r="CC260" s="87"/>
      <c r="CD260" s="131" t="s">
        <v>82</v>
      </c>
      <c r="CE260" s="132"/>
      <c r="CF260" s="93"/>
      <c r="CG260" s="102">
        <f>BZ260</f>
        <v>0.437</v>
      </c>
      <c r="CH260" s="133"/>
      <c r="CI260" s="8"/>
      <c r="CJ260" s="9"/>
      <c r="CK260" s="8"/>
      <c r="CL260" s="8"/>
      <c r="CM260" s="8"/>
      <c r="CN260" s="8"/>
      <c r="CO260" s="8"/>
      <c r="CP260" s="8"/>
      <c r="CQ260" s="25" t="s">
        <v>82</v>
      </c>
      <c r="CR260" s="31" t="e">
        <f>BK260/C257%</f>
        <v>#DIV/0!</v>
      </c>
      <c r="CS260" s="31">
        <f>BO260/D257%</f>
        <v>3.0785487847833748</v>
      </c>
      <c r="CT260" s="31" t="e">
        <f>BS260/E257%</f>
        <v>#DIV/0!</v>
      </c>
      <c r="CU260" s="32">
        <f>BZ260/F257%</f>
        <v>3.0785487847833748</v>
      </c>
    </row>
    <row r="261" spans="1:99" ht="15.75" customHeight="1" x14ac:dyDescent="0.25">
      <c r="A261" s="293" t="s">
        <v>88</v>
      </c>
      <c r="B261" s="465"/>
      <c r="C261" s="465"/>
      <c r="D261" s="303"/>
      <c r="E261" s="304" t="s">
        <v>89</v>
      </c>
      <c r="F261" s="305">
        <v>266.875</v>
      </c>
      <c r="G261" s="206">
        <f t="shared" si="195"/>
        <v>1511.645</v>
      </c>
      <c r="H261" s="306">
        <f>G261/BH233</f>
        <v>251.94083333333333</v>
      </c>
      <c r="I261" s="307"/>
      <c r="J261" s="307"/>
      <c r="K261" s="308" t="s">
        <v>17</v>
      </c>
      <c r="L261" s="308"/>
      <c r="M261" s="308" t="s">
        <v>18</v>
      </c>
      <c r="N261" s="308"/>
      <c r="O261" s="466" t="s">
        <v>19</v>
      </c>
      <c r="P261" s="466"/>
      <c r="Q261" s="466" t="s">
        <v>90</v>
      </c>
      <c r="R261" s="466"/>
      <c r="S261" s="467" t="s">
        <v>91</v>
      </c>
      <c r="T261" s="467"/>
      <c r="U261" s="467" t="s">
        <v>92</v>
      </c>
      <c r="V261" s="468"/>
      <c r="W261" s="213"/>
      <c r="X261" s="185"/>
      <c r="Y261" s="309"/>
      <c r="Z261" s="309"/>
      <c r="AA261" s="310"/>
      <c r="AB261" s="311"/>
      <c r="AC261" s="311"/>
      <c r="AD261" s="311"/>
      <c r="AE261" s="312"/>
      <c r="AF261" s="313"/>
      <c r="AG261" s="313"/>
      <c r="AH261" s="313"/>
      <c r="AI261" s="313"/>
      <c r="AJ261" s="313"/>
      <c r="AK261" s="313"/>
      <c r="AL261" s="313"/>
      <c r="AM261" s="313"/>
      <c r="AN261" s="313"/>
      <c r="AO261" s="313"/>
      <c r="AP261" s="313"/>
      <c r="AQ261" s="313"/>
      <c r="AR261" s="313"/>
      <c r="AS261" s="313"/>
      <c r="AT261" s="313"/>
      <c r="AU261" s="313"/>
      <c r="AV261" s="313"/>
      <c r="AW261" s="313"/>
      <c r="AX261" s="313"/>
      <c r="AY261" s="313"/>
      <c r="AZ261" s="313"/>
      <c r="BA261" s="313"/>
      <c r="BB261" s="313"/>
      <c r="BC261" s="313"/>
      <c r="BD261" s="313"/>
      <c r="BE261" s="313"/>
      <c r="BF261" s="313"/>
      <c r="BG261" s="313"/>
      <c r="BH261" s="224"/>
      <c r="BI261" s="225"/>
      <c r="BJ261" s="240"/>
      <c r="BK261" s="241"/>
      <c r="BL261" s="250"/>
      <c r="BM261" s="225"/>
      <c r="BN261" s="241"/>
      <c r="BO261" s="241"/>
      <c r="BP261" s="251"/>
      <c r="BQ261" s="225"/>
      <c r="BR261" s="241"/>
      <c r="BS261" s="241"/>
      <c r="BT261" s="250"/>
      <c r="BU261" s="8"/>
      <c r="BV261" s="87"/>
      <c r="BW261" s="107"/>
      <c r="BX261" s="130"/>
      <c r="BY261" s="93"/>
      <c r="BZ261" s="93"/>
      <c r="CA261" s="142"/>
      <c r="CB261" s="8"/>
      <c r="CC261" s="87"/>
      <c r="CD261" s="131"/>
      <c r="CE261" s="132"/>
      <c r="CF261" s="93"/>
      <c r="CG261" s="93"/>
      <c r="CH261" s="133"/>
      <c r="CI261" s="8"/>
      <c r="CJ261" s="9"/>
      <c r="CK261" s="8"/>
      <c r="CL261" s="8"/>
      <c r="CM261" s="8"/>
      <c r="CN261" s="8"/>
      <c r="CO261" s="8"/>
      <c r="CP261" s="8"/>
      <c r="CQ261" s="25"/>
      <c r="CR261" s="2"/>
      <c r="CS261" s="2"/>
      <c r="CT261" s="2"/>
      <c r="CU261" s="3"/>
    </row>
    <row r="262" spans="1:99" ht="15.75" customHeight="1" x14ac:dyDescent="0.25">
      <c r="A262" s="314" t="s">
        <v>129</v>
      </c>
      <c r="B262" s="315"/>
      <c r="C262" s="315"/>
      <c r="D262" s="316"/>
      <c r="E262" s="316"/>
      <c r="F262" s="317">
        <f>C262+D262+E262</f>
        <v>0</v>
      </c>
      <c r="G262" s="318">
        <f>F262</f>
        <v>0</v>
      </c>
      <c r="H262" s="319"/>
      <c r="I262" s="320"/>
      <c r="J262" s="321"/>
      <c r="K262" s="322" t="s">
        <v>93</v>
      </c>
      <c r="L262" s="323" t="s">
        <v>94</v>
      </c>
      <c r="M262" s="324" t="s">
        <v>93</v>
      </c>
      <c r="N262" s="323" t="s">
        <v>94</v>
      </c>
      <c r="O262" s="324" t="s">
        <v>93</v>
      </c>
      <c r="P262" s="323" t="s">
        <v>94</v>
      </c>
      <c r="Q262" s="324" t="s">
        <v>93</v>
      </c>
      <c r="R262" s="323" t="s">
        <v>94</v>
      </c>
      <c r="S262" s="324" t="s">
        <v>93</v>
      </c>
      <c r="T262" s="323" t="s">
        <v>94</v>
      </c>
      <c r="U262" s="324" t="s">
        <v>93</v>
      </c>
      <c r="V262" s="325" t="s">
        <v>94</v>
      </c>
      <c r="W262" s="213"/>
      <c r="X262" s="213"/>
      <c r="Y262" s="309"/>
      <c r="Z262" s="309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  <c r="AO262" s="326"/>
      <c r="AP262" s="326"/>
      <c r="AQ262" s="326"/>
      <c r="AR262" s="326"/>
      <c r="AS262" s="326"/>
      <c r="AT262" s="326"/>
      <c r="AU262" s="326"/>
      <c r="AV262" s="326"/>
      <c r="AW262" s="326"/>
      <c r="AX262" s="326"/>
      <c r="AY262" s="326"/>
      <c r="AZ262" s="326"/>
      <c r="BA262" s="326"/>
      <c r="BB262" s="326"/>
      <c r="BC262" s="326"/>
      <c r="BD262" s="326"/>
      <c r="BE262" s="326"/>
      <c r="BF262" s="326"/>
      <c r="BG262" s="326"/>
      <c r="BH262" s="224" t="s">
        <v>84</v>
      </c>
      <c r="BI262" s="225"/>
      <c r="BJ262" s="249"/>
      <c r="BK262" s="226">
        <v>0.14099999999999999</v>
      </c>
      <c r="BL262" s="250"/>
      <c r="BM262" s="225"/>
      <c r="BN262" s="226"/>
      <c r="BO262" s="226">
        <v>0.107</v>
      </c>
      <c r="BP262" s="251"/>
      <c r="BQ262" s="225"/>
      <c r="BR262" s="226"/>
      <c r="BS262" s="226">
        <v>7.9000000000000001E-2</v>
      </c>
      <c r="BT262" s="250"/>
      <c r="BU262" s="8"/>
      <c r="BV262" s="87"/>
      <c r="BW262" s="104" t="s">
        <v>84</v>
      </c>
      <c r="BX262" s="130"/>
      <c r="BY262" s="93"/>
      <c r="BZ262" s="102">
        <f>BK262+BO262+BS262</f>
        <v>0.32700000000000001</v>
      </c>
      <c r="CA262" s="142"/>
      <c r="CB262" s="8"/>
      <c r="CC262" s="87"/>
      <c r="CD262" s="90" t="s">
        <v>84</v>
      </c>
      <c r="CE262" s="132"/>
      <c r="CF262" s="93"/>
      <c r="CG262" s="102">
        <f>BZ262</f>
        <v>0.32700000000000001</v>
      </c>
      <c r="CH262" s="133"/>
      <c r="CI262" s="8"/>
      <c r="CJ262" s="9"/>
      <c r="CK262" s="8"/>
      <c r="CL262" s="8"/>
      <c r="CM262" s="8"/>
      <c r="CN262" s="8"/>
      <c r="CO262" s="8"/>
      <c r="CP262" s="8"/>
      <c r="CQ262" s="25" t="s">
        <v>84</v>
      </c>
      <c r="CR262" s="31">
        <f>BK262/C258%</f>
        <v>2.0334583213152579</v>
      </c>
      <c r="CS262" s="31">
        <f>BO262/D258%</f>
        <v>2.8594334580438265</v>
      </c>
      <c r="CT262" s="31">
        <f>BS262/E258%</f>
        <v>1.4087018544935808</v>
      </c>
      <c r="CU262" s="32">
        <f>BZ262/F258%</f>
        <v>2.0081061164333089</v>
      </c>
    </row>
    <row r="263" spans="1:99" ht="15.75" customHeight="1" x14ac:dyDescent="0.25">
      <c r="A263" s="474" t="s">
        <v>95</v>
      </c>
      <c r="B263" s="475"/>
      <c r="C263" s="327" t="s">
        <v>40</v>
      </c>
      <c r="D263" s="327" t="s">
        <v>45</v>
      </c>
      <c r="E263" s="327" t="s">
        <v>48</v>
      </c>
      <c r="F263" s="328" t="s">
        <v>52</v>
      </c>
      <c r="G263" s="329" t="s">
        <v>56</v>
      </c>
      <c r="H263" s="329" t="s">
        <v>96</v>
      </c>
      <c r="I263" s="330" t="s">
        <v>97</v>
      </c>
      <c r="J263" s="330"/>
      <c r="K263" s="331">
        <v>2</v>
      </c>
      <c r="L263" s="262">
        <v>50</v>
      </c>
      <c r="M263" s="215">
        <v>1</v>
      </c>
      <c r="N263" s="262">
        <v>15</v>
      </c>
      <c r="O263" s="262">
        <v>1</v>
      </c>
      <c r="P263" s="262">
        <v>15</v>
      </c>
      <c r="Q263" s="210">
        <f t="shared" ref="Q263:R265" si="223">K263+M263+O263</f>
        <v>4</v>
      </c>
      <c r="R263" s="211">
        <f t="shared" si="223"/>
        <v>80</v>
      </c>
      <c r="S263" s="411">
        <f t="shared" ref="S263:T265" si="224">Q263+S217</f>
        <v>15</v>
      </c>
      <c r="T263" s="411">
        <f t="shared" si="224"/>
        <v>265</v>
      </c>
      <c r="U263" s="208">
        <f>S263/X237</f>
        <v>2.5</v>
      </c>
      <c r="V263" s="412">
        <f>T263/S263</f>
        <v>17.666666666666668</v>
      </c>
      <c r="W263" s="185"/>
      <c r="X263" s="213"/>
      <c r="Y263" s="309"/>
      <c r="Z263" s="309"/>
      <c r="AA263" s="313"/>
      <c r="AB263" s="313"/>
      <c r="AC263" s="313"/>
      <c r="AD263" s="313"/>
      <c r="AE263" s="313"/>
      <c r="AF263" s="313"/>
      <c r="AG263" s="313"/>
      <c r="AH263" s="313"/>
      <c r="AI263" s="313"/>
      <c r="AJ263" s="313"/>
      <c r="AK263" s="313"/>
      <c r="AL263" s="313"/>
      <c r="AM263" s="313"/>
      <c r="AN263" s="313"/>
      <c r="AO263" s="313"/>
      <c r="AP263" s="313"/>
      <c r="AQ263" s="313"/>
      <c r="AR263" s="313"/>
      <c r="AS263" s="313"/>
      <c r="AT263" s="313"/>
      <c r="AU263" s="313"/>
      <c r="AV263" s="313"/>
      <c r="AW263" s="313"/>
      <c r="AX263" s="313"/>
      <c r="AY263" s="313"/>
      <c r="AZ263" s="313"/>
      <c r="BA263" s="313"/>
      <c r="BB263" s="313"/>
      <c r="BC263" s="313"/>
      <c r="BD263" s="313"/>
      <c r="BE263" s="313"/>
      <c r="BF263" s="313"/>
      <c r="BG263" s="313"/>
      <c r="BH263" s="195"/>
      <c r="BI263" s="225"/>
      <c r="BJ263" s="240"/>
      <c r="BK263" s="241"/>
      <c r="BL263" s="250"/>
      <c r="BM263" s="225"/>
      <c r="BN263" s="241"/>
      <c r="BO263" s="241"/>
      <c r="BP263" s="251"/>
      <c r="BQ263" s="225"/>
      <c r="BR263" s="241"/>
      <c r="BS263" s="241"/>
      <c r="BT263" s="250"/>
      <c r="BU263" s="8"/>
      <c r="BV263" s="87"/>
      <c r="BW263" s="97"/>
      <c r="BX263" s="130"/>
      <c r="BY263" s="93"/>
      <c r="BZ263" s="93"/>
      <c r="CA263" s="142"/>
      <c r="CB263" s="8"/>
      <c r="CC263" s="143"/>
      <c r="CD263" s="108"/>
      <c r="CE263" s="132"/>
      <c r="CF263" s="93"/>
      <c r="CG263" s="93"/>
      <c r="CH263" s="133"/>
      <c r="CI263" s="8"/>
      <c r="CJ263" s="9"/>
      <c r="CK263" s="8"/>
      <c r="CL263" s="8"/>
      <c r="CM263" s="8"/>
      <c r="CN263" s="8"/>
      <c r="CO263" s="8"/>
      <c r="CP263" s="8"/>
      <c r="CQ263" s="42"/>
      <c r="CR263" s="43"/>
      <c r="CS263" s="43"/>
      <c r="CT263" s="43"/>
      <c r="CU263" s="48"/>
    </row>
    <row r="264" spans="1:99" ht="15.75" customHeight="1" x14ac:dyDescent="0.25">
      <c r="A264" s="191" t="s">
        <v>98</v>
      </c>
      <c r="B264" s="234"/>
      <c r="C264" s="333">
        <v>1.2</v>
      </c>
      <c r="D264" s="333">
        <v>0.85</v>
      </c>
      <c r="E264" s="333">
        <v>1.1499999999999999</v>
      </c>
      <c r="F264" s="334">
        <v>0.85</v>
      </c>
      <c r="G264" s="334">
        <v>0.85</v>
      </c>
      <c r="H264" s="335">
        <f>F237</f>
        <v>0</v>
      </c>
      <c r="I264" s="336" t="s">
        <v>99</v>
      </c>
      <c r="J264" s="336"/>
      <c r="K264" s="331">
        <v>1</v>
      </c>
      <c r="L264" s="262">
        <v>10</v>
      </c>
      <c r="M264" s="215">
        <v>0</v>
      </c>
      <c r="N264" s="262">
        <v>0</v>
      </c>
      <c r="O264" s="262">
        <v>0</v>
      </c>
      <c r="P264" s="215">
        <v>0</v>
      </c>
      <c r="Q264" s="210">
        <f t="shared" si="223"/>
        <v>1</v>
      </c>
      <c r="R264" s="211">
        <f t="shared" si="223"/>
        <v>10</v>
      </c>
      <c r="S264" s="411">
        <f t="shared" si="224"/>
        <v>14</v>
      </c>
      <c r="T264" s="411">
        <f t="shared" si="224"/>
        <v>160</v>
      </c>
      <c r="U264" s="208">
        <f>S264/X238</f>
        <v>2.3333333333333335</v>
      </c>
      <c r="V264" s="222">
        <f>T264/S264</f>
        <v>11.428571428571429</v>
      </c>
      <c r="W264" s="213"/>
      <c r="X264" s="223"/>
      <c r="Y264" s="309"/>
      <c r="Z264" s="309"/>
      <c r="AA264" s="313"/>
      <c r="AE264" s="313"/>
      <c r="AF264" s="313"/>
      <c r="AG264" s="313"/>
      <c r="AH264" s="313"/>
      <c r="AI264" s="313"/>
      <c r="AJ264" s="313"/>
      <c r="AK264" s="313"/>
      <c r="AL264" s="313"/>
      <c r="AM264" s="313"/>
      <c r="AN264" s="313"/>
      <c r="AO264" s="313"/>
      <c r="AP264" s="313"/>
      <c r="AQ264" s="313"/>
      <c r="AR264" s="313"/>
      <c r="AS264" s="313"/>
      <c r="AT264" s="313"/>
      <c r="AU264" s="313"/>
      <c r="AV264" s="313"/>
      <c r="AW264" s="313"/>
      <c r="AX264" s="313"/>
      <c r="AY264" s="313"/>
      <c r="AZ264" s="313"/>
      <c r="BA264" s="313"/>
      <c r="BB264" s="313"/>
      <c r="BC264" s="313"/>
      <c r="BD264" s="313"/>
      <c r="BE264" s="313"/>
      <c r="BF264" s="313"/>
      <c r="BG264" s="313"/>
      <c r="BH264" s="224" t="s">
        <v>86</v>
      </c>
      <c r="BI264" s="239"/>
      <c r="BJ264" s="249"/>
      <c r="BK264" s="226">
        <v>7.1999999999999995E-2</v>
      </c>
      <c r="BL264" s="242"/>
      <c r="BM264" s="225"/>
      <c r="BN264" s="226"/>
      <c r="BO264" s="226">
        <v>0</v>
      </c>
      <c r="BP264" s="251"/>
      <c r="BQ264" s="225"/>
      <c r="BR264" s="226"/>
      <c r="BS264" s="226">
        <v>0</v>
      </c>
      <c r="BT264" s="250"/>
      <c r="BU264" s="87"/>
      <c r="BV264" s="87"/>
      <c r="BW264" s="104" t="s">
        <v>86</v>
      </c>
      <c r="BX264" s="14"/>
      <c r="BY264" s="16"/>
      <c r="BZ264" s="102">
        <f>BK264+BO264+BS264</f>
        <v>7.1999999999999995E-2</v>
      </c>
      <c r="CA264" s="17"/>
      <c r="CB264" s="469" t="s">
        <v>100</v>
      </c>
      <c r="CC264" s="470"/>
      <c r="CD264" s="131" t="s">
        <v>86</v>
      </c>
      <c r="CE264" s="19"/>
      <c r="CF264" s="16"/>
      <c r="CG264" s="102">
        <f>BZ264</f>
        <v>7.1999999999999995E-2</v>
      </c>
      <c r="CH264" s="20"/>
      <c r="CI264" s="9"/>
      <c r="CP264" s="8"/>
      <c r="CQ264" s="33" t="s">
        <v>86</v>
      </c>
      <c r="CR264" s="44">
        <f>BK264/C259%</f>
        <v>2.5495750708215299</v>
      </c>
      <c r="CS264" s="44" t="e">
        <f>BO264/D259%</f>
        <v>#DIV/0!</v>
      </c>
      <c r="CT264" s="44" t="e">
        <f>BS264/E259%</f>
        <v>#DIV/0!</v>
      </c>
      <c r="CU264" s="49">
        <f>BZ264/F259%</f>
        <v>2.5495750708215299</v>
      </c>
    </row>
    <row r="265" spans="1:99" ht="15.75" customHeight="1" x14ac:dyDescent="0.25">
      <c r="A265" s="501" t="s">
        <v>95</v>
      </c>
      <c r="B265" s="241" t="s">
        <v>38</v>
      </c>
      <c r="C265" s="337" t="e">
        <f>BY237/F237%</f>
        <v>#DIV/0!</v>
      </c>
      <c r="D265" s="337">
        <f>BY239/(F239+F240+F241)%</f>
        <v>0.7845852082612208</v>
      </c>
      <c r="E265" s="337">
        <f>BY241/(F242+F243+F244)%</f>
        <v>0.78491179909511466</v>
      </c>
      <c r="F265" s="338">
        <f>BY243/(F245+F246)%</f>
        <v>1.777479667980213</v>
      </c>
      <c r="G265" s="339">
        <f>BY245/(F247)%</f>
        <v>0.28522215842794435</v>
      </c>
      <c r="H265" s="340" t="s">
        <v>101</v>
      </c>
      <c r="I265" s="341" t="s">
        <v>102</v>
      </c>
      <c r="J265" s="341"/>
      <c r="K265" s="342">
        <v>0</v>
      </c>
      <c r="L265" s="343">
        <v>0</v>
      </c>
      <c r="M265" s="344">
        <v>2</v>
      </c>
      <c r="N265" s="343">
        <v>45</v>
      </c>
      <c r="O265" s="344">
        <v>0</v>
      </c>
      <c r="P265" s="344">
        <v>0</v>
      </c>
      <c r="Q265" s="294">
        <f t="shared" si="223"/>
        <v>2</v>
      </c>
      <c r="R265" s="345">
        <f t="shared" si="223"/>
        <v>45</v>
      </c>
      <c r="S265" s="411">
        <f t="shared" si="224"/>
        <v>4</v>
      </c>
      <c r="T265" s="411">
        <f t="shared" si="224"/>
        <v>95</v>
      </c>
      <c r="U265" s="346">
        <f>S265/X239</f>
        <v>0.66666666666666663</v>
      </c>
      <c r="V265" s="347">
        <f>T265/S265</f>
        <v>23.75</v>
      </c>
      <c r="W265" s="213"/>
      <c r="X265" s="348"/>
      <c r="Y265" s="309"/>
      <c r="Z265" s="309"/>
      <c r="AA265" s="348"/>
      <c r="AE265" s="348"/>
      <c r="AF265" s="348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  <c r="AX265" s="169"/>
      <c r="AY265" s="169"/>
      <c r="AZ265" s="169"/>
      <c r="BA265" s="169"/>
      <c r="BB265" s="169"/>
      <c r="BC265" s="169"/>
      <c r="BD265" s="169"/>
      <c r="BE265" s="169"/>
      <c r="BF265" s="169"/>
      <c r="BG265" s="169"/>
      <c r="BH265" s="224"/>
      <c r="BI265" s="349"/>
      <c r="BJ265" s="276"/>
      <c r="BK265" s="197"/>
      <c r="BL265" s="250"/>
      <c r="BM265" s="287"/>
      <c r="BN265" s="241"/>
      <c r="BO265" s="241"/>
      <c r="BP265" s="288"/>
      <c r="BQ265" s="350"/>
      <c r="BR265" s="197"/>
      <c r="BS265" s="197"/>
      <c r="BT265" s="289"/>
      <c r="BU265" s="87"/>
      <c r="BV265" s="87"/>
      <c r="BW265" s="107"/>
      <c r="BX265" s="14"/>
      <c r="BY265" s="16"/>
      <c r="BZ265" s="93"/>
      <c r="CA265" s="17"/>
      <c r="CB265" s="144" t="s">
        <v>90</v>
      </c>
      <c r="CC265" s="145"/>
      <c r="CD265" s="131"/>
      <c r="CE265" s="21"/>
      <c r="CF265" s="22"/>
      <c r="CG265" s="146"/>
      <c r="CH265" s="23"/>
      <c r="CI265" s="9"/>
      <c r="CP265" s="8"/>
      <c r="CQ265" s="8"/>
      <c r="CR265" s="8"/>
      <c r="CS265" s="8"/>
      <c r="CT265" s="8"/>
      <c r="CU265" s="8"/>
    </row>
    <row r="266" spans="1:99" ht="15.75" customHeight="1" x14ac:dyDescent="0.25">
      <c r="A266" s="502"/>
      <c r="B266" s="351" t="s">
        <v>39</v>
      </c>
      <c r="C266" s="352" t="e">
        <f>CF237/G237%</f>
        <v>#DIV/0!</v>
      </c>
      <c r="D266" s="352">
        <f>CF239/(G239+G240+G241)%</f>
        <v>0.17302578847597361</v>
      </c>
      <c r="E266" s="352">
        <f>CF241/(G242+G243+G244)%</f>
        <v>0.18887358436557314</v>
      </c>
      <c r="F266" s="353">
        <f>CF243/(G245+G246)%</f>
        <v>0.27457405404705321</v>
      </c>
      <c r="G266" s="354">
        <f>CF245/(G247)%</f>
        <v>0.10428192415047474</v>
      </c>
      <c r="H266" s="413">
        <f>H220+F260-F261</f>
        <v>295.34099999999989</v>
      </c>
      <c r="K266" s="309"/>
      <c r="L266" s="309"/>
      <c r="M266" s="471" t="s">
        <v>103</v>
      </c>
      <c r="N266" s="472"/>
      <c r="O266" s="473"/>
      <c r="P266" s="357" t="s">
        <v>104</v>
      </c>
      <c r="Q266" s="358" t="s">
        <v>105</v>
      </c>
      <c r="R266" s="359" t="s">
        <v>106</v>
      </c>
      <c r="S266" s="359" t="s">
        <v>107</v>
      </c>
      <c r="T266" s="359" t="s">
        <v>108</v>
      </c>
      <c r="U266" s="359" t="s">
        <v>101</v>
      </c>
      <c r="V266" s="360" t="s">
        <v>109</v>
      </c>
      <c r="W266" s="213"/>
      <c r="X266" s="348"/>
      <c r="Y266" s="348"/>
      <c r="Z266" s="348"/>
      <c r="AA266" s="348"/>
      <c r="AE266" s="348"/>
      <c r="AF266" s="348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  <c r="AX266" s="169"/>
      <c r="AY266" s="169"/>
      <c r="AZ266" s="169"/>
      <c r="BA266" s="169"/>
      <c r="BB266" s="169"/>
      <c r="BC266" s="169"/>
      <c r="BD266" s="169"/>
      <c r="BE266" s="169"/>
      <c r="BF266" s="169"/>
      <c r="BG266" s="169"/>
      <c r="BH266" s="361" t="s">
        <v>110</v>
      </c>
      <c r="BI266" s="480"/>
      <c r="BJ266" s="362">
        <f>BJ237+BJ239+BJ241+BJ243+BJ245+BJ247+BJ248+BJ250+BJ252+BJ254+BJ255+BJ256+BJ258+BJ260+BJ262+BJ264</f>
        <v>13.1</v>
      </c>
      <c r="BK266" s="362">
        <f>BK237+BK239+BK241+BK243+BK245+BK247+BK248+BK250+BK252+BK254+BK255+BK256+BK258+BK260+BK262+BK264</f>
        <v>0.49599999999999994</v>
      </c>
      <c r="BL266" s="488"/>
      <c r="BM266" s="489"/>
      <c r="BN266" s="362">
        <f>BN237+BN239+BN241+BN243+BN245+BN247+BN248+BN250+BN252+BN254+BN255+BN256+BN258+BN260+BN262+BN264</f>
        <v>5.8400000000000007</v>
      </c>
      <c r="BO266" s="362">
        <f>BO237+BO239+BO241+BO243+BO245+BO247+BO248+BO250+BO252+BO254+BO255+BO256+BO258+BO260+BO262+BO264</f>
        <v>0.56500000000000006</v>
      </c>
      <c r="BP266" s="488"/>
      <c r="BQ266" s="489"/>
      <c r="BR266" s="362">
        <f>BR237+BR239+BR241+BR243+BR245+BR247+BR248+BR250+BR252+BR254+BR255+BR256+BR258+BR260+BR262+BR264</f>
        <v>5.8400000000000007</v>
      </c>
      <c r="BS266" s="362">
        <f>BS237+BS239+BS241+BS243+BS245+BS247+BS248+BS250+BS252+BS254+BS255+BS256+BS258+BS260+BS262+BS264</f>
        <v>0.3</v>
      </c>
      <c r="BT266" s="482"/>
      <c r="BU266" s="87"/>
      <c r="BV266" s="87"/>
      <c r="BW266" s="147" t="s">
        <v>110</v>
      </c>
      <c r="BX266" s="18"/>
      <c r="BY266" s="148">
        <f>BY237+BY239+BY241+BY243+BY245+BY247+BY248+BY250+BY252+BY254+BY255+BY256+BY258+BY260+BY262+BY264</f>
        <v>24.78</v>
      </c>
      <c r="BZ266" s="149">
        <f>BZ239+BZ241+BZ243+BZ245+BZ247+BZ248+BZ250+BZ252+BZ254+BZ255+BZ256+BZ258+BZ260+BZ262+BZ264+CC265</f>
        <v>1.361</v>
      </c>
      <c r="CA266" s="150">
        <f>CA247+CA248+CA250+CA254+CA254+CA255</f>
        <v>0</v>
      </c>
      <c r="CB266" s="144" t="s">
        <v>39</v>
      </c>
      <c r="CC266" s="145">
        <f>CC265</f>
        <v>0</v>
      </c>
      <c r="CD266" s="147" t="s">
        <v>110</v>
      </c>
      <c r="CE266" s="151"/>
      <c r="CF266" s="152">
        <f>SUM(CF219:CF265)</f>
        <v>121.63000000000002</v>
      </c>
      <c r="CG266" s="153">
        <f>SUM(BZ219:BZ266)</f>
        <v>4.476</v>
      </c>
      <c r="CH266" s="154">
        <f>CA266</f>
        <v>0</v>
      </c>
      <c r="CI266" s="9"/>
      <c r="CP266" s="8"/>
      <c r="CQ266" s="45"/>
      <c r="CR266" s="8"/>
      <c r="CS266" s="8"/>
      <c r="CT266" s="8"/>
      <c r="CU266" s="8"/>
    </row>
    <row r="267" spans="1:99" ht="15" customHeight="1" x14ac:dyDescent="0.25">
      <c r="A267" s="363"/>
      <c r="H267" s="364" t="s">
        <v>109</v>
      </c>
      <c r="K267" s="309"/>
      <c r="L267" s="309"/>
      <c r="M267" s="365"/>
      <c r="N267" s="333"/>
      <c r="O267" s="366"/>
      <c r="P267" s="367" t="s">
        <v>111</v>
      </c>
      <c r="Q267" s="205"/>
      <c r="R267" s="205"/>
      <c r="S267" s="368"/>
      <c r="T267" s="368"/>
      <c r="U267" s="368"/>
      <c r="V267" s="369">
        <f>Q267+R267+S267+T267+U267</f>
        <v>0</v>
      </c>
      <c r="W267" s="213"/>
      <c r="X267" s="348"/>
      <c r="Y267" s="348"/>
      <c r="Z267" s="348"/>
      <c r="AA267" s="348"/>
      <c r="AE267" s="348"/>
      <c r="AF267" s="348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  <c r="AX267" s="169"/>
      <c r="AY267" s="169"/>
      <c r="AZ267" s="169"/>
      <c r="BA267" s="169"/>
      <c r="BB267" s="169"/>
      <c r="BC267" s="169"/>
      <c r="BD267" s="169"/>
      <c r="BE267" s="169"/>
      <c r="BF267" s="169"/>
      <c r="BG267" s="169"/>
      <c r="BH267" s="370" t="s">
        <v>112</v>
      </c>
      <c r="BI267" s="481"/>
      <c r="BJ267" s="371">
        <f>BJ266/(BJ266+C260)%</f>
        <v>12.830558276199804</v>
      </c>
      <c r="BK267" s="371">
        <f>BK266/C260%</f>
        <v>0.55730337078651682</v>
      </c>
      <c r="BL267" s="490"/>
      <c r="BM267" s="491"/>
      <c r="BN267" s="371">
        <f>BN266/(BN266+D260)%</f>
        <v>4.4634668297156841</v>
      </c>
      <c r="BO267" s="371">
        <f>BO266/D260%</f>
        <v>0.45200000000000007</v>
      </c>
      <c r="BP267" s="490"/>
      <c r="BQ267" s="491"/>
      <c r="BR267" s="371">
        <f>BR266/(BR266+E260)%</f>
        <v>4.5257284562926232</v>
      </c>
      <c r="BS267" s="371">
        <f>BS266/E260%</f>
        <v>0.2435064935064935</v>
      </c>
      <c r="BT267" s="483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9"/>
      <c r="CP267" s="8"/>
    </row>
    <row r="268" spans="1:99" ht="15" customHeight="1" x14ac:dyDescent="0.25">
      <c r="A268" s="474" t="s">
        <v>95</v>
      </c>
      <c r="B268" s="475"/>
      <c r="C268" s="327" t="s">
        <v>58</v>
      </c>
      <c r="D268" s="372" t="s">
        <v>61</v>
      </c>
      <c r="E268" s="323" t="s">
        <v>65</v>
      </c>
      <c r="F268" s="325" t="s">
        <v>70</v>
      </c>
      <c r="G268" s="373" t="s">
        <v>71</v>
      </c>
      <c r="H268" s="374" t="s">
        <v>73</v>
      </c>
      <c r="I268" s="375"/>
      <c r="K268" s="309"/>
      <c r="L268" s="309"/>
      <c r="M268" s="476" t="s">
        <v>113</v>
      </c>
      <c r="N268" s="477"/>
      <c r="O268" s="376"/>
      <c r="P268" s="377" t="s">
        <v>114</v>
      </c>
      <c r="Q268" s="378">
        <f t="shared" ref="Q268:V268" si="225">Q267</f>
        <v>0</v>
      </c>
      <c r="R268" s="378">
        <f t="shared" si="225"/>
        <v>0</v>
      </c>
      <c r="S268" s="378">
        <f t="shared" si="225"/>
        <v>0</v>
      </c>
      <c r="T268" s="378">
        <f t="shared" si="225"/>
        <v>0</v>
      </c>
      <c r="U268" s="378">
        <f t="shared" si="225"/>
        <v>0</v>
      </c>
      <c r="V268" s="379">
        <f t="shared" si="225"/>
        <v>0</v>
      </c>
      <c r="W268" s="169"/>
      <c r="X268" s="348"/>
      <c r="Y268" s="348"/>
      <c r="Z268" s="348"/>
      <c r="AA268" s="348"/>
      <c r="AE268" s="348"/>
      <c r="AF268" s="348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169"/>
      <c r="AX268" s="169"/>
      <c r="AY268" s="169"/>
      <c r="AZ268" s="169"/>
      <c r="BA268" s="169"/>
      <c r="BB268" s="169"/>
      <c r="BC268" s="169"/>
      <c r="BD268" s="169"/>
      <c r="BE268" s="169"/>
      <c r="BF268" s="169"/>
      <c r="BG268" s="169"/>
      <c r="BH268" s="380"/>
      <c r="BI268" s="381"/>
      <c r="BJ268" s="381"/>
      <c r="BK268" s="381"/>
      <c r="BL268" s="381"/>
      <c r="BM268" s="381"/>
      <c r="BN268" s="381"/>
      <c r="BO268" s="381"/>
      <c r="BP268" s="381"/>
      <c r="BQ268" s="381"/>
      <c r="BR268" s="381"/>
      <c r="BS268" s="381"/>
      <c r="BT268" s="381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9"/>
    </row>
    <row r="269" spans="1:99" ht="15" customHeight="1" x14ac:dyDescent="0.25">
      <c r="A269" s="382"/>
      <c r="B269" s="189"/>
      <c r="C269" s="333">
        <v>1.5</v>
      </c>
      <c r="D269" s="333">
        <v>1.45</v>
      </c>
      <c r="E269" s="383">
        <v>1.25</v>
      </c>
      <c r="F269" s="272">
        <v>1.5</v>
      </c>
      <c r="G269" s="384">
        <v>1.5</v>
      </c>
      <c r="H269" s="385">
        <v>1.5</v>
      </c>
      <c r="I269" s="386"/>
      <c r="K269" s="387" t="s">
        <v>56</v>
      </c>
      <c r="L269" s="388"/>
      <c r="M269" s="476" t="s">
        <v>115</v>
      </c>
      <c r="N269" s="477"/>
      <c r="O269" s="376"/>
      <c r="S269" s="309"/>
      <c r="T269" s="389"/>
      <c r="U269" s="478" t="s">
        <v>109</v>
      </c>
      <c r="V269" s="479"/>
      <c r="W269" s="169"/>
      <c r="X269" s="348"/>
      <c r="Y269" s="390" t="s">
        <v>116</v>
      </c>
      <c r="Z269" s="390">
        <f>100-(Z272+V272+0.15)</f>
        <v>93.893021695978121</v>
      </c>
      <c r="AA269" s="348"/>
      <c r="AE269" s="348"/>
      <c r="AF269" s="348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  <c r="AX269" s="169"/>
      <c r="AY269" s="169"/>
      <c r="AZ269" s="169"/>
      <c r="BA269" s="169"/>
      <c r="BB269" s="169"/>
      <c r="BC269" s="169"/>
      <c r="BD269" s="169"/>
      <c r="BE269" s="169"/>
      <c r="BF269" s="169"/>
      <c r="BG269" s="169"/>
      <c r="BH269" s="380"/>
      <c r="BI269" s="381"/>
      <c r="BJ269" s="381"/>
      <c r="BK269" s="381"/>
      <c r="BL269" s="381"/>
      <c r="BM269" s="381"/>
      <c r="BN269" s="381"/>
      <c r="BO269" s="381"/>
      <c r="BP269" s="381"/>
      <c r="BQ269" s="381"/>
      <c r="BR269" s="381"/>
      <c r="BS269" s="381"/>
      <c r="BT269" s="381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9"/>
    </row>
    <row r="270" spans="1:99" ht="15.75" customHeight="1" x14ac:dyDescent="0.25">
      <c r="A270" s="365" t="s">
        <v>117</v>
      </c>
      <c r="B270" s="241" t="s">
        <v>38</v>
      </c>
      <c r="C270" s="337">
        <f>BX247/(BX247+F249)%</f>
        <v>2.1236727045596502</v>
      </c>
      <c r="D270" s="337">
        <f>BX248/(BX248+F250)%</f>
        <v>3.1786607390941932</v>
      </c>
      <c r="E270" s="337">
        <f>BX250/(BX250+F251)%</f>
        <v>3.0099532318023736</v>
      </c>
      <c r="F270" s="339">
        <f>BX252/(BX252+F252)%</f>
        <v>4.7917434574272031</v>
      </c>
      <c r="G270" s="391">
        <f>BX254/(BX254+F253)%</f>
        <v>6.4090480678605086</v>
      </c>
      <c r="H270" s="392">
        <f>BX255/(BX255+F254)%</f>
        <v>2.6524285222183948</v>
      </c>
      <c r="I270" s="393"/>
      <c r="K270" s="337">
        <f>BZ245/(F247)%</f>
        <v>0</v>
      </c>
      <c r="L270" s="309"/>
      <c r="M270" s="476" t="s">
        <v>118</v>
      </c>
      <c r="N270" s="477"/>
      <c r="O270" s="376"/>
      <c r="S270" s="309"/>
      <c r="T270" s="492" t="s">
        <v>119</v>
      </c>
      <c r="U270" s="183" t="s">
        <v>36</v>
      </c>
      <c r="V270" s="366">
        <v>5.25</v>
      </c>
      <c r="W270" s="169"/>
      <c r="X270" s="348"/>
      <c r="Y270" s="484" t="s">
        <v>120</v>
      </c>
      <c r="Z270" s="484"/>
      <c r="AA270" s="348"/>
      <c r="AB270" s="348"/>
      <c r="AC270" s="348"/>
      <c r="AD270" s="348"/>
      <c r="AE270" s="348"/>
      <c r="AF270" s="348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169"/>
      <c r="AX270" s="169"/>
      <c r="AY270" s="169"/>
      <c r="AZ270" s="169"/>
      <c r="BA270" s="169"/>
      <c r="BB270" s="169"/>
      <c r="BC270" s="169"/>
      <c r="BD270" s="169"/>
      <c r="BE270" s="169"/>
      <c r="BF270" s="169"/>
      <c r="BG270" s="169"/>
      <c r="BH270" s="380"/>
      <c r="BI270" s="381"/>
      <c r="BJ270" s="381"/>
      <c r="BK270" s="381"/>
      <c r="BL270" s="381"/>
      <c r="BM270" s="381"/>
      <c r="BN270" s="381"/>
      <c r="BO270" s="381"/>
      <c r="BP270" s="381"/>
      <c r="BQ270" s="381"/>
      <c r="BR270" s="381"/>
      <c r="BS270" s="381"/>
      <c r="BT270" s="381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9"/>
    </row>
    <row r="271" spans="1:99" ht="15.75" customHeight="1" x14ac:dyDescent="0.25">
      <c r="A271" s="365"/>
      <c r="B271" s="241" t="s">
        <v>39</v>
      </c>
      <c r="C271" s="337">
        <f>CE247/(CE247+G249)%</f>
        <v>0.37706375070699444</v>
      </c>
      <c r="D271" s="337">
        <f>CE248/(CE248+G250)%</f>
        <v>0.48775246732825911</v>
      </c>
      <c r="E271" s="337">
        <f>CE250/(CE250+G251)%</f>
        <v>0.53094275125649404</v>
      </c>
      <c r="F271" s="339">
        <f>CE252/(CE252+G252)%</f>
        <v>0.87210862448344328</v>
      </c>
      <c r="G271" s="391">
        <f>CE254/(CE254+G253)%</f>
        <v>1.0485736314572089</v>
      </c>
      <c r="H271" s="394">
        <f>CF255/(CF255+G254)%</f>
        <v>0.4777415852334419</v>
      </c>
      <c r="K271" s="352">
        <f>CG245/(G247)%</f>
        <v>0</v>
      </c>
      <c r="M271" s="485" t="s">
        <v>121</v>
      </c>
      <c r="N271" s="467"/>
      <c r="O271" s="395"/>
      <c r="T271" s="492"/>
      <c r="U271" s="183" t="s">
        <v>38</v>
      </c>
      <c r="V271" s="193">
        <f>BY266/(BY266+F260)%</f>
        <v>6.8456820818829769</v>
      </c>
      <c r="W271" s="169"/>
      <c r="X271" s="260"/>
      <c r="Y271" s="183" t="s">
        <v>122</v>
      </c>
      <c r="Z271" s="396">
        <v>0</v>
      </c>
      <c r="AA271" s="260"/>
      <c r="AB271" s="260"/>
      <c r="AC271" s="260"/>
      <c r="AD271" s="260"/>
      <c r="AE271" s="260"/>
      <c r="AF271" s="260"/>
      <c r="AG271" s="223"/>
      <c r="AH271" s="223"/>
      <c r="AI271" s="223"/>
      <c r="AJ271" s="223"/>
      <c r="AK271" s="223"/>
      <c r="AL271" s="223"/>
      <c r="AM271" s="223"/>
      <c r="AN271" s="223"/>
      <c r="AO271" s="223"/>
      <c r="AP271" s="223"/>
      <c r="AQ271" s="223"/>
      <c r="AR271" s="223"/>
      <c r="AS271" s="223"/>
      <c r="AT271" s="223"/>
      <c r="AU271" s="223"/>
      <c r="AV271" s="223"/>
      <c r="AW271" s="223"/>
      <c r="AX271" s="223"/>
      <c r="AY271" s="223"/>
      <c r="AZ271" s="223"/>
      <c r="BA271" s="223"/>
      <c r="BB271" s="223"/>
      <c r="BC271" s="223"/>
      <c r="BD271" s="223"/>
      <c r="BE271" s="223"/>
      <c r="BF271" s="223"/>
      <c r="BG271" s="223"/>
      <c r="BH271" s="380"/>
      <c r="BI271" s="381"/>
      <c r="BJ271" s="381"/>
      <c r="BK271" s="381"/>
      <c r="BL271" s="381"/>
      <c r="BM271" s="381"/>
      <c r="BN271" s="381"/>
      <c r="BO271" s="381"/>
      <c r="BP271" s="381"/>
      <c r="BQ271" s="381"/>
      <c r="BR271" s="381"/>
      <c r="BS271" s="381"/>
      <c r="BT271" s="381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9"/>
    </row>
    <row r="272" spans="1:99" ht="15.75" customHeight="1" x14ac:dyDescent="0.25">
      <c r="A272" s="382"/>
      <c r="B272" s="234"/>
      <c r="C272" s="333">
        <v>1.95</v>
      </c>
      <c r="D272" s="333">
        <v>1.75</v>
      </c>
      <c r="E272" s="333">
        <v>1.65</v>
      </c>
      <c r="F272" s="384"/>
      <c r="G272" s="322" t="s">
        <v>123</v>
      </c>
      <c r="H272" s="397" t="s">
        <v>45</v>
      </c>
      <c r="I272" s="327" t="s">
        <v>48</v>
      </c>
      <c r="J272" s="327" t="s">
        <v>52</v>
      </c>
      <c r="K272" s="327" t="s">
        <v>58</v>
      </c>
      <c r="L272" s="372" t="s">
        <v>61</v>
      </c>
      <c r="M272" s="323" t="s">
        <v>65</v>
      </c>
      <c r="N272" s="323" t="s">
        <v>70</v>
      </c>
      <c r="O272" s="327" t="s">
        <v>77</v>
      </c>
      <c r="P272" s="327" t="s">
        <v>80</v>
      </c>
      <c r="Q272" s="398" t="s">
        <v>82</v>
      </c>
      <c r="R272" s="398" t="s">
        <v>84</v>
      </c>
      <c r="S272" s="399" t="s">
        <v>86</v>
      </c>
      <c r="T272" s="493"/>
      <c r="U272" s="183" t="s">
        <v>39</v>
      </c>
      <c r="V272" s="414">
        <f>CF266/(CF266+G260)%</f>
        <v>5.9569783040218791</v>
      </c>
      <c r="W272" s="169"/>
      <c r="X272" s="260"/>
      <c r="Y272" s="183" t="s">
        <v>124</v>
      </c>
      <c r="Z272" s="400">
        <f>Z271/((CF266+G260)+(CF266+G260)*0.0015)%</f>
        <v>0</v>
      </c>
      <c r="AF272" s="260"/>
      <c r="AG272" s="223"/>
      <c r="AH272" s="223"/>
      <c r="AI272" s="223"/>
      <c r="AJ272" s="223"/>
      <c r="AK272" s="223"/>
      <c r="AL272" s="223"/>
      <c r="AM272" s="223"/>
      <c r="AN272" s="223"/>
      <c r="AO272" s="223"/>
      <c r="AP272" s="223"/>
      <c r="AQ272" s="223"/>
      <c r="AR272" s="223"/>
      <c r="AS272" s="223"/>
      <c r="AT272" s="223"/>
      <c r="AU272" s="223"/>
      <c r="AV272" s="223"/>
      <c r="AW272" s="223"/>
      <c r="AX272" s="223"/>
      <c r="AY272" s="223"/>
      <c r="AZ272" s="223"/>
      <c r="BA272" s="223"/>
      <c r="BB272" s="223"/>
      <c r="BC272" s="223"/>
      <c r="BD272" s="223"/>
      <c r="BE272" s="223"/>
      <c r="BF272" s="223"/>
      <c r="BG272" s="223"/>
      <c r="BH272" s="380"/>
      <c r="BI272" s="381"/>
      <c r="BJ272" s="381"/>
      <c r="BK272" s="381"/>
      <c r="BL272" s="381"/>
      <c r="BM272" s="381"/>
      <c r="BN272" s="381"/>
      <c r="BO272" s="381"/>
      <c r="BP272" s="381"/>
      <c r="BQ272" s="381"/>
      <c r="BR272" s="381"/>
      <c r="BS272" s="381"/>
      <c r="BT272" s="381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9"/>
    </row>
    <row r="273" spans="1:99" ht="15" customHeight="1" x14ac:dyDescent="0.25">
      <c r="A273" s="365" t="s">
        <v>109</v>
      </c>
      <c r="B273" s="241" t="s">
        <v>38</v>
      </c>
      <c r="C273" s="337">
        <f>BY247/(BY247+F249)%</f>
        <v>2.3849781970276758</v>
      </c>
      <c r="D273" s="337">
        <f>BY248/(BY248+F250)%</f>
        <v>3.5004153973968428</v>
      </c>
      <c r="E273" s="337">
        <f>BY250/(BY250+F251)%</f>
        <v>3.4268656716417905</v>
      </c>
      <c r="F273" s="338">
        <f>BY252/(BY252+F252)%</f>
        <v>4.7917434574272031</v>
      </c>
      <c r="G273" s="274" t="s">
        <v>38</v>
      </c>
      <c r="H273" s="337">
        <f>BZ239/(F239+F240+F241)%</f>
        <v>0</v>
      </c>
      <c r="I273" s="337">
        <f>BZ241/(F242+F243+F244)%</f>
        <v>0</v>
      </c>
      <c r="J273" s="337">
        <f>BZ243/(F245+F246)%</f>
        <v>0</v>
      </c>
      <c r="K273" s="337">
        <f>BZ247/F249%</f>
        <v>0</v>
      </c>
      <c r="L273" s="337">
        <f>BZ248/F250%</f>
        <v>0</v>
      </c>
      <c r="M273" s="337">
        <f>BZ250/F251%</f>
        <v>0</v>
      </c>
      <c r="N273" s="386">
        <f>BZ252/F252%</f>
        <v>0</v>
      </c>
      <c r="O273" s="337">
        <f>BZ256/F255%</f>
        <v>5.3554307629091893</v>
      </c>
      <c r="P273" s="337">
        <f>BZ258/F256%</f>
        <v>1.8814939623701208</v>
      </c>
      <c r="Q273" s="337">
        <f>BZ260/F257%</f>
        <v>3.0785487847833748</v>
      </c>
      <c r="R273" s="386">
        <f>BZ262/F258%</f>
        <v>2.0081061164333089</v>
      </c>
      <c r="S273" s="272">
        <f>BZ264/F259%</f>
        <v>2.5495750708215299</v>
      </c>
      <c r="T273" s="493" t="s">
        <v>14</v>
      </c>
      <c r="U273" s="183" t="s">
        <v>38</v>
      </c>
      <c r="V273" s="193">
        <f>BZ266/F260%/0.381</f>
        <v>1.0593649103470608</v>
      </c>
      <c r="W273" s="223"/>
      <c r="X273" s="260"/>
      <c r="AF273" s="260"/>
      <c r="AG273" s="223"/>
      <c r="AH273" s="223"/>
      <c r="AI273" s="223"/>
      <c r="AJ273" s="223"/>
      <c r="AK273" s="223"/>
      <c r="AL273" s="223"/>
      <c r="AM273" s="223"/>
      <c r="AN273" s="223"/>
      <c r="AO273" s="223"/>
      <c r="AP273" s="223"/>
      <c r="AQ273" s="223"/>
      <c r="AR273" s="223"/>
      <c r="AS273" s="223"/>
      <c r="AT273" s="223"/>
      <c r="AU273" s="223"/>
      <c r="AV273" s="223"/>
      <c r="AW273" s="223"/>
      <c r="AX273" s="223"/>
      <c r="AY273" s="223"/>
      <c r="AZ273" s="223"/>
      <c r="BA273" s="223"/>
      <c r="BB273" s="223"/>
      <c r="BC273" s="223"/>
      <c r="BD273" s="223"/>
      <c r="BE273" s="223"/>
      <c r="BF273" s="223"/>
      <c r="BG273" s="223"/>
      <c r="BH273" s="380"/>
      <c r="BI273" s="381"/>
      <c r="BJ273" s="381"/>
      <c r="BK273" s="381"/>
      <c r="BL273" s="381"/>
      <c r="BM273" s="381"/>
      <c r="BN273" s="381"/>
      <c r="BO273" s="381"/>
      <c r="BP273" s="381"/>
      <c r="BQ273" s="381"/>
      <c r="BR273" s="381"/>
      <c r="BS273" s="381"/>
      <c r="BT273" s="381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9"/>
    </row>
    <row r="274" spans="1:99" ht="15" customHeight="1" x14ac:dyDescent="0.25">
      <c r="A274" s="401"/>
      <c r="B274" s="351" t="s">
        <v>39</v>
      </c>
      <c r="C274" s="352">
        <f>CF247/(CF247+G249)%</f>
        <v>0.42439108588693769</v>
      </c>
      <c r="D274" s="352">
        <f>CF248/(CF248+G250)%</f>
        <v>0.53863973013467703</v>
      </c>
      <c r="E274" s="352">
        <f>CF250/(CF250+G251)%</f>
        <v>0.60663194561872236</v>
      </c>
      <c r="F274" s="353">
        <f>CF252/(CF252+G252)%</f>
        <v>0.87210862448344328</v>
      </c>
      <c r="G274" s="402" t="s">
        <v>39</v>
      </c>
      <c r="H274" s="352">
        <f>CG239/(G239+G240+G241)%</f>
        <v>0</v>
      </c>
      <c r="I274" s="352">
        <f>CG241/(G242+G243+G244)%</f>
        <v>0</v>
      </c>
      <c r="J274" s="352">
        <f>CG243/(G245+G246)%</f>
        <v>0</v>
      </c>
      <c r="K274" s="352">
        <f>CG247/G249%</f>
        <v>0</v>
      </c>
      <c r="L274" s="352">
        <f>CG248/G250%</f>
        <v>0</v>
      </c>
      <c r="M274" s="352">
        <f>CG250/G251%</f>
        <v>0</v>
      </c>
      <c r="N274" s="393">
        <f>CG252/G252%</f>
        <v>0</v>
      </c>
      <c r="O274" s="352">
        <f>CG256/G255%</f>
        <v>0.28776025375891429</v>
      </c>
      <c r="P274" s="352">
        <f>CG258/G256%</f>
        <v>9.3279036580696834E-2</v>
      </c>
      <c r="Q274" s="352">
        <f>CG260/G257%</f>
        <v>2.1498499532641318</v>
      </c>
      <c r="R274" s="393">
        <f>CG262/G258%</f>
        <v>0.60482752242670867</v>
      </c>
      <c r="S274" s="403">
        <f>CG264/G259%</f>
        <v>0.15431768009087596</v>
      </c>
      <c r="T274" s="494"/>
      <c r="U274" s="404" t="s">
        <v>39</v>
      </c>
      <c r="V274" s="405">
        <f>CG266/G260%/0.381</f>
        <v>0.61182023824173459</v>
      </c>
      <c r="W274" s="223"/>
      <c r="X274" s="260"/>
      <c r="AF274" s="260"/>
      <c r="AG274" s="223"/>
      <c r="AH274" s="223"/>
      <c r="AI274" s="223"/>
      <c r="AJ274" s="223"/>
      <c r="AK274" s="223"/>
      <c r="AL274" s="223"/>
      <c r="AM274" s="223"/>
      <c r="AN274" s="223"/>
      <c r="AO274" s="223"/>
      <c r="AP274" s="223"/>
      <c r="AQ274" s="223"/>
      <c r="AR274" s="223"/>
      <c r="AS274" s="223"/>
      <c r="AT274" s="223"/>
      <c r="AU274" s="223"/>
      <c r="AV274" s="223"/>
      <c r="AW274" s="223"/>
      <c r="AX274" s="223"/>
      <c r="AY274" s="223"/>
      <c r="AZ274" s="223"/>
      <c r="BA274" s="223"/>
      <c r="BB274" s="223"/>
      <c r="BC274" s="223"/>
      <c r="BD274" s="223"/>
      <c r="BE274" s="223"/>
      <c r="BF274" s="223"/>
      <c r="BG274" s="223"/>
      <c r="BH274" s="380"/>
      <c r="BI274" s="381"/>
      <c r="BJ274" s="381"/>
      <c r="BK274" s="381"/>
      <c r="BL274" s="381"/>
      <c r="BM274" s="381"/>
      <c r="BN274" s="381"/>
      <c r="BO274" s="381"/>
      <c r="BP274" s="381"/>
      <c r="BQ274" s="381"/>
      <c r="BR274" s="381"/>
      <c r="BS274" s="381"/>
      <c r="BT274" s="381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9"/>
    </row>
    <row r="275" spans="1:99" ht="15" customHeight="1" x14ac:dyDescent="0.25">
      <c r="A275" s="408" t="s">
        <v>125</v>
      </c>
      <c r="B275" s="348"/>
      <c r="C275" s="348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N275" s="213"/>
      <c r="O275" s="213"/>
      <c r="P275" s="213"/>
      <c r="Q275" s="309"/>
      <c r="R275" s="309"/>
      <c r="W275" s="223"/>
      <c r="X275" s="309"/>
      <c r="Y275" s="309"/>
      <c r="Z275" s="309"/>
      <c r="AA275" s="310"/>
      <c r="AB275" s="310"/>
      <c r="AC275" s="310"/>
      <c r="AD275" s="310"/>
      <c r="AE275" s="310"/>
      <c r="AF275" s="310"/>
      <c r="AG275" s="409"/>
      <c r="AH275" s="409"/>
      <c r="AI275" s="409"/>
      <c r="AJ275" s="409"/>
      <c r="AK275" s="409"/>
      <c r="AL275" s="409"/>
      <c r="AM275" s="409"/>
      <c r="AN275" s="409"/>
      <c r="AO275" s="409"/>
      <c r="AP275" s="409"/>
      <c r="AQ275" s="409"/>
      <c r="AR275" s="409"/>
      <c r="AS275" s="409"/>
      <c r="AT275" s="409"/>
      <c r="AU275" s="409"/>
      <c r="AV275" s="409"/>
      <c r="AW275" s="409"/>
      <c r="AX275" s="409"/>
      <c r="AY275" s="409"/>
      <c r="AZ275" s="409"/>
      <c r="BA275" s="409"/>
      <c r="BB275" s="409"/>
      <c r="BC275" s="409"/>
      <c r="BD275" s="409"/>
      <c r="BE275" s="409"/>
      <c r="BF275" s="409"/>
      <c r="BG275" s="409"/>
      <c r="BH275" s="380"/>
      <c r="BI275" s="381"/>
      <c r="BJ275" s="381"/>
      <c r="BK275" s="381"/>
      <c r="BL275" s="381"/>
      <c r="BM275" s="381"/>
      <c r="BN275" s="381"/>
      <c r="BO275" s="381"/>
      <c r="BP275" s="381"/>
      <c r="BQ275" s="381"/>
      <c r="BR275" s="381"/>
      <c r="BS275" s="381"/>
      <c r="BT275" s="381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9"/>
    </row>
    <row r="276" spans="1:99" ht="18" customHeight="1" x14ac:dyDescent="0.3">
      <c r="A276" s="363"/>
      <c r="F276" s="495"/>
      <c r="G276" s="495"/>
      <c r="H276" s="495"/>
      <c r="I276" s="495"/>
      <c r="J276" s="495"/>
      <c r="K276" s="495"/>
      <c r="L276" s="495"/>
      <c r="M276" s="495"/>
      <c r="N276" s="495"/>
      <c r="O276" s="495"/>
      <c r="P276" s="495"/>
      <c r="Q276" s="495"/>
      <c r="R276" s="495"/>
      <c r="S276" s="495"/>
      <c r="T276" s="161"/>
      <c r="U276" s="161"/>
      <c r="V276" s="161"/>
      <c r="W276" s="223"/>
      <c r="BH276" s="380"/>
      <c r="BI276" s="381"/>
      <c r="BJ276" s="381"/>
      <c r="BK276" s="381"/>
      <c r="BL276" s="381"/>
      <c r="BM276" s="381"/>
      <c r="BN276" s="381"/>
      <c r="BO276" s="381"/>
      <c r="BP276" s="381"/>
      <c r="BQ276" s="381"/>
      <c r="BR276" s="381"/>
      <c r="BS276" s="381"/>
      <c r="BT276" s="381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9"/>
    </row>
    <row r="277" spans="1:99" ht="15" customHeight="1" x14ac:dyDescent="0.25">
      <c r="A277" s="363"/>
      <c r="W277" s="213"/>
      <c r="BH277" s="380"/>
      <c r="BI277" s="381"/>
      <c r="BJ277" s="381"/>
      <c r="BK277" s="381"/>
      <c r="BL277" s="381"/>
      <c r="BM277" s="381"/>
      <c r="BN277" s="381"/>
      <c r="BO277" s="381"/>
      <c r="BP277" s="381"/>
      <c r="BQ277" s="381"/>
      <c r="BR277" s="381"/>
      <c r="BS277" s="381"/>
      <c r="BT277" s="381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9"/>
    </row>
    <row r="278" spans="1:99" ht="15" customHeight="1" x14ac:dyDescent="0.3">
      <c r="A278" s="363"/>
      <c r="W278" s="213"/>
      <c r="BG278" s="161"/>
      <c r="BH278" s="409"/>
      <c r="BI278" s="409"/>
      <c r="BJ278" s="409"/>
      <c r="BK278" s="409"/>
      <c r="BL278" s="409"/>
      <c r="BM278" s="409"/>
      <c r="BN278" s="409"/>
      <c r="BO278" s="409"/>
      <c r="BP278" s="409"/>
      <c r="BQ278" s="409"/>
      <c r="BR278" s="409"/>
      <c r="BS278" s="409"/>
      <c r="BT278" s="40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</row>
    <row r="279" spans="1:99" ht="23.25" customHeight="1" x14ac:dyDescent="0.3">
      <c r="A279" s="156" t="s">
        <v>0</v>
      </c>
      <c r="B279" s="157"/>
      <c r="C279" s="157"/>
      <c r="D279" s="157"/>
      <c r="E279" s="157"/>
      <c r="F279" s="157"/>
      <c r="G279" s="157"/>
      <c r="H279" s="158"/>
      <c r="I279" s="159"/>
      <c r="J279" s="159"/>
      <c r="K279" s="426" t="s">
        <v>1</v>
      </c>
      <c r="L279" s="427"/>
      <c r="M279" s="486" t="s">
        <v>163</v>
      </c>
      <c r="N279" s="486"/>
      <c r="O279" s="159"/>
      <c r="P279" s="159"/>
      <c r="Q279" s="159"/>
      <c r="R279" s="159"/>
      <c r="S279" s="159"/>
      <c r="T279" s="159"/>
      <c r="U279" s="159"/>
      <c r="V279" s="160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161"/>
      <c r="BH279" s="162">
        <v>7</v>
      </c>
      <c r="BI279" s="430" t="s">
        <v>2</v>
      </c>
      <c r="BJ279" s="431"/>
      <c r="BK279" s="431"/>
      <c r="BL279" s="432"/>
      <c r="BM279" s="430" t="s">
        <v>3</v>
      </c>
      <c r="BN279" s="431"/>
      <c r="BO279" s="431"/>
      <c r="BP279" s="432"/>
      <c r="BQ279" s="430" t="s">
        <v>4</v>
      </c>
      <c r="BR279" s="431"/>
      <c r="BS279" s="431"/>
      <c r="BT279" s="433"/>
      <c r="BU279" s="87"/>
      <c r="BV279" s="87"/>
      <c r="BW279" s="87"/>
      <c r="BX279" s="87"/>
      <c r="BY279" s="88" t="s">
        <v>5</v>
      </c>
      <c r="BZ279" s="89"/>
      <c r="CA279" s="89"/>
      <c r="CB279" s="87"/>
      <c r="CC279" s="87"/>
      <c r="CD279" s="87"/>
      <c r="CE279" s="87"/>
      <c r="CF279" s="88" t="s">
        <v>6</v>
      </c>
      <c r="CG279" s="89"/>
      <c r="CH279" s="89"/>
      <c r="CI279" s="9"/>
      <c r="CK279" s="12"/>
      <c r="CL279" s="434" t="s">
        <v>7</v>
      </c>
      <c r="CM279" s="434"/>
      <c r="CN279" s="434"/>
      <c r="CO279" s="24"/>
      <c r="CQ279" s="12"/>
      <c r="CR279" s="434" t="s">
        <v>8</v>
      </c>
      <c r="CS279" s="434"/>
      <c r="CT279" s="434"/>
      <c r="CU279" s="24"/>
    </row>
    <row r="280" spans="1:99" ht="15.75" customHeight="1" x14ac:dyDescent="0.25">
      <c r="A280" s="163" t="s">
        <v>9</v>
      </c>
      <c r="B280" s="435" t="s">
        <v>10</v>
      </c>
      <c r="C280" s="435"/>
      <c r="D280" s="435"/>
      <c r="E280" s="435"/>
      <c r="F280" s="435"/>
      <c r="G280" s="435"/>
      <c r="H280" s="435"/>
      <c r="I280" s="436" t="s">
        <v>11</v>
      </c>
      <c r="J280" s="436"/>
      <c r="K280" s="436"/>
      <c r="L280" s="436"/>
      <c r="M280" s="436"/>
      <c r="N280" s="436"/>
      <c r="O280" s="461" t="s">
        <v>12</v>
      </c>
      <c r="P280" s="461"/>
      <c r="Q280" s="497" t="s">
        <v>13</v>
      </c>
      <c r="R280" s="497"/>
      <c r="S280" s="497"/>
      <c r="T280" s="497"/>
      <c r="U280" s="497"/>
      <c r="V280" s="498"/>
      <c r="W280" s="164"/>
      <c r="X280" s="165"/>
      <c r="Y280" s="437" t="s">
        <v>11</v>
      </c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38"/>
      <c r="AU280" s="439"/>
      <c r="AV280" s="166"/>
      <c r="AW280" s="167"/>
      <c r="AX280" s="167"/>
      <c r="AY280" s="167"/>
      <c r="AZ280" s="167"/>
      <c r="BA280" s="168"/>
      <c r="BB280" s="167"/>
      <c r="BC280" s="167"/>
      <c r="BD280" s="167"/>
      <c r="BE280" s="167"/>
      <c r="BF280" s="168"/>
      <c r="BG280" s="169"/>
      <c r="BH280" s="170" t="s">
        <v>9</v>
      </c>
      <c r="BI280" s="171" t="s">
        <v>7</v>
      </c>
      <c r="BJ280" s="172"/>
      <c r="BK280" s="173" t="s">
        <v>14</v>
      </c>
      <c r="BL280" s="174" t="s">
        <v>15</v>
      </c>
      <c r="BM280" s="171" t="s">
        <v>7</v>
      </c>
      <c r="BN280" s="172"/>
      <c r="BO280" s="173" t="s">
        <v>14</v>
      </c>
      <c r="BP280" s="173" t="s">
        <v>15</v>
      </c>
      <c r="BQ280" s="171" t="s">
        <v>7</v>
      </c>
      <c r="BR280" s="172"/>
      <c r="BS280" s="173" t="s">
        <v>14</v>
      </c>
      <c r="BT280" s="174" t="s">
        <v>15</v>
      </c>
      <c r="BU280" s="87"/>
      <c r="BV280" s="87"/>
      <c r="BW280" s="463" t="s">
        <v>9</v>
      </c>
      <c r="BX280" s="91" t="s">
        <v>7</v>
      </c>
      <c r="BY280" s="450" t="s">
        <v>16</v>
      </c>
      <c r="BZ280" s="450" t="s">
        <v>14</v>
      </c>
      <c r="CA280" s="452" t="s">
        <v>15</v>
      </c>
      <c r="CB280" s="87"/>
      <c r="CC280" s="87"/>
      <c r="CD280" s="454" t="s">
        <v>9</v>
      </c>
      <c r="CE280" s="92" t="s">
        <v>7</v>
      </c>
      <c r="CF280" s="450" t="s">
        <v>16</v>
      </c>
      <c r="CG280" s="457" t="s">
        <v>14</v>
      </c>
      <c r="CH280" s="459" t="s">
        <v>15</v>
      </c>
      <c r="CI280" s="9"/>
      <c r="CK280" s="25" t="s">
        <v>9</v>
      </c>
      <c r="CL280" s="26" t="s">
        <v>17</v>
      </c>
      <c r="CM280" s="26" t="s">
        <v>18</v>
      </c>
      <c r="CN280" s="1" t="s">
        <v>19</v>
      </c>
      <c r="CO280" s="27" t="s">
        <v>20</v>
      </c>
      <c r="CP280" s="28"/>
      <c r="CQ280" s="25" t="s">
        <v>9</v>
      </c>
      <c r="CR280" s="26" t="s">
        <v>17</v>
      </c>
      <c r="CS280" s="26" t="s">
        <v>18</v>
      </c>
      <c r="CT280" s="1" t="s">
        <v>19</v>
      </c>
      <c r="CU280" s="27" t="s">
        <v>20</v>
      </c>
    </row>
    <row r="281" spans="1:99" ht="31.5" customHeight="1" x14ac:dyDescent="0.25">
      <c r="A281" s="175"/>
      <c r="B281" s="176"/>
      <c r="C281" s="177" t="s">
        <v>17</v>
      </c>
      <c r="D281" s="177" t="s">
        <v>18</v>
      </c>
      <c r="E281" s="177" t="s">
        <v>19</v>
      </c>
      <c r="F281" s="178" t="s">
        <v>16</v>
      </c>
      <c r="G281" s="178" t="s">
        <v>21</v>
      </c>
      <c r="H281" s="178" t="s">
        <v>22</v>
      </c>
      <c r="I281" s="440" t="s">
        <v>23</v>
      </c>
      <c r="J281" s="440"/>
      <c r="K281" s="441" t="s">
        <v>24</v>
      </c>
      <c r="L281" s="441"/>
      <c r="M281" s="441" t="s">
        <v>25</v>
      </c>
      <c r="N281" s="441"/>
      <c r="O281" s="462"/>
      <c r="P281" s="462"/>
      <c r="Q281" s="499"/>
      <c r="R281" s="499"/>
      <c r="S281" s="499"/>
      <c r="T281" s="499"/>
      <c r="U281" s="499"/>
      <c r="V281" s="500"/>
      <c r="W281" s="164"/>
      <c r="X281" s="165"/>
      <c r="Y281" s="179"/>
      <c r="Z281" s="442" t="s">
        <v>26</v>
      </c>
      <c r="AA281" s="442"/>
      <c r="AB281" s="442"/>
      <c r="AC281" s="442"/>
      <c r="AD281" s="443" t="s">
        <v>27</v>
      </c>
      <c r="AE281" s="443"/>
      <c r="AF281" s="443"/>
      <c r="AG281" s="443"/>
      <c r="AH281" s="443" t="s">
        <v>28</v>
      </c>
      <c r="AI281" s="443"/>
      <c r="AJ281" s="443"/>
      <c r="AK281" s="443"/>
      <c r="AL281" s="444" t="s">
        <v>29</v>
      </c>
      <c r="AM281" s="444"/>
      <c r="AN281" s="444"/>
      <c r="AO281" s="444"/>
      <c r="AP281" s="445" t="s">
        <v>30</v>
      </c>
      <c r="AQ281" s="445"/>
      <c r="AR281" s="445" t="s">
        <v>31</v>
      </c>
      <c r="AS281" s="445"/>
      <c r="AT281" s="445"/>
      <c r="AU281" s="446"/>
      <c r="AW281" s="447" t="s">
        <v>32</v>
      </c>
      <c r="AX281" s="448"/>
      <c r="AY281" s="448"/>
      <c r="AZ281" s="448"/>
      <c r="BA281" s="449"/>
      <c r="BB281" s="447" t="s">
        <v>33</v>
      </c>
      <c r="BC281" s="448"/>
      <c r="BD281" s="448"/>
      <c r="BE281" s="448"/>
      <c r="BF281" s="449"/>
      <c r="BG281" s="181"/>
      <c r="BH281" s="170"/>
      <c r="BI281" s="171" t="s">
        <v>34</v>
      </c>
      <c r="BJ281" s="173" t="s">
        <v>16</v>
      </c>
      <c r="BK281" s="173"/>
      <c r="BL281" s="174"/>
      <c r="BM281" s="171" t="s">
        <v>34</v>
      </c>
      <c r="BN281" s="173" t="s">
        <v>16</v>
      </c>
      <c r="BO281" s="173"/>
      <c r="BP281" s="173"/>
      <c r="BQ281" s="171" t="s">
        <v>34</v>
      </c>
      <c r="BR281" s="173" t="s">
        <v>16</v>
      </c>
      <c r="BS281" s="173"/>
      <c r="BT281" s="174"/>
      <c r="BU281" s="87"/>
      <c r="BV281" s="87"/>
      <c r="BW281" s="464"/>
      <c r="BX281" s="95" t="s">
        <v>34</v>
      </c>
      <c r="BY281" s="451"/>
      <c r="BZ281" s="451"/>
      <c r="CA281" s="453"/>
      <c r="CB281" s="87"/>
      <c r="CC281" s="87"/>
      <c r="CD281" s="455"/>
      <c r="CE281" s="88" t="s">
        <v>34</v>
      </c>
      <c r="CF281" s="456"/>
      <c r="CG281" s="458"/>
      <c r="CH281" s="460"/>
      <c r="CI281" s="9"/>
      <c r="CK281" s="25"/>
      <c r="CL281" s="29" t="s">
        <v>35</v>
      </c>
      <c r="CM281" s="26" t="s">
        <v>35</v>
      </c>
      <c r="CN281" s="26" t="s">
        <v>35</v>
      </c>
      <c r="CO281" s="27" t="s">
        <v>35</v>
      </c>
      <c r="CP281" s="15"/>
      <c r="CQ281" s="25"/>
      <c r="CR281" s="29" t="s">
        <v>35</v>
      </c>
      <c r="CS281" s="26" t="s">
        <v>35</v>
      </c>
      <c r="CT281" s="26" t="s">
        <v>35</v>
      </c>
      <c r="CU281" s="27" t="s">
        <v>35</v>
      </c>
    </row>
    <row r="282" spans="1:99" ht="15.75" customHeight="1" x14ac:dyDescent="0.25">
      <c r="A282" s="182"/>
      <c r="B282" s="178" t="s">
        <v>36</v>
      </c>
      <c r="C282" s="177" t="s">
        <v>37</v>
      </c>
      <c r="D282" s="177" t="s">
        <v>37</v>
      </c>
      <c r="E282" s="177" t="s">
        <v>37</v>
      </c>
      <c r="F282" s="177" t="s">
        <v>37</v>
      </c>
      <c r="G282" s="177" t="s">
        <v>37</v>
      </c>
      <c r="H282" s="177" t="s">
        <v>37</v>
      </c>
      <c r="I282" s="178" t="s">
        <v>38</v>
      </c>
      <c r="J282" s="178" t="s">
        <v>39</v>
      </c>
      <c r="K282" s="178" t="s">
        <v>38</v>
      </c>
      <c r="L282" s="178" t="s">
        <v>39</v>
      </c>
      <c r="M282" s="178" t="s">
        <v>38</v>
      </c>
      <c r="N282" s="178" t="s">
        <v>39</v>
      </c>
      <c r="O282" s="178" t="s">
        <v>38</v>
      </c>
      <c r="P282" s="178" t="s">
        <v>39</v>
      </c>
      <c r="Q282" s="183" t="s">
        <v>17</v>
      </c>
      <c r="R282" s="183" t="s">
        <v>18</v>
      </c>
      <c r="S282" s="183" t="s">
        <v>19</v>
      </c>
      <c r="T282" s="183" t="s">
        <v>38</v>
      </c>
      <c r="U282" s="183" t="s">
        <v>39</v>
      </c>
      <c r="V282" s="184" t="s">
        <v>36</v>
      </c>
      <c r="W282" s="185"/>
      <c r="X282" s="186"/>
      <c r="Y282" s="175"/>
      <c r="Z282" s="187" t="s">
        <v>17</v>
      </c>
      <c r="AA282" s="187" t="s">
        <v>18</v>
      </c>
      <c r="AB282" s="188" t="s">
        <v>19</v>
      </c>
      <c r="AC282" s="189" t="s">
        <v>16</v>
      </c>
      <c r="AD282" s="187" t="s">
        <v>17</v>
      </c>
      <c r="AE282" s="187" t="s">
        <v>18</v>
      </c>
      <c r="AF282" s="187" t="s">
        <v>19</v>
      </c>
      <c r="AG282" s="189" t="s">
        <v>16</v>
      </c>
      <c r="AH282" s="187" t="s">
        <v>17</v>
      </c>
      <c r="AI282" s="187" t="s">
        <v>18</v>
      </c>
      <c r="AJ282" s="187" t="s">
        <v>19</v>
      </c>
      <c r="AK282" s="189" t="s">
        <v>16</v>
      </c>
      <c r="AL282" s="187" t="s">
        <v>17</v>
      </c>
      <c r="AM282" s="187" t="s">
        <v>18</v>
      </c>
      <c r="AN282" s="187" t="s">
        <v>19</v>
      </c>
      <c r="AO282" s="189" t="s">
        <v>39</v>
      </c>
      <c r="AP282" s="189" t="s">
        <v>38</v>
      </c>
      <c r="AQ282" s="189" t="s">
        <v>39</v>
      </c>
      <c r="AR282" s="187" t="s">
        <v>17</v>
      </c>
      <c r="AS282" s="187" t="s">
        <v>18</v>
      </c>
      <c r="AT282" s="187" t="s">
        <v>19</v>
      </c>
      <c r="AU282" s="190" t="s">
        <v>39</v>
      </c>
      <c r="AV282" s="191" t="s">
        <v>17</v>
      </c>
      <c r="AW282" s="192" t="s">
        <v>17</v>
      </c>
      <c r="AX282" s="189" t="s">
        <v>18</v>
      </c>
      <c r="AY282" s="189" t="s">
        <v>19</v>
      </c>
      <c r="AZ282" s="189" t="s">
        <v>38</v>
      </c>
      <c r="BA282" s="193" t="s">
        <v>39</v>
      </c>
      <c r="BB282" s="192" t="s">
        <v>17</v>
      </c>
      <c r="BC282" s="189" t="s">
        <v>18</v>
      </c>
      <c r="BD282" s="189" t="s">
        <v>19</v>
      </c>
      <c r="BE282" s="189" t="s">
        <v>38</v>
      </c>
      <c r="BF282" s="193" t="s">
        <v>39</v>
      </c>
      <c r="BG282" s="194"/>
      <c r="BH282" s="195"/>
      <c r="BI282" s="196"/>
      <c r="BJ282" s="197"/>
      <c r="BK282" s="198"/>
      <c r="BL282" s="199"/>
      <c r="BM282" s="196"/>
      <c r="BN282" s="197"/>
      <c r="BO282" s="198"/>
      <c r="BP282" s="200"/>
      <c r="BQ282" s="196"/>
      <c r="BR282" s="197"/>
      <c r="BS282" s="198"/>
      <c r="BT282" s="199"/>
      <c r="BU282" s="8"/>
      <c r="BV282" s="87"/>
      <c r="BW282" s="97"/>
      <c r="BX282" s="95"/>
      <c r="BY282" s="93"/>
      <c r="BZ282" s="93"/>
      <c r="CA282" s="98"/>
      <c r="CB282" s="8"/>
      <c r="CC282" s="87"/>
      <c r="CD282" s="90"/>
      <c r="CE282" s="99"/>
      <c r="CF282" s="100"/>
      <c r="CG282" s="100"/>
      <c r="CH282" s="101"/>
      <c r="CI282" s="8"/>
      <c r="CJ282" s="9"/>
      <c r="CK282" s="25"/>
      <c r="CL282" s="10"/>
      <c r="CM282" s="10"/>
      <c r="CN282" s="10"/>
      <c r="CO282" s="11"/>
      <c r="CP282" s="8"/>
      <c r="CQ282" s="25"/>
      <c r="CR282" s="30"/>
      <c r="CS282" s="30"/>
      <c r="CT282" s="30"/>
      <c r="CU282" s="46"/>
    </row>
    <row r="283" spans="1:99" ht="15.75" customHeight="1" x14ac:dyDescent="0.25">
      <c r="A283" s="201" t="s">
        <v>40</v>
      </c>
      <c r="B283" s="202"/>
      <c r="C283" s="203">
        <v>0</v>
      </c>
      <c r="D283" s="204">
        <v>0</v>
      </c>
      <c r="E283" s="204">
        <v>0</v>
      </c>
      <c r="F283" s="205">
        <f t="shared" ref="F283:F290" si="226">C283+D283+E283</f>
        <v>0</v>
      </c>
      <c r="G283" s="206">
        <f>F283+G237</f>
        <v>0</v>
      </c>
      <c r="H283" s="206">
        <f>G283/BH279</f>
        <v>0</v>
      </c>
      <c r="I283" s="207">
        <f t="shared" ref="I283:I299" si="227">AC283</f>
        <v>0</v>
      </c>
      <c r="J283" s="207">
        <f>I283+J237</f>
        <v>0</v>
      </c>
      <c r="K283" s="207">
        <f t="shared" ref="K283:K299" si="228">AG283</f>
        <v>0</v>
      </c>
      <c r="L283" s="207">
        <f>K283+L237</f>
        <v>0</v>
      </c>
      <c r="M283" s="207">
        <f t="shared" ref="M283:M299" si="229">AK283</f>
        <v>1440</v>
      </c>
      <c r="N283" s="207">
        <f>M283+N237</f>
        <v>9600</v>
      </c>
      <c r="O283" s="208">
        <f>(24*60-(I283+K283+M283+AR283+AS283+AT283+AP283))/24/60*100</f>
        <v>0</v>
      </c>
      <c r="P283" s="410">
        <f>(X283*24*60-(J283+L283+N283+AQ283+AU283))/X283/24/60*100</f>
        <v>4.7619047619047628</v>
      </c>
      <c r="Q283" s="209"/>
      <c r="R283" s="210"/>
      <c r="S283" s="211"/>
      <c r="T283" s="209"/>
      <c r="U283" s="209"/>
      <c r="V283" s="212"/>
      <c r="W283" s="213"/>
      <c r="X283" s="214">
        <f>BH279</f>
        <v>7</v>
      </c>
      <c r="Y283" s="201" t="s">
        <v>40</v>
      </c>
      <c r="Z283" s="215"/>
      <c r="AA283" s="216"/>
      <c r="AB283" s="217"/>
      <c r="AC283" s="210">
        <f t="shared" ref="AC283:AC299" si="230">Z283+AA283+AB283</f>
        <v>0</v>
      </c>
      <c r="AD283" s="215"/>
      <c r="AE283" s="215"/>
      <c r="AF283" s="215"/>
      <c r="AG283" s="210">
        <f t="shared" ref="AG283:AG299" si="231">AD283+AE283+AF283</f>
        <v>0</v>
      </c>
      <c r="AH283" s="216">
        <v>480</v>
      </c>
      <c r="AI283" s="216">
        <v>480</v>
      </c>
      <c r="AJ283" s="216">
        <v>480</v>
      </c>
      <c r="AK283" s="210">
        <f t="shared" ref="AK283:AK299" si="232">AH283+AI283+AJ283</f>
        <v>1440</v>
      </c>
      <c r="AL283" s="218"/>
      <c r="AM283" s="218"/>
      <c r="AN283" s="218"/>
      <c r="AO283" s="207">
        <f>AL283+AM283+AN283+AO237</f>
        <v>0</v>
      </c>
      <c r="AP283" s="209"/>
      <c r="AQ283" s="411">
        <f>AP283+AQ237</f>
        <v>0</v>
      </c>
      <c r="AR283" s="210"/>
      <c r="AS283" s="210"/>
      <c r="AT283" s="210"/>
      <c r="AU283" s="219">
        <f>AR283+AS283+AT283+AU237</f>
        <v>0</v>
      </c>
      <c r="AV283" s="220" t="s">
        <v>40</v>
      </c>
      <c r="AW283" s="221"/>
      <c r="AX283" s="210"/>
      <c r="AY283" s="210"/>
      <c r="AZ283" s="219">
        <f>AW283+AX283+AY283</f>
        <v>0</v>
      </c>
      <c r="BA283" s="222">
        <f>AZ283+BA237</f>
        <v>0</v>
      </c>
      <c r="BB283" s="221"/>
      <c r="BC283" s="210"/>
      <c r="BD283" s="210"/>
      <c r="BE283" s="219">
        <f>BB283+BC283+BD283</f>
        <v>0</v>
      </c>
      <c r="BF283" s="222">
        <f t="shared" ref="BF283:BF305" si="233">BE283+BF237</f>
        <v>0</v>
      </c>
      <c r="BG283" s="223"/>
      <c r="BH283" s="224" t="s">
        <v>40</v>
      </c>
      <c r="BI283" s="225"/>
      <c r="BJ283" s="226">
        <v>3.48</v>
      </c>
      <c r="BK283" s="227"/>
      <c r="BL283" s="228"/>
      <c r="BM283" s="225"/>
      <c r="BN283" s="226">
        <v>0</v>
      </c>
      <c r="BO283" s="227"/>
      <c r="BP283" s="229"/>
      <c r="BQ283" s="225"/>
      <c r="BR283" s="226">
        <v>0</v>
      </c>
      <c r="BS283" s="227"/>
      <c r="BT283" s="230"/>
      <c r="BU283" s="8"/>
      <c r="BV283" s="87"/>
      <c r="BW283" s="104" t="s">
        <v>40</v>
      </c>
      <c r="BX283" s="13"/>
      <c r="BY283" s="102">
        <f>BJ283+BN283+BR283</f>
        <v>3.48</v>
      </c>
      <c r="BZ283" s="102"/>
      <c r="CA283" s="98"/>
      <c r="CB283" s="8"/>
      <c r="CC283" s="87"/>
      <c r="CD283" s="90" t="s">
        <v>40</v>
      </c>
      <c r="CE283" s="105"/>
      <c r="CF283" s="102">
        <f>BY283</f>
        <v>3.48</v>
      </c>
      <c r="CG283" s="102"/>
      <c r="CH283" s="106"/>
      <c r="CI283" s="8"/>
      <c r="CJ283" s="9"/>
      <c r="CK283" s="25" t="s">
        <v>40</v>
      </c>
      <c r="CL283" s="31" t="e">
        <f>BJ283/C283*100</f>
        <v>#DIV/0!</v>
      </c>
      <c r="CM283" s="31" t="e">
        <f>BN283/D283*100</f>
        <v>#DIV/0!</v>
      </c>
      <c r="CN283" s="31" t="e">
        <f>BR283/E283*100</f>
        <v>#DIV/0!</v>
      </c>
      <c r="CO283" s="32" t="e">
        <f>BY283/F283%</f>
        <v>#DIV/0!</v>
      </c>
      <c r="CP283" s="8"/>
      <c r="CQ283" s="25" t="s">
        <v>40</v>
      </c>
      <c r="CR283" s="31"/>
      <c r="CS283" s="31"/>
      <c r="CT283" s="31"/>
      <c r="CU283" s="32"/>
    </row>
    <row r="284" spans="1:99" ht="15.75" customHeight="1" x14ac:dyDescent="0.25">
      <c r="A284" s="182" t="s">
        <v>41</v>
      </c>
      <c r="B284" s="202"/>
      <c r="C284" s="204">
        <v>0</v>
      </c>
      <c r="D284" s="204">
        <v>0</v>
      </c>
      <c r="E284" s="204">
        <v>0</v>
      </c>
      <c r="F284" s="205">
        <f t="shared" si="226"/>
        <v>0</v>
      </c>
      <c r="G284" s="206">
        <f t="shared" ref="G284:G307" si="234">F284+G238</f>
        <v>0</v>
      </c>
      <c r="H284" s="205">
        <f>G284/BH279</f>
        <v>0</v>
      </c>
      <c r="I284" s="231">
        <f t="shared" si="227"/>
        <v>0</v>
      </c>
      <c r="J284" s="207">
        <f t="shared" ref="J284:J305" si="235">I284+J238</f>
        <v>0</v>
      </c>
      <c r="K284" s="231">
        <f t="shared" si="228"/>
        <v>0</v>
      </c>
      <c r="L284" s="207">
        <f t="shared" ref="L284:L305" si="236">K284+L238</f>
        <v>0</v>
      </c>
      <c r="M284" s="207">
        <f t="shared" si="229"/>
        <v>1440</v>
      </c>
      <c r="N284" s="207">
        <f t="shared" ref="N284:N305" si="237">M284+N238</f>
        <v>9600</v>
      </c>
      <c r="O284" s="208">
        <f>(24*60-(I284+K284+M284+AR284+AS284+AT284+AP284))/24/60*100</f>
        <v>0</v>
      </c>
      <c r="P284" s="208">
        <f>(X284*24*60-(J284+L284+N284+AQ284+AU284))/X284/24/60*100</f>
        <v>4.7619047619047628</v>
      </c>
      <c r="Q284" s="232"/>
      <c r="R284" s="233"/>
      <c r="S284" s="233"/>
      <c r="T284" s="234"/>
      <c r="U284" s="234"/>
      <c r="V284" s="184"/>
      <c r="W284" s="213"/>
      <c r="X284" s="214">
        <f t="shared" ref="X284:X293" si="238">X283</f>
        <v>7</v>
      </c>
      <c r="Y284" s="182" t="s">
        <v>41</v>
      </c>
      <c r="Z284" s="215"/>
      <c r="AA284" s="216"/>
      <c r="AB284" s="216"/>
      <c r="AC284" s="210">
        <f t="shared" si="230"/>
        <v>0</v>
      </c>
      <c r="AD284" s="235"/>
      <c r="AE284" s="235"/>
      <c r="AF284" s="235"/>
      <c r="AG284" s="210">
        <f t="shared" si="231"/>
        <v>0</v>
      </c>
      <c r="AH284" s="235">
        <v>480</v>
      </c>
      <c r="AI284" s="235">
        <v>480</v>
      </c>
      <c r="AJ284" s="235">
        <v>480</v>
      </c>
      <c r="AK284" s="210">
        <f t="shared" si="232"/>
        <v>1440</v>
      </c>
      <c r="AL284" s="233"/>
      <c r="AM284" s="233"/>
      <c r="AN284" s="233"/>
      <c r="AO284" s="207">
        <f t="shared" ref="AO284:AO305" si="239">AL284+AM284+AN284+AO238</f>
        <v>0</v>
      </c>
      <c r="AP284" s="236"/>
      <c r="AQ284" s="411">
        <f t="shared" ref="AQ284:AQ305" si="240">AP284+AQ238</f>
        <v>0</v>
      </c>
      <c r="AR284" s="237"/>
      <c r="AS284" s="237"/>
      <c r="AT284" s="237"/>
      <c r="AU284" s="219">
        <f t="shared" ref="AU284:AU305" si="241">AR284+AS284+AT284+AU238</f>
        <v>0</v>
      </c>
      <c r="AV284" s="220" t="s">
        <v>42</v>
      </c>
      <c r="AW284" s="221"/>
      <c r="AX284" s="210"/>
      <c r="AY284" s="210"/>
      <c r="AZ284" s="219">
        <f>AW284+AX284+AY284</f>
        <v>0</v>
      </c>
      <c r="BA284" s="222">
        <f t="shared" ref="BA284:BA306" si="242">AZ284+BA238</f>
        <v>0</v>
      </c>
      <c r="BB284" s="221"/>
      <c r="BC284" s="210"/>
      <c r="BD284" s="210"/>
      <c r="BE284" s="219">
        <f>BB284+BC284+BD284</f>
        <v>0</v>
      </c>
      <c r="BF284" s="222">
        <f t="shared" si="233"/>
        <v>0</v>
      </c>
      <c r="BG284" s="238"/>
      <c r="BH284" s="195"/>
      <c r="BI284" s="239"/>
      <c r="BJ284" s="240"/>
      <c r="BK284" s="241"/>
      <c r="BL284" s="242"/>
      <c r="BM284" s="239"/>
      <c r="BN284" s="241"/>
      <c r="BO284" s="241"/>
      <c r="BP284" s="198"/>
      <c r="BQ284" s="239"/>
      <c r="BR284" s="241"/>
      <c r="BS284" s="241"/>
      <c r="BT284" s="243"/>
      <c r="BU284" s="8"/>
      <c r="BV284" s="87"/>
      <c r="BW284" s="107"/>
      <c r="BX284" s="14"/>
      <c r="BY284" s="93"/>
      <c r="BZ284" s="93"/>
      <c r="CA284" s="98"/>
      <c r="CB284" s="8"/>
      <c r="CC284" s="87"/>
      <c r="CD284" s="108"/>
      <c r="CE284" s="109"/>
      <c r="CF284" s="93"/>
      <c r="CG284" s="93"/>
      <c r="CH284" s="110"/>
      <c r="CI284" s="8"/>
      <c r="CJ284" s="9"/>
      <c r="CK284" s="25"/>
      <c r="CL284" s="2"/>
      <c r="CM284" s="2"/>
      <c r="CN284" s="2"/>
      <c r="CO284" s="3"/>
      <c r="CP284" s="8"/>
      <c r="CQ284" s="25"/>
      <c r="CR284" s="2"/>
      <c r="CS284" s="2"/>
      <c r="CT284" s="2"/>
      <c r="CU284" s="3"/>
    </row>
    <row r="285" spans="1:99" ht="15.75" customHeight="1" x14ac:dyDescent="0.25">
      <c r="A285" s="201" t="s">
        <v>43</v>
      </c>
      <c r="B285" s="503">
        <v>260</v>
      </c>
      <c r="C285" s="204">
        <v>83.564999999999998</v>
      </c>
      <c r="D285" s="204">
        <v>70.349999999999994</v>
      </c>
      <c r="E285" s="204">
        <v>105.78</v>
      </c>
      <c r="F285" s="244">
        <f t="shared" si="226"/>
        <v>259.69499999999999</v>
      </c>
      <c r="G285" s="206">
        <f t="shared" si="234"/>
        <v>1126.9449999999999</v>
      </c>
      <c r="H285" s="206">
        <f>G285/BH279</f>
        <v>160.99214285714285</v>
      </c>
      <c r="I285" s="207">
        <f t="shared" si="227"/>
        <v>0</v>
      </c>
      <c r="J285" s="207">
        <f t="shared" si="235"/>
        <v>115</v>
      </c>
      <c r="K285" s="207">
        <f t="shared" si="228"/>
        <v>0</v>
      </c>
      <c r="L285" s="207">
        <f t="shared" si="236"/>
        <v>105</v>
      </c>
      <c r="M285" s="207">
        <f t="shared" si="229"/>
        <v>60</v>
      </c>
      <c r="N285" s="207">
        <f t="shared" si="237"/>
        <v>2035</v>
      </c>
      <c r="O285" s="208">
        <f>(24*60-(I285+K285+M285+AR285+AS285+AT285+AP285))/24/60*100</f>
        <v>95.833333333333343</v>
      </c>
      <c r="P285" s="208">
        <f>(X285*24*60-(J285+L285+N285+AQ285+AU285))/X285/24/60*100</f>
        <v>72.916666666666657</v>
      </c>
      <c r="Q285" s="496" t="e">
        <f>(C285+C286)/AL285*60</f>
        <v>#DIV/0!</v>
      </c>
      <c r="R285" s="496" t="e">
        <f>(D285+D286)/AM285*60</f>
        <v>#DIV/0!</v>
      </c>
      <c r="S285" s="496" t="e">
        <f>(E285+E286)/AN285*60</f>
        <v>#DIV/0!</v>
      </c>
      <c r="T285" s="496" t="e">
        <f>(F285+F286)/(AL285+AM285+AN285)*60</f>
        <v>#DIV/0!</v>
      </c>
      <c r="U285" s="496">
        <f>(G285+G286)*60/AO285</f>
        <v>12.719902280130293</v>
      </c>
      <c r="V285" s="487">
        <v>13.76</v>
      </c>
      <c r="W285" s="245"/>
      <c r="X285" s="214">
        <f t="shared" si="238"/>
        <v>7</v>
      </c>
      <c r="Y285" s="201" t="s">
        <v>43</v>
      </c>
      <c r="Z285" s="215"/>
      <c r="AA285" s="216"/>
      <c r="AB285" s="216"/>
      <c r="AC285" s="210">
        <f t="shared" si="230"/>
        <v>0</v>
      </c>
      <c r="AD285" s="246"/>
      <c r="AE285" s="235"/>
      <c r="AF285" s="235"/>
      <c r="AG285" s="210">
        <f t="shared" si="231"/>
        <v>0</v>
      </c>
      <c r="AH285" s="235">
        <v>0</v>
      </c>
      <c r="AI285" s="235">
        <v>0</v>
      </c>
      <c r="AJ285" s="235">
        <v>60</v>
      </c>
      <c r="AK285" s="210">
        <f t="shared" si="232"/>
        <v>60</v>
      </c>
      <c r="AL285" s="247"/>
      <c r="AM285" s="247"/>
      <c r="AN285" s="247"/>
      <c r="AO285" s="207">
        <f t="shared" si="239"/>
        <v>6140</v>
      </c>
      <c r="AP285" s="209"/>
      <c r="AQ285" s="411">
        <f t="shared" si="240"/>
        <v>0</v>
      </c>
      <c r="AR285" s="210"/>
      <c r="AS285" s="210"/>
      <c r="AT285" s="210"/>
      <c r="AU285" s="219">
        <f t="shared" si="241"/>
        <v>475</v>
      </c>
      <c r="AV285" s="220" t="s">
        <v>44</v>
      </c>
      <c r="AW285" s="221"/>
      <c r="AX285" s="210"/>
      <c r="AY285" s="210"/>
      <c r="AZ285" s="219">
        <f>AW285+AX285+AY285</f>
        <v>0</v>
      </c>
      <c r="BA285" s="222">
        <f t="shared" si="242"/>
        <v>0</v>
      </c>
      <c r="BB285" s="221"/>
      <c r="BC285" s="210"/>
      <c r="BD285" s="210"/>
      <c r="BE285" s="219">
        <f>BB285+BC285+BD285</f>
        <v>0</v>
      </c>
      <c r="BF285" s="222">
        <f t="shared" si="233"/>
        <v>0</v>
      </c>
      <c r="BG285" s="248">
        <f>SUM(AR285:AT287,AP285:AP287,AL285:AN287,AH285:AJ287,AD285:AF287,Z285:AB287)</f>
        <v>60</v>
      </c>
      <c r="BH285" s="224" t="s">
        <v>45</v>
      </c>
      <c r="BI285" s="225"/>
      <c r="BJ285" s="249">
        <v>0.83</v>
      </c>
      <c r="BK285" s="226"/>
      <c r="BL285" s="250"/>
      <c r="BM285" s="225"/>
      <c r="BN285" s="226">
        <v>0.34</v>
      </c>
      <c r="BO285" s="226"/>
      <c r="BP285" s="251"/>
      <c r="BQ285" s="225"/>
      <c r="BR285" s="226">
        <v>0.45</v>
      </c>
      <c r="BS285" s="226"/>
      <c r="BT285" s="252"/>
      <c r="BU285" s="8"/>
      <c r="BV285" s="87"/>
      <c r="BW285" s="104" t="s">
        <v>45</v>
      </c>
      <c r="BX285" s="13"/>
      <c r="BY285" s="102">
        <f>BJ285+BN285+BR285</f>
        <v>1.6199999999999999</v>
      </c>
      <c r="BZ285" s="102">
        <f>BK285+BO285+BS285</f>
        <v>0</v>
      </c>
      <c r="CA285" s="98"/>
      <c r="CB285" s="8"/>
      <c r="CC285" s="87"/>
      <c r="CD285" s="90" t="s">
        <v>45</v>
      </c>
      <c r="CE285" s="105"/>
      <c r="CF285" s="102">
        <f>BY285</f>
        <v>1.6199999999999999</v>
      </c>
      <c r="CG285" s="102">
        <f>BZ285</f>
        <v>0</v>
      </c>
      <c r="CH285" s="106"/>
      <c r="CI285" s="8"/>
      <c r="CJ285" s="9"/>
      <c r="CK285" s="25" t="s">
        <v>45</v>
      </c>
      <c r="CL285" s="31">
        <f>BJ285/(C285+C286+C287)%</f>
        <v>0.99323879614671207</v>
      </c>
      <c r="CM285" s="31">
        <f>BN285/(D285+D286+D287)%</f>
        <v>0.39470629208265623</v>
      </c>
      <c r="CN285" s="31">
        <f>BR285/(E285+E286+E287)%</f>
        <v>0.42541123085649457</v>
      </c>
      <c r="CO285" s="32">
        <f>BY285/(F285+F286+F287)%</f>
        <v>0.58805379603245178</v>
      </c>
      <c r="CP285" s="8"/>
      <c r="CQ285" s="25" t="s">
        <v>45</v>
      </c>
      <c r="CR285" s="31">
        <f>BK285/(C285+C286+C287)%</f>
        <v>0</v>
      </c>
      <c r="CS285" s="31">
        <f>BO285/(D285+D286+D287)%</f>
        <v>0</v>
      </c>
      <c r="CT285" s="31">
        <f>BS285/(E285+E286+E287)%</f>
        <v>0</v>
      </c>
      <c r="CU285" s="32">
        <f>BZ285/(F285+F286+F287)%</f>
        <v>0</v>
      </c>
    </row>
    <row r="286" spans="1:99" ht="15.75" customHeight="1" x14ac:dyDescent="0.25">
      <c r="A286" s="182" t="s">
        <v>46</v>
      </c>
      <c r="B286" s="503"/>
      <c r="C286" s="204">
        <v>0</v>
      </c>
      <c r="D286" s="204">
        <v>15.79</v>
      </c>
      <c r="E286" s="204">
        <v>0</v>
      </c>
      <c r="F286" s="205">
        <f t="shared" si="226"/>
        <v>15.79</v>
      </c>
      <c r="G286" s="206">
        <f t="shared" si="234"/>
        <v>174.72499999999999</v>
      </c>
      <c r="H286" s="205">
        <f>G286/BH279</f>
        <v>24.960714285714285</v>
      </c>
      <c r="I286" s="231">
        <f t="shared" si="227"/>
        <v>0</v>
      </c>
      <c r="J286" s="207">
        <f t="shared" si="235"/>
        <v>0</v>
      </c>
      <c r="K286" s="231">
        <f t="shared" si="228"/>
        <v>0</v>
      </c>
      <c r="L286" s="207">
        <f t="shared" si="236"/>
        <v>0</v>
      </c>
      <c r="M286" s="207">
        <f t="shared" si="229"/>
        <v>0</v>
      </c>
      <c r="N286" s="207">
        <f t="shared" si="237"/>
        <v>0</v>
      </c>
      <c r="O286" s="208"/>
      <c r="P286" s="208"/>
      <c r="Q286" s="496"/>
      <c r="R286" s="496"/>
      <c r="S286" s="496"/>
      <c r="T286" s="496"/>
      <c r="U286" s="496"/>
      <c r="V286" s="487"/>
      <c r="W286" s="245"/>
      <c r="X286" s="214">
        <f t="shared" si="238"/>
        <v>7</v>
      </c>
      <c r="Y286" s="182" t="s">
        <v>46</v>
      </c>
      <c r="Z286" s="215"/>
      <c r="AA286" s="216"/>
      <c r="AB286" s="216"/>
      <c r="AC286" s="210">
        <f t="shared" si="230"/>
        <v>0</v>
      </c>
      <c r="AD286" s="235"/>
      <c r="AE286" s="235"/>
      <c r="AF286" s="235"/>
      <c r="AG286" s="210">
        <f t="shared" si="231"/>
        <v>0</v>
      </c>
      <c r="AH286" s="235">
        <v>0</v>
      </c>
      <c r="AI286" s="235">
        <v>0</v>
      </c>
      <c r="AJ286" s="235">
        <v>0</v>
      </c>
      <c r="AK286" s="210">
        <f t="shared" si="232"/>
        <v>0</v>
      </c>
      <c r="AL286" s="233"/>
      <c r="AM286" s="233"/>
      <c r="AN286" s="233"/>
      <c r="AO286" s="207">
        <f t="shared" si="239"/>
        <v>0</v>
      </c>
      <c r="AP286" s="236"/>
      <c r="AQ286" s="411">
        <f t="shared" si="240"/>
        <v>0</v>
      </c>
      <c r="AR286" s="237"/>
      <c r="AS286" s="237"/>
      <c r="AT286" s="237"/>
      <c r="AU286" s="219">
        <f t="shared" si="241"/>
        <v>0</v>
      </c>
      <c r="AV286" s="253"/>
      <c r="AW286" s="254"/>
      <c r="AX286" s="237"/>
      <c r="AY286" s="237"/>
      <c r="AZ286" s="255"/>
      <c r="BA286" s="222">
        <f t="shared" si="242"/>
        <v>0</v>
      </c>
      <c r="BB286" s="254"/>
      <c r="BC286" s="237"/>
      <c r="BD286" s="237"/>
      <c r="BE286" s="255"/>
      <c r="BF286" s="222">
        <f t="shared" si="233"/>
        <v>0</v>
      </c>
      <c r="BG286" s="257"/>
      <c r="BH286" s="195"/>
      <c r="BI286" s="239"/>
      <c r="BJ286" s="240"/>
      <c r="BK286" s="241"/>
      <c r="BL286" s="242"/>
      <c r="BM286" s="239"/>
      <c r="BN286" s="241"/>
      <c r="BO286" s="241"/>
      <c r="BP286" s="198"/>
      <c r="BQ286" s="239"/>
      <c r="BR286" s="241"/>
      <c r="BS286" s="241"/>
      <c r="BT286" s="243"/>
      <c r="BU286" s="8"/>
      <c r="BV286" s="87"/>
      <c r="BW286" s="107"/>
      <c r="BX286" s="14"/>
      <c r="BY286" s="93"/>
      <c r="BZ286" s="93"/>
      <c r="CA286" s="98"/>
      <c r="CB286" s="8"/>
      <c r="CC286" s="87"/>
      <c r="CD286" s="108"/>
      <c r="CE286" s="109"/>
      <c r="CF286" s="93"/>
      <c r="CG286" s="93"/>
      <c r="CH286" s="110"/>
      <c r="CI286" s="8"/>
      <c r="CJ286" s="9"/>
      <c r="CK286" s="25"/>
      <c r="CL286" s="2"/>
      <c r="CM286" s="2"/>
      <c r="CN286" s="2"/>
      <c r="CO286" s="3"/>
      <c r="CP286" s="8"/>
      <c r="CQ286" s="25"/>
      <c r="CR286" s="2"/>
      <c r="CS286" s="2"/>
      <c r="CT286" s="2"/>
      <c r="CU286" s="3"/>
    </row>
    <row r="287" spans="1:99" ht="15.75" customHeight="1" x14ac:dyDescent="0.25">
      <c r="A287" s="182" t="s">
        <v>47</v>
      </c>
      <c r="B287" s="258">
        <v>45</v>
      </c>
      <c r="C287" s="204">
        <v>0</v>
      </c>
      <c r="D287" s="204">
        <v>0</v>
      </c>
      <c r="E287" s="204">
        <v>0</v>
      </c>
      <c r="F287" s="205">
        <f t="shared" si="226"/>
        <v>0</v>
      </c>
      <c r="G287" s="206">
        <f t="shared" si="234"/>
        <v>152.82999999999998</v>
      </c>
      <c r="H287" s="205">
        <f>G287/BH279</f>
        <v>21.83285714285714</v>
      </c>
      <c r="I287" s="231">
        <f t="shared" si="227"/>
        <v>0</v>
      </c>
      <c r="J287" s="207">
        <f t="shared" si="235"/>
        <v>0</v>
      </c>
      <c r="K287" s="231">
        <f t="shared" si="228"/>
        <v>0</v>
      </c>
      <c r="L287" s="207">
        <f t="shared" si="236"/>
        <v>0</v>
      </c>
      <c r="M287" s="207">
        <f t="shared" si="229"/>
        <v>0</v>
      </c>
      <c r="N287" s="207">
        <f t="shared" si="237"/>
        <v>0</v>
      </c>
      <c r="O287" s="208"/>
      <c r="P287" s="208"/>
      <c r="Q287" s="207" t="e">
        <f>C287/AL287*60</f>
        <v>#DIV/0!</v>
      </c>
      <c r="R287" s="207" t="e">
        <f>D287/AM287*60</f>
        <v>#DIV/0!</v>
      </c>
      <c r="S287" s="207" t="e">
        <f>E287/AN287*60</f>
        <v>#DIV/0!</v>
      </c>
      <c r="T287" s="207" t="e">
        <f>(F287)/(AL287+AM287+AN287)*60</f>
        <v>#DIV/0!</v>
      </c>
      <c r="U287" s="207" t="e">
        <f>(G287)*60/AO287</f>
        <v>#DIV/0!</v>
      </c>
      <c r="V287" s="259">
        <v>16.5</v>
      </c>
      <c r="W287" s="213"/>
      <c r="X287" s="214">
        <f t="shared" si="238"/>
        <v>7</v>
      </c>
      <c r="Y287" s="182" t="s">
        <v>47</v>
      </c>
      <c r="Z287" s="215"/>
      <c r="AA287" s="216"/>
      <c r="AB287" s="217"/>
      <c r="AC287" s="210">
        <f t="shared" si="230"/>
        <v>0</v>
      </c>
      <c r="AD287" s="235"/>
      <c r="AE287" s="235"/>
      <c r="AF287" s="235"/>
      <c r="AG287" s="210">
        <f t="shared" si="231"/>
        <v>0</v>
      </c>
      <c r="AH287" s="235">
        <v>0</v>
      </c>
      <c r="AI287" s="235">
        <v>0</v>
      </c>
      <c r="AJ287" s="235">
        <v>0</v>
      </c>
      <c r="AK287" s="210">
        <f t="shared" si="232"/>
        <v>0</v>
      </c>
      <c r="AL287" s="247"/>
      <c r="AM287" s="247"/>
      <c r="AN287" s="247"/>
      <c r="AO287" s="207">
        <f t="shared" si="239"/>
        <v>0</v>
      </c>
      <c r="AP287" s="236"/>
      <c r="AQ287" s="411">
        <f t="shared" si="240"/>
        <v>0</v>
      </c>
      <c r="AR287" s="237"/>
      <c r="AS287" s="237"/>
      <c r="AT287" s="237"/>
      <c r="AU287" s="219">
        <f t="shared" si="241"/>
        <v>0</v>
      </c>
      <c r="AV287" s="253"/>
      <c r="AW287" s="254"/>
      <c r="AX287" s="237"/>
      <c r="AY287" s="237"/>
      <c r="AZ287" s="255"/>
      <c r="BA287" s="222">
        <f t="shared" si="242"/>
        <v>0</v>
      </c>
      <c r="BB287" s="254"/>
      <c r="BC287" s="237"/>
      <c r="BD287" s="237"/>
      <c r="BE287" s="255"/>
      <c r="BF287" s="222">
        <f t="shared" si="233"/>
        <v>0</v>
      </c>
      <c r="BG287" s="260"/>
      <c r="BH287" s="224" t="s">
        <v>48</v>
      </c>
      <c r="BI287" s="225"/>
      <c r="BJ287" s="249">
        <v>1.77</v>
      </c>
      <c r="BK287" s="226"/>
      <c r="BL287" s="250"/>
      <c r="BM287" s="225"/>
      <c r="BN287" s="226">
        <v>1.17</v>
      </c>
      <c r="BO287" s="226"/>
      <c r="BP287" s="251"/>
      <c r="BQ287" s="225"/>
      <c r="BR287" s="226">
        <v>1.03</v>
      </c>
      <c r="BS287" s="226"/>
      <c r="BT287" s="252"/>
      <c r="BU287" s="8"/>
      <c r="BV287" s="87"/>
      <c r="BW287" s="104" t="s">
        <v>48</v>
      </c>
      <c r="BX287" s="13"/>
      <c r="BY287" s="102">
        <f>BJ287+BN287+BR287</f>
        <v>3.9699999999999998</v>
      </c>
      <c r="BZ287" s="102">
        <f>BK287+BO287+BS287</f>
        <v>0</v>
      </c>
      <c r="CA287" s="98"/>
      <c r="CB287" s="8"/>
      <c r="CC287" s="87"/>
      <c r="CD287" s="90" t="s">
        <v>48</v>
      </c>
      <c r="CE287" s="105"/>
      <c r="CF287" s="102">
        <f>BY287</f>
        <v>3.9699999999999998</v>
      </c>
      <c r="CG287" s="102">
        <f>BZ287</f>
        <v>0</v>
      </c>
      <c r="CH287" s="106"/>
      <c r="CI287" s="8"/>
      <c r="CJ287" s="9"/>
      <c r="CK287" s="25" t="s">
        <v>48</v>
      </c>
      <c r="CL287" s="31">
        <f>BJ287/(C288+C289+C290)%</f>
        <v>0.9190508333766032</v>
      </c>
      <c r="CM287" s="31">
        <f>BN287/(D288+D289+D290)%</f>
        <v>1.1413520632133449</v>
      </c>
      <c r="CN287" s="31">
        <f>BR287/(E288+E289+E290)%</f>
        <v>0.77142001198322341</v>
      </c>
      <c r="CO287" s="32">
        <f>BY287/(F288+F289+F290)%</f>
        <v>0.92622836078577753</v>
      </c>
      <c r="CP287" s="8"/>
      <c r="CQ287" s="25" t="s">
        <v>48</v>
      </c>
      <c r="CR287" s="31">
        <f>BK287/(C288+C289+C290)%</f>
        <v>0</v>
      </c>
      <c r="CS287" s="31">
        <f>BO287/(D288+D289+D290)%</f>
        <v>0</v>
      </c>
      <c r="CT287" s="31">
        <f>BS287/(E288+E289+E290)%</f>
        <v>0</v>
      </c>
      <c r="CU287" s="32">
        <f>BZ287/(F290+F288+F289)%</f>
        <v>0</v>
      </c>
    </row>
    <row r="288" spans="1:99" ht="15.75" customHeight="1" x14ac:dyDescent="0.25">
      <c r="A288" s="201" t="s">
        <v>49</v>
      </c>
      <c r="B288" s="503">
        <v>234</v>
      </c>
      <c r="C288" s="204">
        <v>15.04</v>
      </c>
      <c r="D288" s="204">
        <v>0</v>
      </c>
      <c r="E288" s="204">
        <v>111.92</v>
      </c>
      <c r="F288" s="206">
        <f t="shared" si="226"/>
        <v>126.96000000000001</v>
      </c>
      <c r="G288" s="206">
        <f t="shared" si="234"/>
        <v>1129.22</v>
      </c>
      <c r="H288" s="206">
        <f>G288/BH279</f>
        <v>161.31714285714287</v>
      </c>
      <c r="I288" s="207">
        <f t="shared" si="227"/>
        <v>0</v>
      </c>
      <c r="J288" s="207">
        <f t="shared" si="235"/>
        <v>0</v>
      </c>
      <c r="K288" s="207">
        <f t="shared" si="228"/>
        <v>0</v>
      </c>
      <c r="L288" s="207">
        <f t="shared" si="236"/>
        <v>145</v>
      </c>
      <c r="M288" s="207">
        <f t="shared" si="229"/>
        <v>180</v>
      </c>
      <c r="N288" s="207">
        <f t="shared" si="237"/>
        <v>895</v>
      </c>
      <c r="O288" s="208">
        <f>(24*60-(I288+K288+M288+AR288+AS288+AT288))/24/60*100</f>
        <v>87.5</v>
      </c>
      <c r="P288" s="208">
        <f>(X288*24*60-(J288+L288+N288+AQ288+AU288))/X288/24/60*100</f>
        <v>85.267857142857139</v>
      </c>
      <c r="Q288" s="496" t="e">
        <f>(C288+C289)/AL288*60</f>
        <v>#DIV/0!</v>
      </c>
      <c r="R288" s="496" t="e">
        <f>(D288+D289)/AM288*60</f>
        <v>#DIV/0!</v>
      </c>
      <c r="S288" s="496" t="e">
        <f>(E288+E289)/AN288*60</f>
        <v>#DIV/0!</v>
      </c>
      <c r="T288" s="496" t="e">
        <f>(F288+F289)/(AL288+AM288+AN288)*60</f>
        <v>#DIV/0!</v>
      </c>
      <c r="U288" s="496">
        <f>(G288+G289)*60/AO288</f>
        <v>9.1744346648612041</v>
      </c>
      <c r="V288" s="487">
        <v>16.25</v>
      </c>
      <c r="W288" s="245"/>
      <c r="X288" s="214">
        <f t="shared" si="238"/>
        <v>7</v>
      </c>
      <c r="Y288" s="201" t="s">
        <v>49</v>
      </c>
      <c r="Z288" s="215"/>
      <c r="AA288" s="216"/>
      <c r="AB288" s="216"/>
      <c r="AC288" s="210">
        <f t="shared" si="230"/>
        <v>0</v>
      </c>
      <c r="AD288" s="235"/>
      <c r="AE288" s="235"/>
      <c r="AF288" s="235"/>
      <c r="AG288" s="210">
        <f t="shared" si="231"/>
        <v>0</v>
      </c>
      <c r="AH288" s="216">
        <v>70</v>
      </c>
      <c r="AI288" s="216">
        <v>0</v>
      </c>
      <c r="AJ288" s="216">
        <v>110</v>
      </c>
      <c r="AK288" s="210">
        <f t="shared" si="232"/>
        <v>180</v>
      </c>
      <c r="AL288" s="247"/>
      <c r="AM288" s="247"/>
      <c r="AN288" s="247"/>
      <c r="AO288" s="207">
        <f t="shared" si="239"/>
        <v>7385</v>
      </c>
      <c r="AP288" s="209"/>
      <c r="AQ288" s="411">
        <f t="shared" si="240"/>
        <v>0</v>
      </c>
      <c r="AR288" s="210"/>
      <c r="AS288" s="210"/>
      <c r="AT288" s="210"/>
      <c r="AU288" s="219">
        <f t="shared" si="241"/>
        <v>445</v>
      </c>
      <c r="AV288" s="220" t="s">
        <v>50</v>
      </c>
      <c r="AW288" s="221"/>
      <c r="AX288" s="210"/>
      <c r="AY288" s="210"/>
      <c r="AZ288" s="219">
        <f>AW288+AX288+AY288</f>
        <v>0</v>
      </c>
      <c r="BA288" s="222">
        <f t="shared" si="242"/>
        <v>0</v>
      </c>
      <c r="BB288" s="221"/>
      <c r="BC288" s="210"/>
      <c r="BD288" s="210"/>
      <c r="BE288" s="219">
        <f>BB288+BC288+BD288</f>
        <v>0</v>
      </c>
      <c r="BF288" s="222">
        <f t="shared" si="233"/>
        <v>0</v>
      </c>
      <c r="BG288" s="248">
        <f>SUM(AR288:AT290,AP288:AP290,AL288:AN290,AH288:AJ290,AD288:AF290,Z288:AB290)</f>
        <v>345</v>
      </c>
      <c r="BH288" s="195"/>
      <c r="BI288" s="239"/>
      <c r="BJ288" s="240"/>
      <c r="BK288" s="241"/>
      <c r="BL288" s="242"/>
      <c r="BM288" s="239"/>
      <c r="BN288" s="241"/>
      <c r="BO288" s="241"/>
      <c r="BP288" s="198"/>
      <c r="BQ288" s="239"/>
      <c r="BR288" s="241"/>
      <c r="BS288" s="241"/>
      <c r="BT288" s="243"/>
      <c r="BU288" s="8"/>
      <c r="BV288" s="87"/>
      <c r="BW288" s="107"/>
      <c r="BX288" s="14"/>
      <c r="BY288" s="93"/>
      <c r="BZ288" s="93"/>
      <c r="CA288" s="98"/>
      <c r="CB288" s="8"/>
      <c r="CC288" s="87"/>
      <c r="CD288" s="111"/>
      <c r="CE288" s="112"/>
      <c r="CF288" s="93"/>
      <c r="CG288" s="93"/>
      <c r="CH288" s="110"/>
      <c r="CI288" s="8"/>
      <c r="CJ288" s="9"/>
      <c r="CK288" s="25"/>
      <c r="CL288" s="2"/>
      <c r="CM288" s="2"/>
      <c r="CN288" s="2"/>
      <c r="CO288" s="3"/>
      <c r="CP288" s="8"/>
      <c r="CQ288" s="25"/>
      <c r="CR288" s="2"/>
      <c r="CS288" s="2"/>
      <c r="CT288" s="2"/>
      <c r="CU288" s="3"/>
    </row>
    <row r="289" spans="1:99" ht="15.75" customHeight="1" x14ac:dyDescent="0.25">
      <c r="A289" s="182" t="s">
        <v>51</v>
      </c>
      <c r="B289" s="503"/>
      <c r="C289" s="204">
        <v>0</v>
      </c>
      <c r="D289" s="204">
        <v>0</v>
      </c>
      <c r="E289" s="204">
        <v>0</v>
      </c>
      <c r="F289" s="205">
        <f t="shared" si="226"/>
        <v>0</v>
      </c>
      <c r="G289" s="206">
        <f t="shared" si="234"/>
        <v>0</v>
      </c>
      <c r="H289" s="205">
        <f>G289/BH279</f>
        <v>0</v>
      </c>
      <c r="I289" s="231">
        <f t="shared" si="227"/>
        <v>0</v>
      </c>
      <c r="J289" s="207">
        <f t="shared" si="235"/>
        <v>0</v>
      </c>
      <c r="K289" s="231">
        <f t="shared" si="228"/>
        <v>0</v>
      </c>
      <c r="L289" s="207">
        <f t="shared" si="236"/>
        <v>0</v>
      </c>
      <c r="M289" s="207">
        <f t="shared" si="229"/>
        <v>0</v>
      </c>
      <c r="N289" s="207">
        <f t="shared" si="237"/>
        <v>0</v>
      </c>
      <c r="O289" s="208"/>
      <c r="P289" s="208"/>
      <c r="Q289" s="496"/>
      <c r="R289" s="496"/>
      <c r="S289" s="496"/>
      <c r="T289" s="496"/>
      <c r="U289" s="496"/>
      <c r="V289" s="487"/>
      <c r="W289" s="245"/>
      <c r="X289" s="214">
        <f t="shared" si="238"/>
        <v>7</v>
      </c>
      <c r="Y289" s="182" t="s">
        <v>51</v>
      </c>
      <c r="Z289" s="237"/>
      <c r="AA289" s="261"/>
      <c r="AB289" s="261"/>
      <c r="AC289" s="210">
        <f t="shared" si="230"/>
        <v>0</v>
      </c>
      <c r="AD289" s="235"/>
      <c r="AE289" s="235"/>
      <c r="AF289" s="235"/>
      <c r="AG289" s="210">
        <f t="shared" si="231"/>
        <v>0</v>
      </c>
      <c r="AH289" s="235">
        <v>0</v>
      </c>
      <c r="AI289" s="235">
        <v>0</v>
      </c>
      <c r="AJ289" s="235">
        <v>0</v>
      </c>
      <c r="AK289" s="210">
        <f t="shared" si="232"/>
        <v>0</v>
      </c>
      <c r="AL289" s="233"/>
      <c r="AM289" s="233"/>
      <c r="AN289" s="233"/>
      <c r="AO289" s="207">
        <f t="shared" si="239"/>
        <v>0</v>
      </c>
      <c r="AP289" s="236"/>
      <c r="AQ289" s="411">
        <f t="shared" si="240"/>
        <v>0</v>
      </c>
      <c r="AR289" s="237"/>
      <c r="AS289" s="237"/>
      <c r="AT289" s="237"/>
      <c r="AU289" s="219">
        <f t="shared" si="241"/>
        <v>0</v>
      </c>
      <c r="AV289" s="253"/>
      <c r="AW289" s="254"/>
      <c r="AX289" s="237"/>
      <c r="AY289" s="237"/>
      <c r="AZ289" s="255"/>
      <c r="BA289" s="222">
        <f t="shared" si="242"/>
        <v>0</v>
      </c>
      <c r="BB289" s="254"/>
      <c r="BC289" s="237"/>
      <c r="BD289" s="237"/>
      <c r="BE289" s="255"/>
      <c r="BF289" s="222">
        <f t="shared" si="233"/>
        <v>0</v>
      </c>
      <c r="BG289" s="260"/>
      <c r="BH289" s="224" t="s">
        <v>52</v>
      </c>
      <c r="BI289" s="225"/>
      <c r="BJ289" s="249">
        <v>0.76</v>
      </c>
      <c r="BK289" s="226"/>
      <c r="BL289" s="250"/>
      <c r="BM289" s="225"/>
      <c r="BN289" s="226">
        <v>0.47</v>
      </c>
      <c r="BO289" s="226"/>
      <c r="BP289" s="251"/>
      <c r="BQ289" s="225"/>
      <c r="BR289" s="226">
        <v>0.55000000000000004</v>
      </c>
      <c r="BS289" s="226"/>
      <c r="BT289" s="252"/>
      <c r="BU289" s="8"/>
      <c r="BV289" s="87"/>
      <c r="BW289" s="104" t="s">
        <v>52</v>
      </c>
      <c r="BX289" s="13"/>
      <c r="BY289" s="102">
        <f>BJ289+BN289+BR289</f>
        <v>1.78</v>
      </c>
      <c r="BZ289" s="102">
        <f>BK289+BO289+BS289</f>
        <v>0</v>
      </c>
      <c r="CA289" s="98"/>
      <c r="CB289" s="8"/>
      <c r="CC289" s="87"/>
      <c r="CD289" s="113" t="s">
        <v>52</v>
      </c>
      <c r="CE289" s="96"/>
      <c r="CF289" s="102">
        <f>BY289</f>
        <v>1.78</v>
      </c>
      <c r="CG289" s="102">
        <f>BZ289</f>
        <v>0</v>
      </c>
      <c r="CH289" s="106"/>
      <c r="CI289" s="8"/>
      <c r="CJ289" s="9"/>
      <c r="CK289" s="25" t="s">
        <v>52</v>
      </c>
      <c r="CL289" s="31">
        <f>BJ289/(C291+C292)%</f>
        <v>0.86040982678591649</v>
      </c>
      <c r="CM289" s="31">
        <f>BN289/(D291+D292)%</f>
        <v>9.8947368421052619</v>
      </c>
      <c r="CN289" s="31">
        <f>BR289/(E291+E292)%</f>
        <v>1.4680368343787535</v>
      </c>
      <c r="CO289" s="32">
        <f>BY289/(F291+F292)%</f>
        <v>1.3635144969167718</v>
      </c>
      <c r="CP289" s="8"/>
      <c r="CQ289" s="25" t="s">
        <v>52</v>
      </c>
      <c r="CR289" s="31">
        <f>BK289/(C291+C292)%</f>
        <v>0</v>
      </c>
      <c r="CS289" s="31">
        <f>BO289/(D291+D292)%</f>
        <v>0</v>
      </c>
      <c r="CT289" s="31">
        <f>BS289/(E291+E292)%</f>
        <v>0</v>
      </c>
      <c r="CU289" s="32">
        <f>BZ289/(F291+F292)%</f>
        <v>0</v>
      </c>
    </row>
    <row r="290" spans="1:99" ht="15.75" customHeight="1" x14ac:dyDescent="0.25">
      <c r="A290" s="182" t="s">
        <v>53</v>
      </c>
      <c r="B290" s="202">
        <v>150</v>
      </c>
      <c r="C290" s="204">
        <v>177.55</v>
      </c>
      <c r="D290" s="204">
        <v>102.51</v>
      </c>
      <c r="E290" s="204">
        <v>21.6</v>
      </c>
      <c r="F290" s="205">
        <f t="shared" si="226"/>
        <v>301.66000000000003</v>
      </c>
      <c r="G290" s="206">
        <f t="shared" si="234"/>
        <v>1343.095</v>
      </c>
      <c r="H290" s="205">
        <f>G290/BH279</f>
        <v>191.87071428571429</v>
      </c>
      <c r="I290" s="231">
        <f t="shared" si="227"/>
        <v>0</v>
      </c>
      <c r="J290" s="207">
        <f t="shared" si="235"/>
        <v>0</v>
      </c>
      <c r="K290" s="231">
        <f t="shared" si="228"/>
        <v>0</v>
      </c>
      <c r="L290" s="207">
        <f t="shared" si="236"/>
        <v>0</v>
      </c>
      <c r="M290" s="207">
        <f t="shared" si="229"/>
        <v>165</v>
      </c>
      <c r="N290" s="207">
        <f t="shared" si="237"/>
        <v>165</v>
      </c>
      <c r="O290" s="208"/>
      <c r="P290" s="208"/>
      <c r="Q290" s="207" t="e">
        <f>C290/AL290*60</f>
        <v>#DIV/0!</v>
      </c>
      <c r="R290" s="207" t="e">
        <f>D290/AM290*60</f>
        <v>#DIV/0!</v>
      </c>
      <c r="S290" s="207" t="e">
        <f>E290/AN290*60</f>
        <v>#DIV/0!</v>
      </c>
      <c r="T290" s="207" t="e">
        <f>(F290)/(AL290+AM290+AN290)*60</f>
        <v>#DIV/0!</v>
      </c>
      <c r="U290" s="207" t="e">
        <f>(G290)*60/AO290</f>
        <v>#DIV/0!</v>
      </c>
      <c r="V290" s="259">
        <v>20.6</v>
      </c>
      <c r="W290" s="213"/>
      <c r="X290" s="214">
        <f t="shared" si="238"/>
        <v>7</v>
      </c>
      <c r="Y290" s="182" t="s">
        <v>53</v>
      </c>
      <c r="Z290" s="237"/>
      <c r="AA290" s="261"/>
      <c r="AB290" s="261"/>
      <c r="AC290" s="210">
        <f t="shared" si="230"/>
        <v>0</v>
      </c>
      <c r="AD290" s="235"/>
      <c r="AE290" s="235"/>
      <c r="AF290" s="235"/>
      <c r="AG290" s="210">
        <f t="shared" si="231"/>
        <v>0</v>
      </c>
      <c r="AH290" s="235">
        <v>0</v>
      </c>
      <c r="AI290" s="235">
        <v>165</v>
      </c>
      <c r="AJ290" s="235">
        <v>0</v>
      </c>
      <c r="AK290" s="210">
        <f t="shared" si="232"/>
        <v>165</v>
      </c>
      <c r="AL290" s="247"/>
      <c r="AM290" s="247"/>
      <c r="AN290" s="247"/>
      <c r="AO290" s="207">
        <f t="shared" si="239"/>
        <v>0</v>
      </c>
      <c r="AP290" s="236"/>
      <c r="AQ290" s="411">
        <f t="shared" si="240"/>
        <v>0</v>
      </c>
      <c r="AR290" s="237"/>
      <c r="AS290" s="237"/>
      <c r="AT290" s="237"/>
      <c r="AU290" s="219">
        <f t="shared" si="241"/>
        <v>0</v>
      </c>
      <c r="AV290" s="253"/>
      <c r="AW290" s="254"/>
      <c r="AX290" s="237"/>
      <c r="AY290" s="237"/>
      <c r="AZ290" s="255"/>
      <c r="BA290" s="222">
        <f t="shared" si="242"/>
        <v>0</v>
      </c>
      <c r="BB290" s="254"/>
      <c r="BC290" s="237"/>
      <c r="BD290" s="237"/>
      <c r="BE290" s="255"/>
      <c r="BF290" s="222">
        <f t="shared" si="233"/>
        <v>0</v>
      </c>
      <c r="BG290" s="257"/>
      <c r="BH290" s="224"/>
      <c r="BI290" s="225"/>
      <c r="BJ290" s="240"/>
      <c r="BK290" s="240"/>
      <c r="BL290" s="250"/>
      <c r="BM290" s="225"/>
      <c r="BN290" s="240"/>
      <c r="BO290" s="240"/>
      <c r="BP290" s="251"/>
      <c r="BQ290" s="225"/>
      <c r="BR290" s="240"/>
      <c r="BS290" s="240"/>
      <c r="BT290" s="252"/>
      <c r="BU290" s="8"/>
      <c r="BV290" s="87"/>
      <c r="BW290" s="107"/>
      <c r="BX290" s="13"/>
      <c r="BY290" s="102"/>
      <c r="BZ290" s="102"/>
      <c r="CA290" s="98"/>
      <c r="CB290" s="8"/>
      <c r="CC290" s="87"/>
      <c r="CD290" s="90"/>
      <c r="CE290" s="105"/>
      <c r="CF290" s="102"/>
      <c r="CG290" s="102"/>
      <c r="CH290" s="106"/>
      <c r="CI290" s="8"/>
      <c r="CJ290" s="9"/>
      <c r="CK290" s="25"/>
      <c r="CL290" s="31"/>
      <c r="CM290" s="31"/>
      <c r="CN290" s="31"/>
      <c r="CO290" s="32"/>
      <c r="CP290" s="8"/>
      <c r="CQ290" s="25"/>
      <c r="CR290" s="31"/>
      <c r="CS290" s="31"/>
      <c r="CT290" s="31"/>
      <c r="CU290" s="32"/>
    </row>
    <row r="291" spans="1:99" ht="15.75" customHeight="1" x14ac:dyDescent="0.25">
      <c r="A291" s="201" t="s">
        <v>54</v>
      </c>
      <c r="B291" s="202">
        <v>208</v>
      </c>
      <c r="C291" s="204">
        <v>0</v>
      </c>
      <c r="D291" s="204">
        <v>0</v>
      </c>
      <c r="E291" s="204">
        <v>0</v>
      </c>
      <c r="F291" s="206">
        <f t="shared" ref="F291:F299" si="243">C291+D291+E291</f>
        <v>0</v>
      </c>
      <c r="G291" s="206">
        <f t="shared" si="234"/>
        <v>59.685000000000002</v>
      </c>
      <c r="H291" s="206">
        <f>G291/BH279</f>
        <v>8.5264285714285712</v>
      </c>
      <c r="I291" s="207">
        <f t="shared" si="227"/>
        <v>100</v>
      </c>
      <c r="J291" s="207">
        <f t="shared" si="235"/>
        <v>700</v>
      </c>
      <c r="K291" s="207">
        <f t="shared" si="228"/>
        <v>0</v>
      </c>
      <c r="L291" s="207">
        <f t="shared" si="236"/>
        <v>0</v>
      </c>
      <c r="M291" s="207">
        <f t="shared" si="229"/>
        <v>165</v>
      </c>
      <c r="N291" s="207">
        <f t="shared" si="237"/>
        <v>3920</v>
      </c>
      <c r="O291" s="208">
        <f>(24*60-(I291+K291+M291+AR291+AS291+AT291+AP291))/24/60*100</f>
        <v>81.597222222222214</v>
      </c>
      <c r="P291" s="208">
        <f>(X291*24*60-(J291+L291+N291+AQ291+AU291))/X291/24/60*100</f>
        <v>50</v>
      </c>
      <c r="Q291" s="496" t="e">
        <f>(C291+C292)/(AL291+AL292)*60</f>
        <v>#DIV/0!</v>
      </c>
      <c r="R291" s="496" t="e">
        <f>(D291+D292)/(AM291+AM292)*60</f>
        <v>#DIV/0!</v>
      </c>
      <c r="S291" s="496" t="e">
        <f>(E291+E292)/(AN291+AN292)*60</f>
        <v>#DIV/0!</v>
      </c>
      <c r="T291" s="496" t="e">
        <f>(F291+F292)/(AL291+AM291+AN291+AL292+AM292+AN292)*60</f>
        <v>#DIV/0!</v>
      </c>
      <c r="U291" s="496">
        <f>(G291+G292)*60/(AO291+AO292)</f>
        <v>10.930171543895057</v>
      </c>
      <c r="V291" s="487">
        <v>22.18</v>
      </c>
      <c r="W291" s="245"/>
      <c r="X291" s="214">
        <f t="shared" si="238"/>
        <v>7</v>
      </c>
      <c r="Y291" s="201" t="s">
        <v>54</v>
      </c>
      <c r="Z291" s="262">
        <v>100</v>
      </c>
      <c r="AA291" s="216"/>
      <c r="AB291" s="216"/>
      <c r="AC291" s="210">
        <f t="shared" si="230"/>
        <v>100</v>
      </c>
      <c r="AD291" s="235"/>
      <c r="AE291" s="235"/>
      <c r="AF291" s="235"/>
      <c r="AG291" s="210">
        <f t="shared" si="231"/>
        <v>0</v>
      </c>
      <c r="AH291" s="235">
        <v>65</v>
      </c>
      <c r="AI291" s="235">
        <v>60</v>
      </c>
      <c r="AJ291" s="235">
        <v>40</v>
      </c>
      <c r="AK291" s="210">
        <f t="shared" si="232"/>
        <v>165</v>
      </c>
      <c r="AL291" s="247"/>
      <c r="AM291" s="247"/>
      <c r="AN291" s="247"/>
      <c r="AO291" s="207">
        <f t="shared" si="239"/>
        <v>4955</v>
      </c>
      <c r="AP291" s="209"/>
      <c r="AQ291" s="411">
        <f t="shared" si="240"/>
        <v>0</v>
      </c>
      <c r="AR291" s="210"/>
      <c r="AS291" s="210"/>
      <c r="AT291" s="210"/>
      <c r="AU291" s="219">
        <f t="shared" si="241"/>
        <v>420</v>
      </c>
      <c r="AV291" s="263" t="s">
        <v>55</v>
      </c>
      <c r="AW291" s="221"/>
      <c r="AX291" s="210"/>
      <c r="AY291" s="210"/>
      <c r="AZ291" s="219">
        <f>AW291+AX291+AY291</f>
        <v>0</v>
      </c>
      <c r="BA291" s="222">
        <f t="shared" si="242"/>
        <v>0</v>
      </c>
      <c r="BB291" s="221"/>
      <c r="BC291" s="210"/>
      <c r="BD291" s="210"/>
      <c r="BE291" s="219">
        <f>BB291+BC291+BD291</f>
        <v>0</v>
      </c>
      <c r="BF291" s="222">
        <f t="shared" si="233"/>
        <v>0</v>
      </c>
      <c r="BG291" s="248">
        <f>SUM(AR291:AT292,AP291:AP292,AL291:AN292,AH291:AJ292,AD291:AF292,Z291:AB292)</f>
        <v>265</v>
      </c>
      <c r="BH291" s="224" t="s">
        <v>56</v>
      </c>
      <c r="BI291" s="225"/>
      <c r="BJ291" s="249">
        <v>0.47</v>
      </c>
      <c r="BK291" s="226"/>
      <c r="BL291" s="250"/>
      <c r="BM291" s="225"/>
      <c r="BN291" s="226">
        <v>0</v>
      </c>
      <c r="BO291" s="226"/>
      <c r="BP291" s="251"/>
      <c r="BQ291" s="225"/>
      <c r="BR291" s="226">
        <v>0.35</v>
      </c>
      <c r="BS291" s="226"/>
      <c r="BT291" s="252"/>
      <c r="BU291" s="8"/>
      <c r="BV291" s="87"/>
      <c r="BW291" s="104" t="s">
        <v>56</v>
      </c>
      <c r="BX291" s="13"/>
      <c r="BY291" s="102">
        <f>BJ291+BN291+BR291</f>
        <v>0.82</v>
      </c>
      <c r="BZ291" s="102">
        <f>BK291+BO291+BS291</f>
        <v>0</v>
      </c>
      <c r="CA291" s="98"/>
      <c r="CB291" s="8"/>
      <c r="CC291" s="87"/>
      <c r="CD291" s="103" t="s">
        <v>56</v>
      </c>
      <c r="CE291" s="105"/>
      <c r="CF291" s="102">
        <f>BY291</f>
        <v>0.82</v>
      </c>
      <c r="CG291" s="102">
        <f>BZ291</f>
        <v>0</v>
      </c>
      <c r="CH291" s="106"/>
      <c r="CI291" s="8"/>
      <c r="CJ291" s="9"/>
      <c r="CK291" s="7" t="s">
        <v>56</v>
      </c>
      <c r="CL291" s="31">
        <f>BJ291/(C293)%</f>
        <v>1.3202247191011234</v>
      </c>
      <c r="CM291" s="31">
        <f>BN291/(D293)%</f>
        <v>0</v>
      </c>
      <c r="CN291" s="31">
        <f>BR291/(E293)%</f>
        <v>2.9661016949152539</v>
      </c>
      <c r="CO291" s="32">
        <f>BY291/(F293)%</f>
        <v>0.96244131455399062</v>
      </c>
      <c r="CP291" s="8"/>
      <c r="CQ291" s="7" t="s">
        <v>56</v>
      </c>
      <c r="CR291" s="31">
        <f>BK291/(C293)%</f>
        <v>0</v>
      </c>
      <c r="CS291" s="31">
        <f>BO291/(D293)%</f>
        <v>0</v>
      </c>
      <c r="CT291" s="31">
        <f>BS291/(E293)%</f>
        <v>0</v>
      </c>
      <c r="CU291" s="32">
        <f>BZ291/(F293)%</f>
        <v>0</v>
      </c>
    </row>
    <row r="292" spans="1:99" ht="15.75" customHeight="1" x14ac:dyDescent="0.25">
      <c r="A292" s="182" t="s">
        <v>57</v>
      </c>
      <c r="B292" s="202">
        <v>277</v>
      </c>
      <c r="C292" s="204">
        <v>88.33</v>
      </c>
      <c r="D292" s="204">
        <v>4.75</v>
      </c>
      <c r="E292" s="204">
        <v>37.465000000000003</v>
      </c>
      <c r="F292" s="205">
        <f t="shared" si="243"/>
        <v>130.54500000000002</v>
      </c>
      <c r="G292" s="206">
        <f t="shared" si="234"/>
        <v>842.96500000000015</v>
      </c>
      <c r="H292" s="205">
        <f>G292/BH279</f>
        <v>120.42357142857145</v>
      </c>
      <c r="I292" s="231">
        <f t="shared" si="227"/>
        <v>0</v>
      </c>
      <c r="J292" s="207">
        <f t="shared" si="235"/>
        <v>0</v>
      </c>
      <c r="K292" s="231">
        <f t="shared" si="228"/>
        <v>0</v>
      </c>
      <c r="L292" s="207">
        <f t="shared" si="236"/>
        <v>0</v>
      </c>
      <c r="M292" s="207">
        <f t="shared" si="229"/>
        <v>0</v>
      </c>
      <c r="N292" s="207">
        <f t="shared" si="237"/>
        <v>0</v>
      </c>
      <c r="O292" s="208"/>
      <c r="P292" s="208"/>
      <c r="Q292" s="496"/>
      <c r="R292" s="496"/>
      <c r="S292" s="496"/>
      <c r="T292" s="496"/>
      <c r="U292" s="496"/>
      <c r="V292" s="487"/>
      <c r="W292" s="245"/>
      <c r="X292" s="214">
        <f t="shared" si="238"/>
        <v>7</v>
      </c>
      <c r="Y292" s="182" t="s">
        <v>57</v>
      </c>
      <c r="Z292" s="215"/>
      <c r="AA292" s="216"/>
      <c r="AB292" s="216"/>
      <c r="AC292" s="210">
        <f t="shared" si="230"/>
        <v>0</v>
      </c>
      <c r="AD292" s="235"/>
      <c r="AE292" s="235"/>
      <c r="AF292" s="235"/>
      <c r="AG292" s="210">
        <f t="shared" si="231"/>
        <v>0</v>
      </c>
      <c r="AH292" s="235">
        <v>0</v>
      </c>
      <c r="AI292" s="235">
        <v>0</v>
      </c>
      <c r="AJ292" s="235">
        <v>0</v>
      </c>
      <c r="AK292" s="210">
        <f t="shared" si="232"/>
        <v>0</v>
      </c>
      <c r="AL292" s="247"/>
      <c r="AM292" s="247"/>
      <c r="AN292" s="247"/>
      <c r="AO292" s="207">
        <f t="shared" si="239"/>
        <v>0</v>
      </c>
      <c r="AP292" s="236"/>
      <c r="AQ292" s="411">
        <f t="shared" si="240"/>
        <v>0</v>
      </c>
      <c r="AR292" s="237"/>
      <c r="AS292" s="237"/>
      <c r="AT292" s="237"/>
      <c r="AU292" s="219">
        <f t="shared" si="241"/>
        <v>0</v>
      </c>
      <c r="AV292" s="253"/>
      <c r="AW292" s="254"/>
      <c r="AX292" s="237"/>
      <c r="AY292" s="237"/>
      <c r="AZ292" s="255"/>
      <c r="BA292" s="222">
        <f t="shared" si="242"/>
        <v>0</v>
      </c>
      <c r="BB292" s="254"/>
      <c r="BC292" s="237"/>
      <c r="BD292" s="237"/>
      <c r="BE292" s="255"/>
      <c r="BF292" s="222">
        <f t="shared" si="233"/>
        <v>0</v>
      </c>
      <c r="BG292" s="238"/>
      <c r="BI292" s="264"/>
      <c r="BJ292" s="264"/>
      <c r="BK292" s="264"/>
      <c r="BL292" s="264"/>
      <c r="BM292" s="264"/>
      <c r="BN292" s="264"/>
      <c r="BO292" s="264"/>
      <c r="BP292" s="264"/>
      <c r="BQ292" s="264"/>
      <c r="BR292" s="264"/>
      <c r="BS292" s="264"/>
      <c r="BT292" s="265"/>
      <c r="BU292" s="8"/>
      <c r="BV292" s="87"/>
      <c r="BW292" s="114"/>
      <c r="BX292" s="115"/>
      <c r="BY292" s="116"/>
      <c r="BZ292" s="116"/>
      <c r="CA292" s="117"/>
      <c r="CB292" s="8"/>
      <c r="CC292" s="118"/>
      <c r="CD292" s="119"/>
      <c r="CE292" s="120"/>
      <c r="CF292" s="116"/>
      <c r="CG292" s="116"/>
      <c r="CH292" s="121"/>
      <c r="CI292" s="8"/>
      <c r="CJ292" s="9"/>
      <c r="CK292" s="25"/>
      <c r="CL292" s="2"/>
      <c r="CM292" s="2"/>
      <c r="CN292" s="2"/>
      <c r="CO292" s="3"/>
      <c r="CP292" s="8"/>
      <c r="CQ292" s="25"/>
      <c r="CR292" s="2"/>
      <c r="CS292" s="2"/>
      <c r="CT292" s="2"/>
      <c r="CU292" s="3"/>
    </row>
    <row r="293" spans="1:99" ht="15.75" customHeight="1" x14ac:dyDescent="0.25">
      <c r="A293" s="182" t="s">
        <v>56</v>
      </c>
      <c r="B293" s="202"/>
      <c r="C293" s="204">
        <v>35.6</v>
      </c>
      <c r="D293" s="204">
        <v>37.799999999999997</v>
      </c>
      <c r="E293" s="204">
        <v>11.8</v>
      </c>
      <c r="F293" s="205">
        <f t="shared" si="243"/>
        <v>85.2</v>
      </c>
      <c r="G293" s="206">
        <f t="shared" si="234"/>
        <v>823.58300000000008</v>
      </c>
      <c r="H293" s="205">
        <f>G293/BH279</f>
        <v>117.65471428571429</v>
      </c>
      <c r="I293" s="231">
        <f t="shared" si="227"/>
        <v>0</v>
      </c>
      <c r="J293" s="207">
        <f t="shared" si="235"/>
        <v>0</v>
      </c>
      <c r="K293" s="231">
        <f t="shared" si="228"/>
        <v>0</v>
      </c>
      <c r="L293" s="207">
        <f t="shared" si="236"/>
        <v>180</v>
      </c>
      <c r="M293" s="207">
        <f t="shared" si="229"/>
        <v>1020</v>
      </c>
      <c r="N293" s="207">
        <f t="shared" si="237"/>
        <v>4060</v>
      </c>
      <c r="O293" s="208">
        <f>(24*60-(I293+K293+M293+AR293+AS293+AT293+AP293))/24/60*100</f>
        <v>29.166666666666668</v>
      </c>
      <c r="P293" s="208">
        <f>(X293*24*60-(J293+L293+N293+AQ293+AU293))/X293/24/60*100</f>
        <v>57.936507936507944</v>
      </c>
      <c r="Q293" s="266"/>
      <c r="R293" s="266"/>
      <c r="S293" s="266"/>
      <c r="T293" s="266"/>
      <c r="U293" s="266"/>
      <c r="V293" s="267"/>
      <c r="W293" s="245"/>
      <c r="X293" s="214">
        <f t="shared" si="238"/>
        <v>7</v>
      </c>
      <c r="Y293" s="224" t="s">
        <v>56</v>
      </c>
      <c r="Z293" s="215"/>
      <c r="AA293" s="216"/>
      <c r="AB293" s="216"/>
      <c r="AC293" s="210">
        <f t="shared" si="230"/>
        <v>0</v>
      </c>
      <c r="AD293" s="235"/>
      <c r="AE293" s="235"/>
      <c r="AF293" s="235"/>
      <c r="AG293" s="210">
        <f t="shared" si="231"/>
        <v>0</v>
      </c>
      <c r="AH293" s="235">
        <v>300</v>
      </c>
      <c r="AI293" s="235">
        <v>280</v>
      </c>
      <c r="AJ293" s="235">
        <v>440</v>
      </c>
      <c r="AK293" s="210">
        <f t="shared" si="232"/>
        <v>1020</v>
      </c>
      <c r="AL293" s="247"/>
      <c r="AM293" s="247"/>
      <c r="AN293" s="247"/>
      <c r="AO293" s="207">
        <f t="shared" si="239"/>
        <v>0</v>
      </c>
      <c r="AP293" s="236"/>
      <c r="AQ293" s="411">
        <f t="shared" si="240"/>
        <v>0</v>
      </c>
      <c r="AR293" s="237"/>
      <c r="AS293" s="237"/>
      <c r="AT293" s="237"/>
      <c r="AU293" s="219">
        <f t="shared" si="241"/>
        <v>0</v>
      </c>
      <c r="AV293" s="263" t="s">
        <v>56</v>
      </c>
      <c r="AW293" s="254"/>
      <c r="AX293" s="254"/>
      <c r="AY293" s="254"/>
      <c r="AZ293" s="219">
        <f t="shared" ref="AZ293:AZ299" si="244">AW293+AX293+AY293</f>
        <v>0</v>
      </c>
      <c r="BA293" s="222">
        <f t="shared" si="242"/>
        <v>0</v>
      </c>
      <c r="BB293" s="221"/>
      <c r="BC293" s="210"/>
      <c r="BD293" s="210"/>
      <c r="BE293" s="219">
        <f t="shared" ref="BE293:BE299" si="245">BB293+BC293+BD293</f>
        <v>0</v>
      </c>
      <c r="BF293" s="222">
        <f t="shared" si="233"/>
        <v>2880</v>
      </c>
      <c r="BG293" s="223"/>
      <c r="BH293" s="224" t="s">
        <v>58</v>
      </c>
      <c r="BI293" s="268">
        <v>1.36</v>
      </c>
      <c r="BJ293" s="249">
        <v>1.46</v>
      </c>
      <c r="BK293" s="226"/>
      <c r="BL293" s="269"/>
      <c r="BM293" s="268">
        <v>0.88</v>
      </c>
      <c r="BN293" s="226">
        <v>0.98</v>
      </c>
      <c r="BO293" s="226"/>
      <c r="BP293" s="270"/>
      <c r="BQ293" s="268">
        <v>1</v>
      </c>
      <c r="BR293" s="226">
        <v>1.02</v>
      </c>
      <c r="BS293" s="226"/>
      <c r="BT293" s="271"/>
      <c r="BU293" s="8"/>
      <c r="BV293" s="87"/>
      <c r="BW293" s="122" t="s">
        <v>59</v>
      </c>
      <c r="BX293" s="123">
        <f t="shared" ref="BX293:CA294" si="246">BI293+BM293+BQ293</f>
        <v>3.24</v>
      </c>
      <c r="BY293" s="102">
        <f t="shared" si="246"/>
        <v>3.46</v>
      </c>
      <c r="BZ293" s="102">
        <f t="shared" si="246"/>
        <v>0</v>
      </c>
      <c r="CA293" s="124">
        <f t="shared" si="246"/>
        <v>0</v>
      </c>
      <c r="CB293" s="8"/>
      <c r="CC293" s="87"/>
      <c r="CD293" s="113" t="s">
        <v>59</v>
      </c>
      <c r="CE293" s="125">
        <f t="shared" ref="CE293:CH294" si="247">BX293</f>
        <v>3.24</v>
      </c>
      <c r="CF293" s="102">
        <f t="shared" si="247"/>
        <v>3.46</v>
      </c>
      <c r="CG293" s="102">
        <f t="shared" si="247"/>
        <v>0</v>
      </c>
      <c r="CH293" s="126">
        <f t="shared" si="247"/>
        <v>0</v>
      </c>
      <c r="CI293" s="8"/>
      <c r="CJ293" s="9"/>
      <c r="CK293" s="25" t="s">
        <v>58</v>
      </c>
      <c r="CL293" s="31">
        <f>BJ293/(BJ293+C295)%</f>
        <v>3.3632803501497346</v>
      </c>
      <c r="CM293" s="31">
        <f>BN293/(BN293+D295)%</f>
        <v>1.8039576622181315</v>
      </c>
      <c r="CN293" s="31">
        <f>BR293/(BR293+E295)%</f>
        <v>1.2742036227357902</v>
      </c>
      <c r="CO293" s="32">
        <f>BY293/(BY293+F295)%</f>
        <v>1.9461709368056923</v>
      </c>
      <c r="CP293" s="8"/>
      <c r="CQ293" s="25" t="s">
        <v>58</v>
      </c>
      <c r="CR293" s="31">
        <f>BK293/C295%</f>
        <v>0</v>
      </c>
      <c r="CS293" s="31">
        <f>BO293/D295%</f>
        <v>0</v>
      </c>
      <c r="CT293" s="31">
        <f>BS293/E295%</f>
        <v>0</v>
      </c>
      <c r="CU293" s="32">
        <f>BZ293/F295%</f>
        <v>0</v>
      </c>
    </row>
    <row r="294" spans="1:99" ht="15.75" customHeight="1" x14ac:dyDescent="0.25">
      <c r="A294" s="182" t="s">
        <v>60</v>
      </c>
      <c r="B294" s="202"/>
      <c r="C294" s="204">
        <v>87.11</v>
      </c>
      <c r="D294" s="204">
        <v>74.694999999999993</v>
      </c>
      <c r="E294" s="204">
        <v>86.001999999999995</v>
      </c>
      <c r="F294" s="205">
        <f t="shared" si="243"/>
        <v>247.80700000000002</v>
      </c>
      <c r="G294" s="206">
        <f t="shared" si="234"/>
        <v>1688.5579999999998</v>
      </c>
      <c r="H294" s="205">
        <f>G294/BH279</f>
        <v>241.2225714285714</v>
      </c>
      <c r="I294" s="231">
        <f t="shared" si="227"/>
        <v>0</v>
      </c>
      <c r="J294" s="207">
        <f t="shared" si="235"/>
        <v>435</v>
      </c>
      <c r="K294" s="231">
        <f t="shared" si="228"/>
        <v>60</v>
      </c>
      <c r="L294" s="207">
        <f t="shared" si="236"/>
        <v>370</v>
      </c>
      <c r="M294" s="207">
        <f t="shared" si="229"/>
        <v>3750</v>
      </c>
      <c r="N294" s="207">
        <f t="shared" si="237"/>
        <v>24025</v>
      </c>
      <c r="O294" s="208">
        <f>(16*24*60-(I294+K294+M294+AR294+AS294+AT294+AP294))/16/24/60*100</f>
        <v>83.463541666666657</v>
      </c>
      <c r="P294" s="208">
        <f>(16*X294*24*60-(J294+L294+N294+AQ294+AU294))/16/X294/24/60*100</f>
        <v>84.604414682539669</v>
      </c>
      <c r="Q294" s="232"/>
      <c r="R294" s="233"/>
      <c r="S294" s="233"/>
      <c r="T294" s="234"/>
      <c r="U294" s="234"/>
      <c r="V294" s="272"/>
      <c r="W294" s="213"/>
      <c r="X294" s="214">
        <f>X299</f>
        <v>7</v>
      </c>
      <c r="Y294" s="182" t="s">
        <v>60</v>
      </c>
      <c r="Z294" s="215"/>
      <c r="AA294" s="216"/>
      <c r="AB294" s="216"/>
      <c r="AC294" s="210">
        <f t="shared" si="230"/>
        <v>0</v>
      </c>
      <c r="AD294" s="235">
        <v>60</v>
      </c>
      <c r="AE294" s="235"/>
      <c r="AF294" s="235"/>
      <c r="AG294" s="210">
        <f t="shared" si="231"/>
        <v>60</v>
      </c>
      <c r="AH294" s="235">
        <v>1095</v>
      </c>
      <c r="AI294" s="235">
        <v>1440</v>
      </c>
      <c r="AJ294" s="235">
        <v>1215</v>
      </c>
      <c r="AK294" s="210">
        <f t="shared" si="232"/>
        <v>3750</v>
      </c>
      <c r="AL294" s="233"/>
      <c r="AM294" s="233"/>
      <c r="AN294" s="233"/>
      <c r="AO294" s="207">
        <f t="shared" si="239"/>
        <v>0</v>
      </c>
      <c r="AP294" s="236"/>
      <c r="AQ294" s="411">
        <f t="shared" si="240"/>
        <v>0</v>
      </c>
      <c r="AR294" s="237"/>
      <c r="AS294" s="237"/>
      <c r="AT294" s="237"/>
      <c r="AU294" s="219">
        <f t="shared" si="241"/>
        <v>0</v>
      </c>
      <c r="AV294" s="263" t="s">
        <v>60</v>
      </c>
      <c r="AW294" s="221"/>
      <c r="AX294" s="210"/>
      <c r="AY294" s="210"/>
      <c r="AZ294" s="219">
        <f t="shared" si="244"/>
        <v>0</v>
      </c>
      <c r="BA294" s="222">
        <f t="shared" si="242"/>
        <v>0</v>
      </c>
      <c r="BB294" s="221">
        <f>AH294</f>
        <v>1095</v>
      </c>
      <c r="BC294" s="221">
        <f>AI294</f>
        <v>1440</v>
      </c>
      <c r="BD294" s="221">
        <f>AJ294</f>
        <v>1215</v>
      </c>
      <c r="BE294" s="219">
        <f t="shared" si="245"/>
        <v>3750</v>
      </c>
      <c r="BF294" s="222">
        <f t="shared" si="233"/>
        <v>21145</v>
      </c>
      <c r="BG294" s="223"/>
      <c r="BH294" s="224" t="s">
        <v>61</v>
      </c>
      <c r="BI294" s="268">
        <v>1.05</v>
      </c>
      <c r="BJ294" s="249">
        <v>1.1499999999999999</v>
      </c>
      <c r="BK294" s="226"/>
      <c r="BL294" s="269"/>
      <c r="BM294" s="268">
        <v>0.84</v>
      </c>
      <c r="BN294" s="226">
        <v>0.94</v>
      </c>
      <c r="BO294" s="226"/>
      <c r="BP294" s="270"/>
      <c r="BQ294" s="268">
        <v>0.6</v>
      </c>
      <c r="BR294" s="226">
        <v>0.7</v>
      </c>
      <c r="BS294" s="226"/>
      <c r="BT294" s="271"/>
      <c r="BU294" s="8"/>
      <c r="BV294" s="87"/>
      <c r="BW294" s="104" t="s">
        <v>62</v>
      </c>
      <c r="BX294" s="127">
        <f t="shared" si="246"/>
        <v>2.4900000000000002</v>
      </c>
      <c r="BY294" s="128">
        <f t="shared" si="246"/>
        <v>2.79</v>
      </c>
      <c r="BZ294" s="102">
        <f t="shared" si="246"/>
        <v>0</v>
      </c>
      <c r="CA294" s="124">
        <f t="shared" si="246"/>
        <v>0</v>
      </c>
      <c r="CB294" s="9"/>
      <c r="CC294" s="87"/>
      <c r="CD294" s="90" t="s">
        <v>62</v>
      </c>
      <c r="CE294" s="129">
        <f t="shared" si="247"/>
        <v>2.4900000000000002</v>
      </c>
      <c r="CF294" s="102">
        <f t="shared" si="247"/>
        <v>2.79</v>
      </c>
      <c r="CG294" s="102">
        <f t="shared" si="247"/>
        <v>0</v>
      </c>
      <c r="CH294" s="126">
        <f t="shared" si="247"/>
        <v>0</v>
      </c>
      <c r="CI294" s="8"/>
      <c r="CJ294" s="9"/>
      <c r="CK294" s="25" t="s">
        <v>61</v>
      </c>
      <c r="CL294" s="31">
        <f>BJ294/(BJ294+C296)%</f>
        <v>7.759784075573549</v>
      </c>
      <c r="CM294" s="31">
        <f>BN294/(BN294+D296)%</f>
        <v>4.2902784116841621</v>
      </c>
      <c r="CN294" s="31">
        <f>BR294/(BR294+E296)%</f>
        <v>36.119711042311664</v>
      </c>
      <c r="CO294" s="32">
        <f>BY294/(BY294+F296)%</f>
        <v>7.2152684390193444</v>
      </c>
      <c r="CP294" s="8"/>
      <c r="CQ294" s="25" t="s">
        <v>61</v>
      </c>
      <c r="CR294" s="31">
        <f>BK294/C296%</f>
        <v>0</v>
      </c>
      <c r="CS294" s="31">
        <f>BO294/D296%</f>
        <v>0</v>
      </c>
      <c r="CT294" s="31">
        <f>BS294/E296%</f>
        <v>0</v>
      </c>
      <c r="CU294" s="32">
        <f>BZ294/F296%</f>
        <v>0</v>
      </c>
    </row>
    <row r="295" spans="1:99" ht="15.75" customHeight="1" x14ac:dyDescent="0.25">
      <c r="A295" s="201" t="s">
        <v>59</v>
      </c>
      <c r="B295" s="202"/>
      <c r="C295" s="204">
        <v>41.95</v>
      </c>
      <c r="D295" s="204">
        <v>53.344999999999999</v>
      </c>
      <c r="E295" s="204">
        <v>79.03</v>
      </c>
      <c r="F295" s="206">
        <f t="shared" si="243"/>
        <v>174.32499999999999</v>
      </c>
      <c r="G295" s="206">
        <f t="shared" si="234"/>
        <v>803.13800000000015</v>
      </c>
      <c r="H295" s="206">
        <f>G295/BH279</f>
        <v>114.73400000000002</v>
      </c>
      <c r="I295" s="207">
        <f t="shared" si="227"/>
        <v>0</v>
      </c>
      <c r="J295" s="207">
        <f t="shared" si="235"/>
        <v>0</v>
      </c>
      <c r="K295" s="207">
        <f t="shared" si="228"/>
        <v>0</v>
      </c>
      <c r="L295" s="207">
        <f t="shared" si="236"/>
        <v>100</v>
      </c>
      <c r="M295" s="207">
        <f t="shared" si="229"/>
        <v>340</v>
      </c>
      <c r="N295" s="207">
        <f t="shared" si="237"/>
        <v>2720</v>
      </c>
      <c r="O295" s="208">
        <f>(24*60-(I295+K295+M295+AR295+AS295+AT295+AP295))/24/60*100</f>
        <v>76.3888888888889</v>
      </c>
      <c r="P295" s="208">
        <f>(X295*24*60-(J295+L295+N295+AQ295+AU295))/X295/24/60*100</f>
        <v>72.023809523809518</v>
      </c>
      <c r="Q295" s="209"/>
      <c r="R295" s="210"/>
      <c r="S295" s="210"/>
      <c r="T295" s="209"/>
      <c r="U295" s="209"/>
      <c r="V295" s="212"/>
      <c r="W295" s="213"/>
      <c r="X295" s="214">
        <f>X294</f>
        <v>7</v>
      </c>
      <c r="Y295" s="201" t="s">
        <v>59</v>
      </c>
      <c r="Z295" s="215"/>
      <c r="AA295" s="216"/>
      <c r="AB295" s="216"/>
      <c r="AC295" s="210">
        <f t="shared" si="230"/>
        <v>0</v>
      </c>
      <c r="AD295" s="235"/>
      <c r="AE295" s="235"/>
      <c r="AF295" s="235"/>
      <c r="AG295" s="210">
        <f t="shared" si="231"/>
        <v>0</v>
      </c>
      <c r="AH295" s="235">
        <v>160</v>
      </c>
      <c r="AI295" s="235">
        <v>140</v>
      </c>
      <c r="AJ295" s="235">
        <v>40</v>
      </c>
      <c r="AK295" s="210">
        <f t="shared" si="232"/>
        <v>340</v>
      </c>
      <c r="AL295" s="210"/>
      <c r="AM295" s="210"/>
      <c r="AN295" s="210"/>
      <c r="AO295" s="207">
        <f t="shared" si="239"/>
        <v>0</v>
      </c>
      <c r="AP295" s="209"/>
      <c r="AQ295" s="411">
        <f t="shared" si="240"/>
        <v>0</v>
      </c>
      <c r="AR295" s="210"/>
      <c r="AS295" s="210"/>
      <c r="AT295" s="210"/>
      <c r="AU295" s="219">
        <f t="shared" si="241"/>
        <v>0</v>
      </c>
      <c r="AV295" s="263" t="s">
        <v>63</v>
      </c>
      <c r="AW295" s="221"/>
      <c r="AX295" s="210"/>
      <c r="AY295" s="210"/>
      <c r="AZ295" s="219">
        <f t="shared" si="244"/>
        <v>0</v>
      </c>
      <c r="BA295" s="222">
        <f t="shared" si="242"/>
        <v>0</v>
      </c>
      <c r="BB295" s="221"/>
      <c r="BC295" s="210"/>
      <c r="BD295" s="210"/>
      <c r="BE295" s="219">
        <f t="shared" si="245"/>
        <v>0</v>
      </c>
      <c r="BF295" s="222">
        <f t="shared" si="233"/>
        <v>0</v>
      </c>
      <c r="BG295" s="238"/>
      <c r="BH295" s="195"/>
      <c r="BI295" s="274"/>
      <c r="BJ295" s="240"/>
      <c r="BK295" s="241"/>
      <c r="BL295" s="275"/>
      <c r="BM295" s="274"/>
      <c r="BN295" s="241"/>
      <c r="BO295" s="241"/>
      <c r="BP295" s="276"/>
      <c r="BQ295" s="274"/>
      <c r="BR295" s="241"/>
      <c r="BS295" s="241"/>
      <c r="BT295" s="265"/>
      <c r="BU295" s="8"/>
      <c r="BV295" s="87"/>
      <c r="BW295" s="107"/>
      <c r="BX295" s="130"/>
      <c r="BY295" s="93"/>
      <c r="BZ295" s="93"/>
      <c r="CA295" s="98"/>
      <c r="CB295" s="8"/>
      <c r="CC295" s="87"/>
      <c r="CD295" s="108"/>
      <c r="CE295" s="109"/>
      <c r="CF295" s="93"/>
      <c r="CG295" s="93"/>
      <c r="CH295" s="110"/>
      <c r="CI295" s="8"/>
      <c r="CJ295" s="9"/>
      <c r="CK295" s="25"/>
      <c r="CL295" s="2"/>
      <c r="CM295" s="2"/>
      <c r="CN295" s="2"/>
      <c r="CO295" s="3"/>
      <c r="CP295" s="8"/>
      <c r="CQ295" s="25"/>
      <c r="CR295" s="2"/>
      <c r="CS295" s="2"/>
      <c r="CT295" s="2"/>
      <c r="CU295" s="3"/>
    </row>
    <row r="296" spans="1:99" ht="15.75" customHeight="1" x14ac:dyDescent="0.25">
      <c r="A296" s="182" t="s">
        <v>62</v>
      </c>
      <c r="B296" s="202"/>
      <c r="C296" s="204">
        <v>13.67</v>
      </c>
      <c r="D296" s="204">
        <v>20.97</v>
      </c>
      <c r="E296" s="204">
        <v>1.238</v>
      </c>
      <c r="F296" s="205">
        <f t="shared" si="243"/>
        <v>35.878</v>
      </c>
      <c r="G296" s="206">
        <f t="shared" si="234"/>
        <v>619.38100000000009</v>
      </c>
      <c r="H296" s="205">
        <f>G296/BH279</f>
        <v>88.483000000000018</v>
      </c>
      <c r="I296" s="231">
        <f t="shared" si="227"/>
        <v>0</v>
      </c>
      <c r="J296" s="207">
        <f t="shared" si="235"/>
        <v>0</v>
      </c>
      <c r="K296" s="231">
        <f t="shared" si="228"/>
        <v>0</v>
      </c>
      <c r="L296" s="207">
        <f t="shared" si="236"/>
        <v>0</v>
      </c>
      <c r="M296" s="207">
        <f t="shared" si="229"/>
        <v>735</v>
      </c>
      <c r="N296" s="207">
        <f t="shared" si="237"/>
        <v>3390</v>
      </c>
      <c r="O296" s="208">
        <f>(24*60-(I296+K296+M296+AR296+AS296+AT296+AP296))/24/60*100</f>
        <v>48.958333333333329</v>
      </c>
      <c r="P296" s="208">
        <f>(X296*24*60-(J296+L296+N296+AQ296+AU296))/X296/24/60*100</f>
        <v>66.36904761904762</v>
      </c>
      <c r="Q296" s="232"/>
      <c r="R296" s="233"/>
      <c r="S296" s="233"/>
      <c r="T296" s="234"/>
      <c r="U296" s="234"/>
      <c r="V296" s="272"/>
      <c r="W296" s="213"/>
      <c r="X296" s="214">
        <f>X295</f>
        <v>7</v>
      </c>
      <c r="Y296" s="182" t="s">
        <v>62</v>
      </c>
      <c r="Z296" s="215"/>
      <c r="AA296" s="216"/>
      <c r="AB296" s="216"/>
      <c r="AC296" s="210">
        <f t="shared" si="230"/>
        <v>0</v>
      </c>
      <c r="AD296" s="235"/>
      <c r="AE296" s="235"/>
      <c r="AF296" s="235"/>
      <c r="AG296" s="210">
        <f t="shared" si="231"/>
        <v>0</v>
      </c>
      <c r="AH296" s="235">
        <v>160</v>
      </c>
      <c r="AI296" s="235">
        <v>125</v>
      </c>
      <c r="AJ296" s="235">
        <v>450</v>
      </c>
      <c r="AK296" s="210">
        <f t="shared" si="232"/>
        <v>735</v>
      </c>
      <c r="AL296" s="233"/>
      <c r="AM296" s="233"/>
      <c r="AN296" s="233"/>
      <c r="AO296" s="207">
        <f t="shared" si="239"/>
        <v>0</v>
      </c>
      <c r="AP296" s="236"/>
      <c r="AQ296" s="411">
        <f t="shared" si="240"/>
        <v>0</v>
      </c>
      <c r="AR296" s="237"/>
      <c r="AS296" s="237"/>
      <c r="AT296" s="237"/>
      <c r="AU296" s="219">
        <f t="shared" si="241"/>
        <v>0</v>
      </c>
      <c r="AV296" s="263" t="s">
        <v>64</v>
      </c>
      <c r="AW296" s="221"/>
      <c r="AX296" s="210"/>
      <c r="AY296" s="210"/>
      <c r="AZ296" s="219">
        <f t="shared" si="244"/>
        <v>0</v>
      </c>
      <c r="BA296" s="222">
        <f t="shared" si="242"/>
        <v>0</v>
      </c>
      <c r="BB296" s="221"/>
      <c r="BC296" s="210"/>
      <c r="BD296" s="210"/>
      <c r="BE296" s="219">
        <f t="shared" si="245"/>
        <v>0</v>
      </c>
      <c r="BF296" s="222">
        <f t="shared" si="233"/>
        <v>0</v>
      </c>
      <c r="BG296" s="223"/>
      <c r="BH296" s="224" t="s">
        <v>65</v>
      </c>
      <c r="BI296" s="268">
        <v>1.26</v>
      </c>
      <c r="BJ296" s="249">
        <v>1.38</v>
      </c>
      <c r="BK296" s="226"/>
      <c r="BL296" s="269"/>
      <c r="BM296" s="268">
        <v>0.85</v>
      </c>
      <c r="BN296" s="226">
        <v>0.97</v>
      </c>
      <c r="BO296" s="226"/>
      <c r="BP296" s="270"/>
      <c r="BQ296" s="268">
        <v>0.57999999999999996</v>
      </c>
      <c r="BR296" s="226">
        <v>0.7</v>
      </c>
      <c r="BS296" s="226"/>
      <c r="BT296" s="271"/>
      <c r="BU296" s="8"/>
      <c r="BV296" s="87"/>
      <c r="BW296" s="104" t="s">
        <v>66</v>
      </c>
      <c r="BX296" s="127">
        <f>BI296+BM296+BQ296</f>
        <v>2.69</v>
      </c>
      <c r="BY296" s="128">
        <f>BJ296+BN296+BR296</f>
        <v>3.05</v>
      </c>
      <c r="BZ296" s="102">
        <f>BK296+BO296+BS296</f>
        <v>0</v>
      </c>
      <c r="CA296" s="124">
        <f>BL296+BP296+BT296</f>
        <v>0</v>
      </c>
      <c r="CB296" s="8"/>
      <c r="CC296" s="87"/>
      <c r="CD296" s="90" t="s">
        <v>66</v>
      </c>
      <c r="CE296" s="129">
        <f>BX296</f>
        <v>2.69</v>
      </c>
      <c r="CF296" s="102">
        <f>BY296</f>
        <v>3.05</v>
      </c>
      <c r="CG296" s="102">
        <f>BZ296</f>
        <v>0</v>
      </c>
      <c r="CH296" s="126">
        <f>CA296</f>
        <v>0</v>
      </c>
      <c r="CI296" s="8"/>
      <c r="CJ296" s="9"/>
      <c r="CK296" s="25" t="s">
        <v>65</v>
      </c>
      <c r="CL296" s="31">
        <f>BJ296/(BJ296+C297)%</f>
        <v>3.0714444691742711</v>
      </c>
      <c r="CM296" s="31">
        <f>BN296/(BN296+D297)%</f>
        <v>2.5499474237644582</v>
      </c>
      <c r="CN296" s="31">
        <f>BR296/(BR296+E297)%</f>
        <v>2.4726245143058994</v>
      </c>
      <c r="CO296" s="32">
        <f>BY296/(BY296+F297)%</f>
        <v>2.7408339324227171</v>
      </c>
      <c r="CP296" s="8"/>
      <c r="CQ296" s="25" t="s">
        <v>65</v>
      </c>
      <c r="CR296" s="31">
        <f>BK296/C297%</f>
        <v>0</v>
      </c>
      <c r="CS296" s="31">
        <f>BO296/D297%</f>
        <v>0</v>
      </c>
      <c r="CT296" s="31">
        <f>BS296/E297%</f>
        <v>0</v>
      </c>
      <c r="CU296" s="32">
        <f>BZ296/F297%</f>
        <v>0</v>
      </c>
    </row>
    <row r="297" spans="1:99" ht="15.75" customHeight="1" x14ac:dyDescent="0.25">
      <c r="A297" s="182" t="s">
        <v>66</v>
      </c>
      <c r="B297" s="202"/>
      <c r="C297" s="204">
        <v>43.55</v>
      </c>
      <c r="D297" s="204">
        <v>37.07</v>
      </c>
      <c r="E297" s="204">
        <v>27.61</v>
      </c>
      <c r="F297" s="205">
        <f t="shared" si="243"/>
        <v>108.23</v>
      </c>
      <c r="G297" s="206">
        <f t="shared" si="234"/>
        <v>578.46399999999994</v>
      </c>
      <c r="H297" s="205">
        <f>G297/BH279</f>
        <v>82.637714285714281</v>
      </c>
      <c r="I297" s="231">
        <f t="shared" si="227"/>
        <v>0</v>
      </c>
      <c r="J297" s="207">
        <f t="shared" si="235"/>
        <v>0</v>
      </c>
      <c r="K297" s="231">
        <f t="shared" si="228"/>
        <v>0</v>
      </c>
      <c r="L297" s="207">
        <f t="shared" si="236"/>
        <v>0</v>
      </c>
      <c r="M297" s="207">
        <f t="shared" si="229"/>
        <v>355</v>
      </c>
      <c r="N297" s="207">
        <f t="shared" si="237"/>
        <v>3070</v>
      </c>
      <c r="O297" s="208">
        <f>(24*60-(I297+K297+M297+AR297+AS297+AT297+AP297))/24/60*100</f>
        <v>75.347222222222214</v>
      </c>
      <c r="P297" s="208">
        <f>(X297*24*60-(J297+L297+N297+AQ297+AU297))/X297/24/60*100</f>
        <v>68.650793650793645</v>
      </c>
      <c r="Q297" s="232"/>
      <c r="R297" s="233"/>
      <c r="S297" s="233"/>
      <c r="T297" s="234"/>
      <c r="U297" s="234"/>
      <c r="V297" s="272"/>
      <c r="W297" s="213"/>
      <c r="X297" s="214">
        <f>X296</f>
        <v>7</v>
      </c>
      <c r="Y297" s="182" t="s">
        <v>66</v>
      </c>
      <c r="Z297" s="215"/>
      <c r="AA297" s="216"/>
      <c r="AB297" s="216"/>
      <c r="AC297" s="210">
        <f t="shared" si="230"/>
        <v>0</v>
      </c>
      <c r="AD297" s="246"/>
      <c r="AE297" s="246"/>
      <c r="AF297" s="235"/>
      <c r="AG297" s="210">
        <f t="shared" si="231"/>
        <v>0</v>
      </c>
      <c r="AH297" s="235">
        <v>130</v>
      </c>
      <c r="AI297" s="235">
        <v>105</v>
      </c>
      <c r="AJ297" s="235">
        <v>120</v>
      </c>
      <c r="AK297" s="210">
        <f t="shared" si="232"/>
        <v>355</v>
      </c>
      <c r="AL297" s="233"/>
      <c r="AM297" s="233"/>
      <c r="AN297" s="233"/>
      <c r="AO297" s="207">
        <f t="shared" si="239"/>
        <v>0</v>
      </c>
      <c r="AP297" s="236"/>
      <c r="AQ297" s="411">
        <f t="shared" si="240"/>
        <v>0</v>
      </c>
      <c r="AR297" s="237"/>
      <c r="AS297" s="237"/>
      <c r="AT297" s="237"/>
      <c r="AU297" s="219">
        <f t="shared" si="241"/>
        <v>90</v>
      </c>
      <c r="AV297" s="263" t="s">
        <v>67</v>
      </c>
      <c r="AW297" s="221"/>
      <c r="AX297" s="210"/>
      <c r="AY297" s="210"/>
      <c r="AZ297" s="219">
        <f t="shared" si="244"/>
        <v>0</v>
      </c>
      <c r="BA297" s="222">
        <f t="shared" si="242"/>
        <v>0</v>
      </c>
      <c r="BB297" s="221"/>
      <c r="BC297" s="210"/>
      <c r="BD297" s="210"/>
      <c r="BE297" s="219">
        <f t="shared" si="245"/>
        <v>0</v>
      </c>
      <c r="BF297" s="222">
        <f t="shared" si="233"/>
        <v>0</v>
      </c>
      <c r="BG297" s="238"/>
      <c r="BH297" s="195"/>
      <c r="BI297" s="278"/>
      <c r="BJ297" s="276"/>
      <c r="BK297" s="279"/>
      <c r="BL297" s="280"/>
      <c r="BM297" s="279"/>
      <c r="BN297" s="281"/>
      <c r="BO297" s="281"/>
      <c r="BP297" s="280"/>
      <c r="BQ297" s="279"/>
      <c r="BR297" s="197"/>
      <c r="BS297" s="197"/>
      <c r="BT297" s="282"/>
      <c r="BU297" s="8"/>
      <c r="BV297" s="87"/>
      <c r="BW297" s="107"/>
      <c r="BX297" s="130"/>
      <c r="BY297" s="93"/>
      <c r="BZ297" s="93"/>
      <c r="CA297" s="98"/>
      <c r="CB297" s="8"/>
      <c r="CC297" s="87"/>
      <c r="CD297" s="131"/>
      <c r="CE297" s="132"/>
      <c r="CF297" s="93"/>
      <c r="CG297" s="93"/>
      <c r="CH297" s="133"/>
      <c r="CI297" s="8"/>
      <c r="CJ297" s="9"/>
      <c r="CK297" s="25"/>
      <c r="CL297" s="2"/>
      <c r="CM297" s="2"/>
      <c r="CN297" s="2"/>
      <c r="CO297" s="3"/>
      <c r="CP297" s="8"/>
      <c r="CQ297" s="25"/>
      <c r="CR297" s="2"/>
      <c r="CS297" s="2"/>
      <c r="CT297" s="2"/>
      <c r="CU297" s="3"/>
    </row>
    <row r="298" spans="1:99" ht="15.75" customHeight="1" x14ac:dyDescent="0.25">
      <c r="A298" s="182" t="s">
        <v>68</v>
      </c>
      <c r="B298" s="202"/>
      <c r="C298" s="204">
        <v>9.3800000000000008</v>
      </c>
      <c r="D298" s="204">
        <v>8.8000000000000007</v>
      </c>
      <c r="E298" s="204">
        <v>6.125</v>
      </c>
      <c r="F298" s="205">
        <f t="shared" si="243"/>
        <v>24.305</v>
      </c>
      <c r="G298" s="206">
        <f t="shared" si="234"/>
        <v>172.06900000000002</v>
      </c>
      <c r="H298" s="205">
        <f>G298/BH279</f>
        <v>24.581285714285716</v>
      </c>
      <c r="I298" s="231">
        <f t="shared" si="227"/>
        <v>0</v>
      </c>
      <c r="J298" s="207">
        <f t="shared" si="235"/>
        <v>0</v>
      </c>
      <c r="K298" s="231">
        <f t="shared" si="228"/>
        <v>0</v>
      </c>
      <c r="L298" s="207">
        <f t="shared" si="236"/>
        <v>0</v>
      </c>
      <c r="M298" s="207">
        <f t="shared" si="229"/>
        <v>420</v>
      </c>
      <c r="N298" s="207">
        <f t="shared" si="237"/>
        <v>2855</v>
      </c>
      <c r="O298" s="208">
        <f>(24*60-(I298+K298+M298+AR298+AS298+AT298+AP298))/24/60*100</f>
        <v>70.833333333333343</v>
      </c>
      <c r="P298" s="208">
        <f>(X298*24*60-(J298+L298+N298+AQ298+AU298))/X298/24/60*100</f>
        <v>71.676587301587304</v>
      </c>
      <c r="Q298" s="232"/>
      <c r="R298" s="233"/>
      <c r="S298" s="233"/>
      <c r="T298" s="234"/>
      <c r="U298" s="234"/>
      <c r="V298" s="272"/>
      <c r="W298" s="213"/>
      <c r="X298" s="214">
        <v>7</v>
      </c>
      <c r="Y298" s="182" t="s">
        <v>68</v>
      </c>
      <c r="Z298" s="215"/>
      <c r="AA298" s="216"/>
      <c r="AB298" s="216"/>
      <c r="AC298" s="210">
        <f t="shared" si="230"/>
        <v>0</v>
      </c>
      <c r="AD298" s="235"/>
      <c r="AE298" s="235"/>
      <c r="AF298" s="235"/>
      <c r="AG298" s="210">
        <f t="shared" si="231"/>
        <v>0</v>
      </c>
      <c r="AH298" s="216">
        <v>160</v>
      </c>
      <c r="AI298" s="216">
        <v>140</v>
      </c>
      <c r="AJ298" s="216">
        <v>120</v>
      </c>
      <c r="AK298" s="210">
        <f t="shared" si="232"/>
        <v>420</v>
      </c>
      <c r="AL298" s="233"/>
      <c r="AM298" s="233"/>
      <c r="AN298" s="233"/>
      <c r="AO298" s="207">
        <f t="shared" si="239"/>
        <v>0</v>
      </c>
      <c r="AP298" s="236"/>
      <c r="AQ298" s="411">
        <f t="shared" si="240"/>
        <v>0</v>
      </c>
      <c r="AR298" s="237"/>
      <c r="AS298" s="237"/>
      <c r="AT298" s="237"/>
      <c r="AU298" s="219">
        <f t="shared" si="241"/>
        <v>0</v>
      </c>
      <c r="AV298" s="263" t="s">
        <v>69</v>
      </c>
      <c r="AW298" s="221"/>
      <c r="AX298" s="210"/>
      <c r="AY298" s="210"/>
      <c r="AZ298" s="219">
        <f t="shared" si="244"/>
        <v>0</v>
      </c>
      <c r="BA298" s="222">
        <f t="shared" si="242"/>
        <v>0</v>
      </c>
      <c r="BB298" s="221"/>
      <c r="BC298" s="210"/>
      <c r="BD298" s="210"/>
      <c r="BE298" s="219">
        <f t="shared" si="245"/>
        <v>0</v>
      </c>
      <c r="BF298" s="222">
        <f t="shared" si="233"/>
        <v>0</v>
      </c>
      <c r="BG298" s="223"/>
      <c r="BH298" s="224" t="s">
        <v>70</v>
      </c>
      <c r="BI298" s="268">
        <v>0.83</v>
      </c>
      <c r="BJ298" s="249">
        <v>0.83</v>
      </c>
      <c r="BK298" s="226"/>
      <c r="BL298" s="269"/>
      <c r="BM298" s="268">
        <v>0.4</v>
      </c>
      <c r="BN298" s="226">
        <v>0.4</v>
      </c>
      <c r="BO298" s="226"/>
      <c r="BP298" s="270"/>
      <c r="BQ298" s="268">
        <v>0.46</v>
      </c>
      <c r="BR298" s="226">
        <v>0.46</v>
      </c>
      <c r="BS298" s="226"/>
      <c r="BT298" s="250"/>
      <c r="BU298" s="8"/>
      <c r="BV298" s="87"/>
      <c r="BW298" s="104" t="s">
        <v>68</v>
      </c>
      <c r="BX298" s="127">
        <f>BI298+BM298+BQ298</f>
        <v>1.69</v>
      </c>
      <c r="BY298" s="128">
        <f>BJ298+BN298+BR298</f>
        <v>1.69</v>
      </c>
      <c r="BZ298" s="102">
        <f>BK298+BO298+BS298</f>
        <v>0</v>
      </c>
      <c r="CA298" s="124">
        <f>BL298+BP298+BT298</f>
        <v>0</v>
      </c>
      <c r="CB298" s="8"/>
      <c r="CC298" s="87"/>
      <c r="CD298" s="131" t="s">
        <v>68</v>
      </c>
      <c r="CE298" s="129">
        <f>BX298</f>
        <v>1.69</v>
      </c>
      <c r="CF298" s="102">
        <f>BY298</f>
        <v>1.69</v>
      </c>
      <c r="CG298" s="102">
        <f>BZ298</f>
        <v>0</v>
      </c>
      <c r="CH298" s="126">
        <f>CA298</f>
        <v>0</v>
      </c>
      <c r="CI298" s="8"/>
      <c r="CJ298" s="9"/>
      <c r="CK298" s="25" t="s">
        <v>70</v>
      </c>
      <c r="CL298" s="31">
        <f>BJ298/(BJ298+C298)%</f>
        <v>8.1292850146914777</v>
      </c>
      <c r="CM298" s="31">
        <f>BN298/(BN298+D298)%</f>
        <v>4.3478260869565215</v>
      </c>
      <c r="CN298" s="31">
        <f>BR298/(BR298+E298)%</f>
        <v>6.9855732725892175</v>
      </c>
      <c r="CO298" s="32">
        <f>BY298/(BY298+F298)%</f>
        <v>6.5012502404308519</v>
      </c>
      <c r="CP298" s="8"/>
      <c r="CQ298" s="25" t="s">
        <v>70</v>
      </c>
      <c r="CR298" s="31">
        <f>BK298/C298%</f>
        <v>0</v>
      </c>
      <c r="CS298" s="31">
        <f>BO298/D298%</f>
        <v>0</v>
      </c>
      <c r="CT298" s="31">
        <f>BS298/E298%</f>
        <v>0</v>
      </c>
      <c r="CU298" s="32">
        <f>BZ298/F298%</f>
        <v>0</v>
      </c>
    </row>
    <row r="299" spans="1:99" ht="15.75" customHeight="1" x14ac:dyDescent="0.25">
      <c r="A299" s="182" t="s">
        <v>71</v>
      </c>
      <c r="B299" s="202"/>
      <c r="C299" s="204">
        <v>4.3049999999999997</v>
      </c>
      <c r="D299" s="204">
        <v>3.38</v>
      </c>
      <c r="E299" s="204">
        <v>2.86</v>
      </c>
      <c r="F299" s="206">
        <f t="shared" si="243"/>
        <v>10.545</v>
      </c>
      <c r="G299" s="206">
        <f t="shared" si="234"/>
        <v>74.714999999999989</v>
      </c>
      <c r="H299" s="206">
        <f>G299/BH279</f>
        <v>10.673571428571426</v>
      </c>
      <c r="I299" s="207">
        <f t="shared" si="227"/>
        <v>0</v>
      </c>
      <c r="J299" s="207">
        <f t="shared" si="235"/>
        <v>0</v>
      </c>
      <c r="K299" s="207">
        <f t="shared" si="228"/>
        <v>0</v>
      </c>
      <c r="L299" s="207">
        <f t="shared" si="236"/>
        <v>0</v>
      </c>
      <c r="M299" s="207">
        <f t="shared" si="229"/>
        <v>230</v>
      </c>
      <c r="N299" s="207">
        <f t="shared" si="237"/>
        <v>1830</v>
      </c>
      <c r="O299" s="208">
        <f>(7*24*60-(I299+K299+M299+AR299+AS299+AT299+AP299))/7/24/60*100</f>
        <v>97.718253968253961</v>
      </c>
      <c r="P299" s="208">
        <f>(7*X299*24*60-(J299+L299+N299+AQ299+AU299))/7/X299/24/60*100</f>
        <v>97.406462585034021</v>
      </c>
      <c r="Q299" s="209"/>
      <c r="R299" s="210"/>
      <c r="S299" s="210"/>
      <c r="T299" s="209"/>
      <c r="U299" s="209"/>
      <c r="V299" s="212"/>
      <c r="W299" s="213"/>
      <c r="X299" s="214">
        <v>7</v>
      </c>
      <c r="Y299" s="182" t="s">
        <v>71</v>
      </c>
      <c r="Z299" s="215"/>
      <c r="AA299" s="216"/>
      <c r="AB299" s="216"/>
      <c r="AC299" s="210">
        <f t="shared" si="230"/>
        <v>0</v>
      </c>
      <c r="AD299" s="235"/>
      <c r="AE299" s="235"/>
      <c r="AF299" s="235"/>
      <c r="AG299" s="210">
        <f t="shared" si="231"/>
        <v>0</v>
      </c>
      <c r="AH299" s="216">
        <v>90</v>
      </c>
      <c r="AI299" s="216">
        <v>100</v>
      </c>
      <c r="AJ299" s="216">
        <v>40</v>
      </c>
      <c r="AK299" s="210">
        <f t="shared" si="232"/>
        <v>230</v>
      </c>
      <c r="AL299" s="233"/>
      <c r="AM299" s="233"/>
      <c r="AN299" s="233"/>
      <c r="AO299" s="207">
        <f t="shared" si="239"/>
        <v>0</v>
      </c>
      <c r="AP299" s="209"/>
      <c r="AQ299" s="411">
        <f t="shared" si="240"/>
        <v>0</v>
      </c>
      <c r="AR299" s="210"/>
      <c r="AS299" s="210"/>
      <c r="AT299" s="210"/>
      <c r="AU299" s="219">
        <f t="shared" si="241"/>
        <v>0</v>
      </c>
      <c r="AV299" s="263" t="s">
        <v>72</v>
      </c>
      <c r="AW299" s="221">
        <f>AH299</f>
        <v>90</v>
      </c>
      <c r="AX299" s="221">
        <f>AI299</f>
        <v>100</v>
      </c>
      <c r="AY299" s="221">
        <f>AJ299</f>
        <v>40</v>
      </c>
      <c r="AZ299" s="219">
        <f t="shared" si="244"/>
        <v>230</v>
      </c>
      <c r="BA299" s="222">
        <f t="shared" si="242"/>
        <v>1830</v>
      </c>
      <c r="BB299" s="221"/>
      <c r="BC299" s="210"/>
      <c r="BD299" s="210"/>
      <c r="BE299" s="219">
        <f t="shared" si="245"/>
        <v>0</v>
      </c>
      <c r="BF299" s="222">
        <f t="shared" si="233"/>
        <v>0</v>
      </c>
      <c r="BG299" s="238"/>
      <c r="BH299" s="195"/>
      <c r="BI299" s="274"/>
      <c r="BJ299" s="240"/>
      <c r="BK299" s="241"/>
      <c r="BL299" s="275"/>
      <c r="BM299" s="274"/>
      <c r="BN299" s="241"/>
      <c r="BO299" s="241"/>
      <c r="BP299" s="276"/>
      <c r="BQ299" s="274"/>
      <c r="BR299" s="241"/>
      <c r="BS299" s="241"/>
      <c r="BT299" s="265"/>
      <c r="BU299" s="8"/>
      <c r="BV299" s="87"/>
      <c r="BW299" s="134"/>
      <c r="BX299" s="130"/>
      <c r="BY299" s="93"/>
      <c r="BZ299" s="93"/>
      <c r="CA299" s="98"/>
      <c r="CB299" s="8"/>
      <c r="CC299" s="87"/>
      <c r="CD299" s="90"/>
      <c r="CE299" s="109"/>
      <c r="CF299" s="93"/>
      <c r="CG299" s="93"/>
      <c r="CH299" s="110"/>
      <c r="CI299" s="8"/>
      <c r="CJ299" s="9"/>
      <c r="CK299" s="25"/>
      <c r="CL299" s="2"/>
      <c r="CM299" s="2"/>
      <c r="CN299" s="2"/>
      <c r="CO299" s="3"/>
      <c r="CP299" s="8"/>
      <c r="CQ299" s="25"/>
      <c r="CR299" s="2"/>
      <c r="CS299" s="2"/>
      <c r="CT299" s="2"/>
      <c r="CU299" s="3"/>
    </row>
    <row r="300" spans="1:99" ht="15.75" customHeight="1" x14ac:dyDescent="0.25">
      <c r="A300" s="182" t="s">
        <v>73</v>
      </c>
      <c r="B300" s="202"/>
      <c r="C300" s="204">
        <v>9.9600000000000009</v>
      </c>
      <c r="D300" s="204">
        <v>8.4149999999999991</v>
      </c>
      <c r="E300" s="204">
        <v>6.75</v>
      </c>
      <c r="F300" s="205">
        <f t="shared" ref="F300:F306" si="248">C300+D300+E300</f>
        <v>25.125</v>
      </c>
      <c r="G300" s="206">
        <f t="shared" si="234"/>
        <v>185.53</v>
      </c>
      <c r="H300" s="205">
        <f>G300/BH279</f>
        <v>26.504285714285714</v>
      </c>
      <c r="I300" s="231">
        <f t="shared" ref="I300:I305" si="249">AC300</f>
        <v>0</v>
      </c>
      <c r="J300" s="207">
        <f t="shared" si="235"/>
        <v>0</v>
      </c>
      <c r="K300" s="231">
        <f t="shared" ref="K300:K305" si="250">AG300</f>
        <v>0</v>
      </c>
      <c r="L300" s="207">
        <f t="shared" si="236"/>
        <v>45</v>
      </c>
      <c r="M300" s="207">
        <f t="shared" ref="M300:M305" si="251">AK300</f>
        <v>355</v>
      </c>
      <c r="N300" s="207">
        <f t="shared" si="237"/>
        <v>2485</v>
      </c>
      <c r="O300" s="208">
        <f t="shared" ref="O300:O305" si="252">(24*60-(I300+K300+M300+AR300+AS300+AT300+AP300))/24/60*100</f>
        <v>75.347222222222214</v>
      </c>
      <c r="P300" s="208">
        <f t="shared" ref="P300:P305" si="253">(X300*24*60-(J300+L300+N300+AQ300+AU300))/X300/24/60*100</f>
        <v>74.900793650793659</v>
      </c>
      <c r="Q300" s="232"/>
      <c r="R300" s="233"/>
      <c r="S300" s="233"/>
      <c r="T300" s="234"/>
      <c r="U300" s="234"/>
      <c r="V300" s="272"/>
      <c r="W300" s="213"/>
      <c r="X300" s="214">
        <v>7</v>
      </c>
      <c r="Y300" s="182" t="s">
        <v>73</v>
      </c>
      <c r="Z300" s="215"/>
      <c r="AA300" s="216"/>
      <c r="AB300" s="216"/>
      <c r="AC300" s="210">
        <f t="shared" ref="AC300:AC305" si="254">Z300+AA300+AB300</f>
        <v>0</v>
      </c>
      <c r="AD300" s="235"/>
      <c r="AE300" s="235"/>
      <c r="AF300" s="235"/>
      <c r="AG300" s="210">
        <f t="shared" ref="AG300:AG305" si="255">AD300+AE300+AF300</f>
        <v>0</v>
      </c>
      <c r="AH300" s="216">
        <v>105</v>
      </c>
      <c r="AI300" s="216">
        <v>140</v>
      </c>
      <c r="AJ300" s="216">
        <v>110</v>
      </c>
      <c r="AK300" s="210">
        <f t="shared" ref="AK300:AK305" si="256">AH300+AI300+AJ300</f>
        <v>355</v>
      </c>
      <c r="AL300" s="233"/>
      <c r="AM300" s="233"/>
      <c r="AN300" s="233"/>
      <c r="AO300" s="207">
        <f t="shared" si="239"/>
        <v>0</v>
      </c>
      <c r="AP300" s="236"/>
      <c r="AQ300" s="411">
        <f t="shared" si="240"/>
        <v>0</v>
      </c>
      <c r="AR300" s="237"/>
      <c r="AS300" s="237"/>
      <c r="AT300" s="237"/>
      <c r="AU300" s="219">
        <f t="shared" si="241"/>
        <v>0</v>
      </c>
      <c r="AV300" s="263" t="s">
        <v>74</v>
      </c>
      <c r="AW300" s="221"/>
      <c r="AX300" s="210"/>
      <c r="AY300" s="210"/>
      <c r="AZ300" s="219">
        <f t="shared" ref="AZ300:AZ305" si="257">AW300+AX300+AY300</f>
        <v>0</v>
      </c>
      <c r="BA300" s="222">
        <f t="shared" si="242"/>
        <v>0</v>
      </c>
      <c r="BB300" s="221"/>
      <c r="BC300" s="210"/>
      <c r="BD300" s="210"/>
      <c r="BE300" s="219">
        <f t="shared" ref="BE300:BE305" si="258">BB300+BC300+BD300</f>
        <v>0</v>
      </c>
      <c r="BF300" s="222">
        <f t="shared" si="233"/>
        <v>0</v>
      </c>
      <c r="BG300" s="223"/>
      <c r="BH300" s="224" t="s">
        <v>71</v>
      </c>
      <c r="BI300" s="268">
        <v>0.25</v>
      </c>
      <c r="BJ300" s="249">
        <v>0.25</v>
      </c>
      <c r="BK300" s="226"/>
      <c r="BL300" s="269"/>
      <c r="BM300" s="268">
        <v>0.2</v>
      </c>
      <c r="BN300" s="226">
        <v>0.2</v>
      </c>
      <c r="BO300" s="226"/>
      <c r="BP300" s="270"/>
      <c r="BQ300" s="268">
        <v>0.22</v>
      </c>
      <c r="BR300" s="226">
        <v>0.22</v>
      </c>
      <c r="BS300" s="226"/>
      <c r="BT300" s="250"/>
      <c r="BU300" s="8"/>
      <c r="BV300" s="87"/>
      <c r="BW300" s="104" t="s">
        <v>71</v>
      </c>
      <c r="BX300" s="127">
        <f t="shared" ref="BX300:CA301" si="259">BI300+BM300+BQ300</f>
        <v>0.67</v>
      </c>
      <c r="BY300" s="128">
        <f t="shared" si="259"/>
        <v>0.67</v>
      </c>
      <c r="BZ300" s="102">
        <f t="shared" si="259"/>
        <v>0</v>
      </c>
      <c r="CA300" s="124">
        <f t="shared" si="259"/>
        <v>0</v>
      </c>
      <c r="CB300" s="8"/>
      <c r="CC300" s="87"/>
      <c r="CD300" s="131" t="s">
        <v>71</v>
      </c>
      <c r="CE300" s="129">
        <f t="shared" ref="CE300:CH301" si="260">BX300</f>
        <v>0.67</v>
      </c>
      <c r="CF300" s="102">
        <f t="shared" si="260"/>
        <v>0.67</v>
      </c>
      <c r="CG300" s="102">
        <f t="shared" si="260"/>
        <v>0</v>
      </c>
      <c r="CH300" s="126">
        <f t="shared" si="260"/>
        <v>0</v>
      </c>
      <c r="CI300" s="8"/>
      <c r="CJ300" s="9"/>
      <c r="CK300" s="25" t="s">
        <v>75</v>
      </c>
      <c r="CL300" s="31">
        <f>BJ300/(BJ300+C299)%</f>
        <v>5.48847420417124</v>
      </c>
      <c r="CM300" s="31">
        <f>BN300/(BN300+D299)%</f>
        <v>5.5865921787709505</v>
      </c>
      <c r="CN300" s="31">
        <f>BR300/(BR300+E300)%</f>
        <v>3.1563845050215211</v>
      </c>
      <c r="CO300" s="32">
        <f>BY300/(BY300+F299)%</f>
        <v>5.974141774409274</v>
      </c>
      <c r="CP300" s="8"/>
      <c r="CQ300" s="25" t="s">
        <v>75</v>
      </c>
      <c r="CR300" s="31">
        <f>BK300/C299%</f>
        <v>0</v>
      </c>
      <c r="CS300" s="31">
        <f>BO300/D299%</f>
        <v>0</v>
      </c>
      <c r="CT300" s="31">
        <f>BS300/E299%</f>
        <v>0</v>
      </c>
      <c r="CU300" s="32">
        <f>BZ300/F299%</f>
        <v>0</v>
      </c>
    </row>
    <row r="301" spans="1:99" ht="15.75" customHeight="1" x14ac:dyDescent="0.25">
      <c r="A301" s="201" t="s">
        <v>76</v>
      </c>
      <c r="B301" s="202"/>
      <c r="C301" s="204">
        <v>2.2999999999999998</v>
      </c>
      <c r="D301" s="204">
        <v>15.446</v>
      </c>
      <c r="E301" s="204">
        <v>0</v>
      </c>
      <c r="F301" s="206">
        <f t="shared" si="248"/>
        <v>17.745999999999999</v>
      </c>
      <c r="G301" s="206">
        <f t="shared" si="234"/>
        <v>153.62300000000002</v>
      </c>
      <c r="H301" s="206">
        <f>G301/BH279</f>
        <v>21.94614285714286</v>
      </c>
      <c r="I301" s="207">
        <f t="shared" si="249"/>
        <v>0</v>
      </c>
      <c r="J301" s="207">
        <f t="shared" si="235"/>
        <v>0</v>
      </c>
      <c r="K301" s="207">
        <f t="shared" si="250"/>
        <v>0</v>
      </c>
      <c r="L301" s="207">
        <f t="shared" si="236"/>
        <v>0</v>
      </c>
      <c r="M301" s="207">
        <f t="shared" si="251"/>
        <v>670</v>
      </c>
      <c r="N301" s="207">
        <f t="shared" si="237"/>
        <v>3280</v>
      </c>
      <c r="O301" s="208">
        <f t="shared" si="252"/>
        <v>53.472222222222221</v>
      </c>
      <c r="P301" s="208">
        <f t="shared" si="253"/>
        <v>67.162698412698404</v>
      </c>
      <c r="Q301" s="209" t="e">
        <f t="shared" ref="Q301:S306" si="261">C301/AL301*60</f>
        <v>#DIV/0!</v>
      </c>
      <c r="R301" s="210" t="e">
        <f t="shared" si="261"/>
        <v>#DIV/0!</v>
      </c>
      <c r="S301" s="210" t="e">
        <f t="shared" si="261"/>
        <v>#DIV/0!</v>
      </c>
      <c r="T301" s="209" t="e">
        <f>(F301)/(AL301+AM301+AN301)*60</f>
        <v>#DIV/0!</v>
      </c>
      <c r="U301" s="209" t="e">
        <f>(G301)*60/AO301</f>
        <v>#DIV/0!</v>
      </c>
      <c r="V301" s="212"/>
      <c r="W301" s="213"/>
      <c r="X301" s="214">
        <f>X297</f>
        <v>7</v>
      </c>
      <c r="Y301" s="201" t="s">
        <v>76</v>
      </c>
      <c r="Z301" s="215"/>
      <c r="AA301" s="216"/>
      <c r="AB301" s="216"/>
      <c r="AC301" s="210">
        <f t="shared" si="254"/>
        <v>0</v>
      </c>
      <c r="AD301" s="235"/>
      <c r="AE301" s="235"/>
      <c r="AF301" s="246"/>
      <c r="AG301" s="210">
        <f t="shared" si="255"/>
        <v>0</v>
      </c>
      <c r="AH301" s="235">
        <v>150</v>
      </c>
      <c r="AI301" s="235">
        <v>40</v>
      </c>
      <c r="AJ301" s="235">
        <v>480</v>
      </c>
      <c r="AK301" s="210">
        <f t="shared" si="256"/>
        <v>670</v>
      </c>
      <c r="AL301" s="210"/>
      <c r="AM301" s="210"/>
      <c r="AN301" s="210"/>
      <c r="AO301" s="207">
        <f t="shared" si="239"/>
        <v>0</v>
      </c>
      <c r="AP301" s="209"/>
      <c r="AQ301" s="411">
        <f t="shared" si="240"/>
        <v>0</v>
      </c>
      <c r="AR301" s="210"/>
      <c r="AS301" s="210"/>
      <c r="AT301" s="210"/>
      <c r="AU301" s="219">
        <f t="shared" si="241"/>
        <v>30</v>
      </c>
      <c r="AV301" s="263" t="s">
        <v>77</v>
      </c>
      <c r="AW301" s="221"/>
      <c r="AX301" s="210"/>
      <c r="AY301" s="210"/>
      <c r="AZ301" s="219">
        <f t="shared" si="257"/>
        <v>0</v>
      </c>
      <c r="BA301" s="222">
        <f t="shared" si="242"/>
        <v>0</v>
      </c>
      <c r="BB301" s="221"/>
      <c r="BC301" s="210"/>
      <c r="BD301" s="210"/>
      <c r="BE301" s="219">
        <f t="shared" si="258"/>
        <v>0</v>
      </c>
      <c r="BF301" s="222">
        <f t="shared" si="233"/>
        <v>0</v>
      </c>
      <c r="BG301" s="238"/>
      <c r="BH301" s="283" t="s">
        <v>73</v>
      </c>
      <c r="BI301" s="264">
        <v>0.31</v>
      </c>
      <c r="BJ301" s="264">
        <v>0.31</v>
      </c>
      <c r="BK301" s="264"/>
      <c r="BL301" s="264"/>
      <c r="BM301" s="264">
        <v>0.35</v>
      </c>
      <c r="BN301" s="264">
        <v>0.35</v>
      </c>
      <c r="BO301" s="264"/>
      <c r="BP301" s="264"/>
      <c r="BQ301" s="264">
        <v>0.26</v>
      </c>
      <c r="BR301" s="264">
        <v>0.26</v>
      </c>
      <c r="BS301" s="264"/>
      <c r="BT301" s="250"/>
      <c r="BU301" s="8"/>
      <c r="BV301" s="87"/>
      <c r="BW301" s="104" t="s">
        <v>73</v>
      </c>
      <c r="BX301" s="135">
        <f t="shared" si="259"/>
        <v>0.91999999999999993</v>
      </c>
      <c r="BY301" s="136">
        <f t="shared" si="259"/>
        <v>0.91999999999999993</v>
      </c>
      <c r="BZ301" s="137">
        <f t="shared" si="259"/>
        <v>0</v>
      </c>
      <c r="CA301" s="138">
        <f t="shared" si="259"/>
        <v>0</v>
      </c>
      <c r="CB301" s="8"/>
      <c r="CC301" s="118"/>
      <c r="CD301" s="139" t="s">
        <v>73</v>
      </c>
      <c r="CE301" s="140">
        <f t="shared" si="260"/>
        <v>0.91999999999999993</v>
      </c>
      <c r="CF301" s="137">
        <f t="shared" si="260"/>
        <v>0.91999999999999993</v>
      </c>
      <c r="CG301" s="137">
        <f t="shared" si="260"/>
        <v>0</v>
      </c>
      <c r="CH301" s="141">
        <f t="shared" si="260"/>
        <v>0</v>
      </c>
      <c r="CI301" s="8"/>
      <c r="CJ301" s="9"/>
      <c r="CK301" s="33"/>
      <c r="CL301" s="4"/>
      <c r="CM301" s="4"/>
      <c r="CN301" s="4"/>
      <c r="CO301" s="5"/>
      <c r="CP301" s="8"/>
      <c r="CQ301" s="34" t="s">
        <v>78</v>
      </c>
      <c r="CR301" s="35">
        <f>BK301/C300%</f>
        <v>0</v>
      </c>
      <c r="CS301" s="35">
        <f>BO301/D300%</f>
        <v>0</v>
      </c>
      <c r="CT301" s="35">
        <f>BS301/E300%</f>
        <v>0</v>
      </c>
      <c r="CU301" s="47">
        <f>BZ301/F300%</f>
        <v>0</v>
      </c>
    </row>
    <row r="302" spans="1:99" ht="15.75" customHeight="1" x14ac:dyDescent="0.25">
      <c r="A302" s="182" t="s">
        <v>79</v>
      </c>
      <c r="B302" s="202"/>
      <c r="C302" s="204">
        <v>15.553000000000001</v>
      </c>
      <c r="D302" s="204">
        <v>22.625</v>
      </c>
      <c r="E302" s="204">
        <v>9.7940000000000005</v>
      </c>
      <c r="F302" s="205">
        <f t="shared" si="248"/>
        <v>47.971999999999994</v>
      </c>
      <c r="G302" s="206">
        <f t="shared" si="234"/>
        <v>191.62699999999995</v>
      </c>
      <c r="H302" s="205">
        <f>G302/BH279</f>
        <v>27.375285714285706</v>
      </c>
      <c r="I302" s="231">
        <f t="shared" si="249"/>
        <v>0</v>
      </c>
      <c r="J302" s="207">
        <f t="shared" si="235"/>
        <v>0</v>
      </c>
      <c r="K302" s="231">
        <f t="shared" si="250"/>
        <v>0</v>
      </c>
      <c r="L302" s="207">
        <f t="shared" si="236"/>
        <v>0</v>
      </c>
      <c r="M302" s="207">
        <f t="shared" si="251"/>
        <v>410</v>
      </c>
      <c r="N302" s="207">
        <f t="shared" si="237"/>
        <v>1920</v>
      </c>
      <c r="O302" s="208">
        <f t="shared" si="252"/>
        <v>71.527777777777786</v>
      </c>
      <c r="P302" s="208">
        <f t="shared" si="253"/>
        <v>76.190476190476204</v>
      </c>
      <c r="Q302" s="232" t="e">
        <f t="shared" si="261"/>
        <v>#DIV/0!</v>
      </c>
      <c r="R302" s="233" t="e">
        <f t="shared" si="261"/>
        <v>#DIV/0!</v>
      </c>
      <c r="S302" s="233" t="e">
        <f t="shared" si="261"/>
        <v>#DIV/0!</v>
      </c>
      <c r="T302" s="234" t="e">
        <f>(F302)/(AL302+AM302+AN302)*60</f>
        <v>#DIV/0!</v>
      </c>
      <c r="U302" s="234" t="e">
        <f>(G302)*60/AO302</f>
        <v>#DIV/0!</v>
      </c>
      <c r="V302" s="272"/>
      <c r="W302" s="213"/>
      <c r="X302" s="214">
        <f>X301</f>
        <v>7</v>
      </c>
      <c r="Y302" s="182" t="s">
        <v>79</v>
      </c>
      <c r="Z302" s="215"/>
      <c r="AA302" s="216"/>
      <c r="AB302" s="216"/>
      <c r="AC302" s="210">
        <f t="shared" si="254"/>
        <v>0</v>
      </c>
      <c r="AD302" s="235"/>
      <c r="AE302" s="235"/>
      <c r="AF302" s="246"/>
      <c r="AG302" s="210">
        <f t="shared" si="255"/>
        <v>0</v>
      </c>
      <c r="AH302" s="235">
        <v>210</v>
      </c>
      <c r="AI302" s="235">
        <v>40</v>
      </c>
      <c r="AJ302" s="235">
        <v>160</v>
      </c>
      <c r="AK302" s="210">
        <f t="shared" si="256"/>
        <v>410</v>
      </c>
      <c r="AL302" s="233"/>
      <c r="AM302" s="233"/>
      <c r="AN302" s="233"/>
      <c r="AO302" s="207">
        <f t="shared" si="239"/>
        <v>0</v>
      </c>
      <c r="AP302" s="236"/>
      <c r="AQ302" s="411">
        <f t="shared" si="240"/>
        <v>480</v>
      </c>
      <c r="AR302" s="237"/>
      <c r="AS302" s="237"/>
      <c r="AT302" s="237"/>
      <c r="AU302" s="219">
        <f t="shared" si="241"/>
        <v>0</v>
      </c>
      <c r="AV302" s="263" t="s">
        <v>80</v>
      </c>
      <c r="AW302" s="221"/>
      <c r="AX302" s="210"/>
      <c r="AY302" s="210"/>
      <c r="AZ302" s="219">
        <f t="shared" si="257"/>
        <v>0</v>
      </c>
      <c r="BA302" s="222">
        <f t="shared" si="242"/>
        <v>0</v>
      </c>
      <c r="BB302" s="221"/>
      <c r="BC302" s="210"/>
      <c r="BD302" s="210"/>
      <c r="BE302" s="219">
        <f t="shared" si="258"/>
        <v>0</v>
      </c>
      <c r="BF302" s="222">
        <f t="shared" si="233"/>
        <v>0</v>
      </c>
      <c r="BG302" s="284"/>
      <c r="BH302" s="224" t="s">
        <v>77</v>
      </c>
      <c r="BI302" s="225"/>
      <c r="BJ302" s="249"/>
      <c r="BK302" s="226">
        <v>4.7E-2</v>
      </c>
      <c r="BL302" s="250"/>
      <c r="BM302" s="225"/>
      <c r="BN302" s="226"/>
      <c r="BO302" s="226">
        <v>0.19</v>
      </c>
      <c r="BP302" s="251"/>
      <c r="BQ302" s="225"/>
      <c r="BR302" s="226"/>
      <c r="BS302" s="226">
        <v>0</v>
      </c>
      <c r="BT302" s="250"/>
      <c r="BU302" s="8"/>
      <c r="BV302" s="87"/>
      <c r="BW302" s="104" t="s">
        <v>77</v>
      </c>
      <c r="BX302" s="130"/>
      <c r="BY302" s="93"/>
      <c r="BZ302" s="102">
        <f>BK302+BO302+BS302</f>
        <v>0.23699999999999999</v>
      </c>
      <c r="CA302" s="98"/>
      <c r="CB302" s="8"/>
      <c r="CC302" s="87"/>
      <c r="CD302" s="131" t="s">
        <v>77</v>
      </c>
      <c r="CE302" s="132"/>
      <c r="CF302" s="93"/>
      <c r="CG302" s="102">
        <f>BZ302</f>
        <v>0.23699999999999999</v>
      </c>
      <c r="CH302" s="133"/>
      <c r="CI302" s="8"/>
      <c r="CJ302" s="9"/>
      <c r="CK302" s="34" t="s">
        <v>78</v>
      </c>
      <c r="CL302" s="35">
        <f>BJ301/(BJ301+C300)%</f>
        <v>3.0185004868549168</v>
      </c>
      <c r="CM302" s="31">
        <f>BN301/(BN301+D300)%</f>
        <v>3.9931545921277811</v>
      </c>
      <c r="CN302" s="31">
        <f>BR301/(BR301+E300)%</f>
        <v>3.7089871611982885</v>
      </c>
      <c r="CO302" s="32">
        <f>BY301/(BY301+F300)%</f>
        <v>3.5323478594739868</v>
      </c>
      <c r="CP302" s="8"/>
      <c r="CQ302" s="25" t="s">
        <v>77</v>
      </c>
      <c r="CR302" s="31">
        <f>BK302/C301%</f>
        <v>2.0434782608695654</v>
      </c>
      <c r="CS302" s="31">
        <f>BO302/D301%</f>
        <v>1.2300919331865856</v>
      </c>
      <c r="CT302" s="31" t="e">
        <f>BS302/E301%</f>
        <v>#DIV/0!</v>
      </c>
      <c r="CU302" s="32">
        <f>BZ302/F301%</f>
        <v>1.3355122281077427</v>
      </c>
    </row>
    <row r="303" spans="1:99" ht="15.75" customHeight="1" x14ac:dyDescent="0.25">
      <c r="A303" s="182" t="s">
        <v>81</v>
      </c>
      <c r="B303" s="202"/>
      <c r="C303" s="204">
        <v>0</v>
      </c>
      <c r="D303" s="204">
        <v>0</v>
      </c>
      <c r="E303" s="204">
        <v>0</v>
      </c>
      <c r="F303" s="205">
        <f t="shared" si="248"/>
        <v>0</v>
      </c>
      <c r="G303" s="206">
        <f t="shared" si="234"/>
        <v>20.326999999999998</v>
      </c>
      <c r="H303" s="205">
        <f>G303/BH279</f>
        <v>2.9038571428571425</v>
      </c>
      <c r="I303" s="231">
        <f t="shared" si="249"/>
        <v>0</v>
      </c>
      <c r="J303" s="207">
        <f t="shared" si="235"/>
        <v>0</v>
      </c>
      <c r="K303" s="231">
        <f t="shared" si="250"/>
        <v>0</v>
      </c>
      <c r="L303" s="207">
        <f t="shared" si="236"/>
        <v>0</v>
      </c>
      <c r="M303" s="207">
        <f t="shared" si="251"/>
        <v>1440</v>
      </c>
      <c r="N303" s="207">
        <f t="shared" si="237"/>
        <v>8860</v>
      </c>
      <c r="O303" s="208">
        <f t="shared" si="252"/>
        <v>0</v>
      </c>
      <c r="P303" s="208">
        <f t="shared" si="253"/>
        <v>12.103174603174603</v>
      </c>
      <c r="Q303" s="232" t="e">
        <f t="shared" si="261"/>
        <v>#DIV/0!</v>
      </c>
      <c r="R303" s="233" t="e">
        <f t="shared" si="261"/>
        <v>#DIV/0!</v>
      </c>
      <c r="S303" s="233" t="e">
        <f t="shared" si="261"/>
        <v>#DIV/0!</v>
      </c>
      <c r="T303" s="234" t="e">
        <f>(F303)/(AL303+AM303+AN303)*60</f>
        <v>#DIV/0!</v>
      </c>
      <c r="U303" s="234" t="e">
        <f>(G303)*60/AO303</f>
        <v>#DIV/0!</v>
      </c>
      <c r="V303" s="272"/>
      <c r="W303" s="213"/>
      <c r="X303" s="285">
        <f>X302</f>
        <v>7</v>
      </c>
      <c r="Y303" s="182" t="s">
        <v>81</v>
      </c>
      <c r="Z303" s="215"/>
      <c r="AA303" s="216"/>
      <c r="AB303" s="216"/>
      <c r="AC303" s="210">
        <f t="shared" si="254"/>
        <v>0</v>
      </c>
      <c r="AD303" s="216"/>
      <c r="AE303" s="216"/>
      <c r="AF303" s="216"/>
      <c r="AG303" s="210">
        <f t="shared" si="255"/>
        <v>0</v>
      </c>
      <c r="AH303" s="235">
        <v>480</v>
      </c>
      <c r="AI303" s="235">
        <v>480</v>
      </c>
      <c r="AJ303" s="235">
        <v>480</v>
      </c>
      <c r="AK303" s="210">
        <f t="shared" si="256"/>
        <v>1440</v>
      </c>
      <c r="AL303" s="233"/>
      <c r="AM303" s="233"/>
      <c r="AN303" s="233"/>
      <c r="AO303" s="207">
        <f t="shared" si="239"/>
        <v>0</v>
      </c>
      <c r="AP303" s="236"/>
      <c r="AQ303" s="411">
        <f t="shared" si="240"/>
        <v>0</v>
      </c>
      <c r="AR303" s="237"/>
      <c r="AS303" s="237"/>
      <c r="AT303" s="237"/>
      <c r="AU303" s="219">
        <f t="shared" si="241"/>
        <v>0</v>
      </c>
      <c r="AV303" s="263" t="s">
        <v>82</v>
      </c>
      <c r="AW303" s="221"/>
      <c r="AX303" s="210"/>
      <c r="AY303" s="210"/>
      <c r="AZ303" s="219">
        <f t="shared" si="257"/>
        <v>0</v>
      </c>
      <c r="BA303" s="222">
        <f t="shared" si="242"/>
        <v>0</v>
      </c>
      <c r="BB303" s="221"/>
      <c r="BC303" s="210"/>
      <c r="BD303" s="210"/>
      <c r="BE303" s="219">
        <f t="shared" si="258"/>
        <v>0</v>
      </c>
      <c r="BF303" s="222">
        <f t="shared" si="233"/>
        <v>0</v>
      </c>
      <c r="BG303" s="223"/>
      <c r="BH303" s="195"/>
      <c r="BI303" s="239"/>
      <c r="BJ303" s="240"/>
      <c r="BK303" s="241"/>
      <c r="BL303" s="242"/>
      <c r="BM303" s="239"/>
      <c r="BN303" s="241"/>
      <c r="BO303" s="241"/>
      <c r="BP303" s="198"/>
      <c r="BQ303" s="239"/>
      <c r="BR303" s="241"/>
      <c r="BS303" s="241"/>
      <c r="BT303" s="242"/>
      <c r="BU303" s="8"/>
      <c r="BV303" s="87"/>
      <c r="BW303" s="107"/>
      <c r="BX303" s="130"/>
      <c r="BY303" s="93"/>
      <c r="BZ303" s="93"/>
      <c r="CA303" s="98"/>
      <c r="CB303" s="8"/>
      <c r="CC303" s="87"/>
      <c r="CD303" s="108"/>
      <c r="CE303" s="109"/>
      <c r="CF303" s="93"/>
      <c r="CG303" s="93"/>
      <c r="CH303" s="110"/>
      <c r="CI303" s="8"/>
      <c r="CJ303" s="9"/>
      <c r="CK303" s="36"/>
      <c r="CL303" s="37"/>
      <c r="CM303" s="37"/>
      <c r="CN303" s="37"/>
      <c r="CO303" s="38"/>
      <c r="CP303" s="8"/>
      <c r="CQ303" s="25"/>
      <c r="CR303" s="2"/>
      <c r="CS303" s="2"/>
      <c r="CT303" s="2"/>
      <c r="CU303" s="3"/>
    </row>
    <row r="304" spans="1:99" ht="15.75" customHeight="1" x14ac:dyDescent="0.25">
      <c r="A304" s="182" t="s">
        <v>83</v>
      </c>
      <c r="B304" s="202"/>
      <c r="C304" s="204">
        <v>5.6609999999999996</v>
      </c>
      <c r="D304" s="204">
        <v>2.9609999999999999</v>
      </c>
      <c r="E304" s="204">
        <v>3.649</v>
      </c>
      <c r="F304" s="205">
        <f t="shared" si="248"/>
        <v>12.271000000000001</v>
      </c>
      <c r="G304" s="206">
        <f t="shared" si="234"/>
        <v>66.335999999999999</v>
      </c>
      <c r="H304" s="205">
        <f>G304/BH279</f>
        <v>9.4765714285714289</v>
      </c>
      <c r="I304" s="231">
        <f t="shared" si="249"/>
        <v>0</v>
      </c>
      <c r="J304" s="207">
        <f t="shared" si="235"/>
        <v>480</v>
      </c>
      <c r="K304" s="231">
        <f t="shared" si="250"/>
        <v>0</v>
      </c>
      <c r="L304" s="207">
        <f t="shared" si="236"/>
        <v>240</v>
      </c>
      <c r="M304" s="207">
        <f t="shared" si="251"/>
        <v>110</v>
      </c>
      <c r="N304" s="207">
        <f t="shared" si="237"/>
        <v>1985</v>
      </c>
      <c r="O304" s="208">
        <f t="shared" si="252"/>
        <v>92.3611111111111</v>
      </c>
      <c r="P304" s="208">
        <f t="shared" si="253"/>
        <v>73.164682539682545</v>
      </c>
      <c r="Q304" s="232" t="e">
        <f t="shared" si="261"/>
        <v>#DIV/0!</v>
      </c>
      <c r="R304" s="233" t="e">
        <f t="shared" si="261"/>
        <v>#DIV/0!</v>
      </c>
      <c r="S304" s="233" t="e">
        <f t="shared" si="261"/>
        <v>#DIV/0!</v>
      </c>
      <c r="T304" s="234" t="e">
        <f>(F304)/(AL304+AM304+AN304)*60</f>
        <v>#DIV/0!</v>
      </c>
      <c r="U304" s="234" t="e">
        <f>(G304)*60/AO304</f>
        <v>#DIV/0!</v>
      </c>
      <c r="V304" s="272"/>
      <c r="W304" s="286"/>
      <c r="X304" s="214">
        <f>X303</f>
        <v>7</v>
      </c>
      <c r="Y304" s="182" t="s">
        <v>83</v>
      </c>
      <c r="Z304" s="215"/>
      <c r="AA304" s="215"/>
      <c r="AB304" s="215"/>
      <c r="AC304" s="210">
        <f t="shared" si="254"/>
        <v>0</v>
      </c>
      <c r="AD304" s="215"/>
      <c r="AE304" s="215"/>
      <c r="AF304" s="215"/>
      <c r="AG304" s="210">
        <f t="shared" si="255"/>
        <v>0</v>
      </c>
      <c r="AH304" s="235">
        <v>0</v>
      </c>
      <c r="AI304" s="235">
        <v>70</v>
      </c>
      <c r="AJ304" s="235">
        <v>40</v>
      </c>
      <c r="AK304" s="210">
        <f t="shared" si="256"/>
        <v>110</v>
      </c>
      <c r="AL304" s="233"/>
      <c r="AM304" s="233"/>
      <c r="AN304" s="233"/>
      <c r="AO304" s="207">
        <f t="shared" si="239"/>
        <v>0</v>
      </c>
      <c r="AP304" s="236"/>
      <c r="AQ304" s="411">
        <f t="shared" si="240"/>
        <v>0</v>
      </c>
      <c r="AR304" s="237"/>
      <c r="AS304" s="237"/>
      <c r="AT304" s="237"/>
      <c r="AU304" s="219">
        <f t="shared" si="241"/>
        <v>0</v>
      </c>
      <c r="AV304" s="263" t="s">
        <v>84</v>
      </c>
      <c r="AW304" s="221"/>
      <c r="AX304" s="210"/>
      <c r="AY304" s="210"/>
      <c r="AZ304" s="219">
        <f t="shared" si="257"/>
        <v>0</v>
      </c>
      <c r="BA304" s="222">
        <f t="shared" si="242"/>
        <v>0</v>
      </c>
      <c r="BB304" s="221"/>
      <c r="BC304" s="210"/>
      <c r="BD304" s="210"/>
      <c r="BE304" s="219">
        <f t="shared" si="258"/>
        <v>0</v>
      </c>
      <c r="BF304" s="222">
        <f t="shared" si="233"/>
        <v>0</v>
      </c>
      <c r="BG304" s="223"/>
      <c r="BH304" s="224" t="s">
        <v>80</v>
      </c>
      <c r="BI304" s="225"/>
      <c r="BJ304" s="249"/>
      <c r="BK304" s="226">
        <v>0.215</v>
      </c>
      <c r="BL304" s="250"/>
      <c r="BM304" s="287"/>
      <c r="BN304" s="226"/>
      <c r="BO304" s="226">
        <v>0.223</v>
      </c>
      <c r="BP304" s="288"/>
      <c r="BQ304" s="287"/>
      <c r="BR304" s="226"/>
      <c r="BS304" s="226">
        <v>0.16</v>
      </c>
      <c r="BT304" s="289"/>
      <c r="BU304" s="8"/>
      <c r="BV304" s="87"/>
      <c r="BW304" s="104" t="s">
        <v>80</v>
      </c>
      <c r="BX304" s="130"/>
      <c r="BY304" s="93"/>
      <c r="BZ304" s="102">
        <f>BK304+BO304+BS304</f>
        <v>0.59799999999999998</v>
      </c>
      <c r="CA304" s="98"/>
      <c r="CB304" s="8"/>
      <c r="CC304" s="87"/>
      <c r="CD304" s="131" t="s">
        <v>80</v>
      </c>
      <c r="CE304" s="132"/>
      <c r="CF304" s="93"/>
      <c r="CG304" s="102">
        <f>BZ304</f>
        <v>0.59799999999999998</v>
      </c>
      <c r="CH304" s="133"/>
      <c r="CI304" s="8"/>
      <c r="CJ304" s="9"/>
      <c r="CK304" s="39"/>
      <c r="CL304" s="40"/>
      <c r="CM304" s="40"/>
      <c r="CN304" s="40"/>
      <c r="CO304" s="41"/>
      <c r="CP304" s="8"/>
      <c r="CQ304" s="25" t="s">
        <v>80</v>
      </c>
      <c r="CR304" s="31">
        <f>BK304/C302%</f>
        <v>1.3823699607792708</v>
      </c>
      <c r="CS304" s="31">
        <f>BO304/D302%</f>
        <v>0.98563535911602207</v>
      </c>
      <c r="CT304" s="31">
        <f>BS304/E302%</f>
        <v>1.6336532570961815</v>
      </c>
      <c r="CU304" s="32">
        <f>BZ304/F302%</f>
        <v>1.2465604936212793</v>
      </c>
    </row>
    <row r="305" spans="1:99" ht="15.75" customHeight="1" x14ac:dyDescent="0.25">
      <c r="A305" s="182" t="s">
        <v>85</v>
      </c>
      <c r="B305" s="202"/>
      <c r="C305" s="204">
        <v>11.202</v>
      </c>
      <c r="D305" s="204">
        <v>13.914</v>
      </c>
      <c r="E305" s="204">
        <v>8.5009999999999994</v>
      </c>
      <c r="F305" s="205">
        <f t="shared" si="248"/>
        <v>33.616999999999997</v>
      </c>
      <c r="G305" s="206">
        <f t="shared" si="234"/>
        <v>80.274000000000001</v>
      </c>
      <c r="H305" s="205">
        <f>G305/BH279</f>
        <v>11.467714285714285</v>
      </c>
      <c r="I305" s="231">
        <f t="shared" si="249"/>
        <v>0</v>
      </c>
      <c r="J305" s="207">
        <f t="shared" si="235"/>
        <v>0</v>
      </c>
      <c r="K305" s="231">
        <f t="shared" si="250"/>
        <v>0</v>
      </c>
      <c r="L305" s="207">
        <f t="shared" si="236"/>
        <v>40</v>
      </c>
      <c r="M305" s="207">
        <f t="shared" si="251"/>
        <v>470</v>
      </c>
      <c r="N305" s="207">
        <f t="shared" si="237"/>
        <v>5660</v>
      </c>
      <c r="O305" s="208">
        <f t="shared" si="252"/>
        <v>67.3611111111111</v>
      </c>
      <c r="P305" s="208">
        <f t="shared" si="253"/>
        <v>40.625</v>
      </c>
      <c r="Q305" s="232" t="e">
        <f t="shared" si="261"/>
        <v>#DIV/0!</v>
      </c>
      <c r="R305" s="233" t="e">
        <f t="shared" si="261"/>
        <v>#DIV/0!</v>
      </c>
      <c r="S305" s="233" t="e">
        <f t="shared" si="261"/>
        <v>#DIV/0!</v>
      </c>
      <c r="T305" s="234" t="e">
        <f>(F305)/(AL305+AM305+AN305)*60</f>
        <v>#DIV/0!</v>
      </c>
      <c r="U305" s="234" t="e">
        <f>(G305)*60/AO305</f>
        <v>#DIV/0!</v>
      </c>
      <c r="V305" s="272"/>
      <c r="W305" s="213"/>
      <c r="X305" s="285">
        <f>X304</f>
        <v>7</v>
      </c>
      <c r="Y305" s="182" t="s">
        <v>85</v>
      </c>
      <c r="Z305" s="215"/>
      <c r="AA305" s="215"/>
      <c r="AB305" s="215"/>
      <c r="AC305" s="210">
        <f t="shared" si="254"/>
        <v>0</v>
      </c>
      <c r="AD305" s="215"/>
      <c r="AE305" s="215"/>
      <c r="AF305" s="215"/>
      <c r="AG305" s="210">
        <f t="shared" si="255"/>
        <v>0</v>
      </c>
      <c r="AH305" s="216">
        <v>240</v>
      </c>
      <c r="AI305" s="216">
        <v>80</v>
      </c>
      <c r="AJ305" s="216">
        <v>150</v>
      </c>
      <c r="AK305" s="210">
        <f t="shared" si="256"/>
        <v>470</v>
      </c>
      <c r="AL305" s="233"/>
      <c r="AM305" s="233"/>
      <c r="AN305" s="233"/>
      <c r="AO305" s="207">
        <f t="shared" si="239"/>
        <v>0</v>
      </c>
      <c r="AP305" s="236"/>
      <c r="AQ305" s="411">
        <f t="shared" si="240"/>
        <v>0</v>
      </c>
      <c r="AR305" s="237"/>
      <c r="AS305" s="237"/>
      <c r="AT305" s="237"/>
      <c r="AU305" s="219">
        <f t="shared" si="241"/>
        <v>285</v>
      </c>
      <c r="AV305" s="263" t="s">
        <v>86</v>
      </c>
      <c r="AW305" s="221"/>
      <c r="AX305" s="210"/>
      <c r="AY305" s="210"/>
      <c r="AZ305" s="219">
        <f t="shared" si="257"/>
        <v>0</v>
      </c>
      <c r="BA305" s="222">
        <f t="shared" si="242"/>
        <v>0</v>
      </c>
      <c r="BB305" s="221"/>
      <c r="BC305" s="210"/>
      <c r="BD305" s="210"/>
      <c r="BE305" s="219">
        <f t="shared" si="258"/>
        <v>0</v>
      </c>
      <c r="BF305" s="222">
        <f t="shared" si="233"/>
        <v>0</v>
      </c>
      <c r="BG305" s="223"/>
      <c r="BH305" s="195"/>
      <c r="BI305" s="239"/>
      <c r="BJ305" s="240"/>
      <c r="BK305" s="241"/>
      <c r="BL305" s="242"/>
      <c r="BM305" s="225"/>
      <c r="BN305" s="241"/>
      <c r="BO305" s="241"/>
      <c r="BP305" s="251"/>
      <c r="BQ305" s="225"/>
      <c r="BR305" s="241"/>
      <c r="BS305" s="241"/>
      <c r="BT305" s="250"/>
      <c r="BU305" s="8"/>
      <c r="BV305" s="87"/>
      <c r="BW305" s="97"/>
      <c r="BX305" s="130"/>
      <c r="BY305" s="93"/>
      <c r="BZ305" s="93"/>
      <c r="CA305" s="98"/>
      <c r="CB305" s="8"/>
      <c r="CC305" s="87"/>
      <c r="CD305" s="131"/>
      <c r="CE305" s="132"/>
      <c r="CF305" s="93"/>
      <c r="CG305" s="93"/>
      <c r="CH305" s="133"/>
      <c r="CI305" s="8"/>
      <c r="CJ305" s="9"/>
      <c r="CP305" s="8"/>
      <c r="CQ305" s="42"/>
      <c r="CR305" s="43"/>
      <c r="CS305" s="43"/>
      <c r="CT305" s="43"/>
      <c r="CU305" s="48"/>
    </row>
    <row r="306" spans="1:99" ht="15.75" customHeight="1" x14ac:dyDescent="0.25">
      <c r="A306" s="201" t="s">
        <v>87</v>
      </c>
      <c r="B306" s="202"/>
      <c r="C306" s="204">
        <v>97</v>
      </c>
      <c r="D306" s="204">
        <v>120</v>
      </c>
      <c r="E306" s="204">
        <v>106</v>
      </c>
      <c r="F306" s="290">
        <f t="shared" si="248"/>
        <v>323</v>
      </c>
      <c r="G306" s="206">
        <f t="shared" si="234"/>
        <v>2243.1770000000001</v>
      </c>
      <c r="H306" s="291">
        <f>G306/BH279</f>
        <v>320.45385714285715</v>
      </c>
      <c r="I306" s="207"/>
      <c r="J306" s="207"/>
      <c r="K306" s="207"/>
      <c r="L306" s="207"/>
      <c r="M306" s="207"/>
      <c r="N306" s="207"/>
      <c r="O306" s="208"/>
      <c r="P306" s="210"/>
      <c r="Q306" s="209" t="e">
        <f t="shared" si="261"/>
        <v>#DIV/0!</v>
      </c>
      <c r="R306" s="210" t="e">
        <f t="shared" si="261"/>
        <v>#DIV/0!</v>
      </c>
      <c r="S306" s="210"/>
      <c r="T306" s="209"/>
      <c r="U306" s="209"/>
      <c r="V306" s="212"/>
      <c r="W306" s="213"/>
      <c r="X306" s="292">
        <f>X303</f>
        <v>7</v>
      </c>
      <c r="Y306" s="293"/>
      <c r="Z306" s="294"/>
      <c r="AA306" s="295"/>
      <c r="AB306" s="295"/>
      <c r="AC306" s="294"/>
      <c r="AD306" s="295"/>
      <c r="AE306" s="295"/>
      <c r="AF306" s="295"/>
      <c r="AG306" s="295"/>
      <c r="AH306" s="296"/>
      <c r="AI306" s="295"/>
      <c r="AJ306" s="295"/>
      <c r="AK306" s="295"/>
      <c r="AL306" s="295"/>
      <c r="AM306" s="295"/>
      <c r="AN306" s="295"/>
      <c r="AO306" s="295"/>
      <c r="AP306" s="295"/>
      <c r="AQ306" s="295"/>
      <c r="AR306" s="295"/>
      <c r="AS306" s="295"/>
      <c r="AT306" s="295"/>
      <c r="AU306" s="297"/>
      <c r="AV306" s="297"/>
      <c r="AW306" s="297"/>
      <c r="AX306" s="297"/>
      <c r="AY306" s="297"/>
      <c r="AZ306" s="297"/>
      <c r="BA306" s="222">
        <f t="shared" si="242"/>
        <v>0</v>
      </c>
      <c r="BB306" s="297"/>
      <c r="BC306" s="297"/>
      <c r="BD306" s="297"/>
      <c r="BE306" s="297"/>
      <c r="BF306" s="298"/>
      <c r="BG306" s="299"/>
      <c r="BH306" s="224" t="s">
        <v>82</v>
      </c>
      <c r="BI306" s="300"/>
      <c r="BJ306" s="249"/>
      <c r="BK306" s="226">
        <v>0</v>
      </c>
      <c r="BL306" s="301"/>
      <c r="BM306" s="300"/>
      <c r="BN306" s="226"/>
      <c r="BO306" s="226">
        <v>0</v>
      </c>
      <c r="BP306" s="302"/>
      <c r="BQ306" s="300"/>
      <c r="BR306" s="226"/>
      <c r="BS306" s="226">
        <v>0</v>
      </c>
      <c r="BT306" s="289"/>
      <c r="BU306" s="8"/>
      <c r="BV306" s="87"/>
      <c r="BW306" s="104" t="s">
        <v>82</v>
      </c>
      <c r="BX306" s="130"/>
      <c r="BY306" s="93"/>
      <c r="BZ306" s="102">
        <f>BK306+BO306+BS306</f>
        <v>0</v>
      </c>
      <c r="CA306" s="142"/>
      <c r="CB306" s="15"/>
      <c r="CC306" s="87"/>
      <c r="CD306" s="131" t="s">
        <v>82</v>
      </c>
      <c r="CE306" s="132"/>
      <c r="CF306" s="93"/>
      <c r="CG306" s="102">
        <f>BZ306</f>
        <v>0</v>
      </c>
      <c r="CH306" s="133"/>
      <c r="CI306" s="8"/>
      <c r="CJ306" s="9"/>
      <c r="CK306" s="8"/>
      <c r="CL306" s="8"/>
      <c r="CM306" s="8"/>
      <c r="CN306" s="8"/>
      <c r="CO306" s="8"/>
      <c r="CP306" s="8"/>
      <c r="CQ306" s="25" t="s">
        <v>82</v>
      </c>
      <c r="CR306" s="31" t="e">
        <f>BK306/C303%</f>
        <v>#DIV/0!</v>
      </c>
      <c r="CS306" s="31" t="e">
        <f>BO306/D303%</f>
        <v>#DIV/0!</v>
      </c>
      <c r="CT306" s="31" t="e">
        <f>BS306/E303%</f>
        <v>#DIV/0!</v>
      </c>
      <c r="CU306" s="32" t="e">
        <f>BZ306/F303%</f>
        <v>#DIV/0!</v>
      </c>
    </row>
    <row r="307" spans="1:99" ht="15.75" customHeight="1" x14ac:dyDescent="0.25">
      <c r="A307" s="293" t="s">
        <v>88</v>
      </c>
      <c r="B307" s="465"/>
      <c r="C307" s="465"/>
      <c r="D307" s="303"/>
      <c r="E307" s="304" t="s">
        <v>89</v>
      </c>
      <c r="F307" s="305">
        <v>242.215</v>
      </c>
      <c r="G307" s="206">
        <f t="shared" si="234"/>
        <v>1753.86</v>
      </c>
      <c r="H307" s="306">
        <f>G307/BH279</f>
        <v>250.55142857142854</v>
      </c>
      <c r="I307" s="307"/>
      <c r="J307" s="307"/>
      <c r="K307" s="308" t="s">
        <v>17</v>
      </c>
      <c r="L307" s="308"/>
      <c r="M307" s="308" t="s">
        <v>18</v>
      </c>
      <c r="N307" s="308"/>
      <c r="O307" s="466" t="s">
        <v>19</v>
      </c>
      <c r="P307" s="466"/>
      <c r="Q307" s="466" t="s">
        <v>90</v>
      </c>
      <c r="R307" s="466"/>
      <c r="S307" s="467" t="s">
        <v>91</v>
      </c>
      <c r="T307" s="467"/>
      <c r="U307" s="467" t="s">
        <v>92</v>
      </c>
      <c r="V307" s="468"/>
      <c r="W307" s="213"/>
      <c r="X307" s="185"/>
      <c r="Y307" s="309"/>
      <c r="Z307" s="309"/>
      <c r="AA307" s="310"/>
      <c r="AB307" s="311"/>
      <c r="AC307" s="311"/>
      <c r="AD307" s="311"/>
      <c r="AE307" s="312"/>
      <c r="AF307" s="313"/>
      <c r="AG307" s="313"/>
      <c r="AH307" s="313"/>
      <c r="AI307" s="313"/>
      <c r="AJ307" s="313"/>
      <c r="AK307" s="313"/>
      <c r="AL307" s="313"/>
      <c r="AM307" s="313"/>
      <c r="AN307" s="313"/>
      <c r="AO307" s="313"/>
      <c r="AP307" s="313"/>
      <c r="AQ307" s="313"/>
      <c r="AR307" s="313"/>
      <c r="AS307" s="313"/>
      <c r="AT307" s="313"/>
      <c r="AU307" s="313"/>
      <c r="AV307" s="313"/>
      <c r="AW307" s="313"/>
      <c r="AX307" s="313"/>
      <c r="AY307" s="313"/>
      <c r="AZ307" s="313"/>
      <c r="BA307" s="313"/>
      <c r="BB307" s="313"/>
      <c r="BC307" s="313"/>
      <c r="BD307" s="313"/>
      <c r="BE307" s="313"/>
      <c r="BF307" s="313"/>
      <c r="BG307" s="313"/>
      <c r="BH307" s="224"/>
      <c r="BI307" s="225"/>
      <c r="BJ307" s="240"/>
      <c r="BK307" s="241"/>
      <c r="BL307" s="250"/>
      <c r="BM307" s="225"/>
      <c r="BN307" s="241"/>
      <c r="BO307" s="241"/>
      <c r="BP307" s="251"/>
      <c r="BQ307" s="225"/>
      <c r="BR307" s="241"/>
      <c r="BS307" s="241"/>
      <c r="BT307" s="250"/>
      <c r="BU307" s="8"/>
      <c r="BV307" s="87"/>
      <c r="BW307" s="107"/>
      <c r="BX307" s="130"/>
      <c r="BY307" s="93"/>
      <c r="BZ307" s="93"/>
      <c r="CA307" s="142"/>
      <c r="CB307" s="8"/>
      <c r="CC307" s="87"/>
      <c r="CD307" s="131"/>
      <c r="CE307" s="132"/>
      <c r="CF307" s="93"/>
      <c r="CG307" s="93"/>
      <c r="CH307" s="133"/>
      <c r="CI307" s="8"/>
      <c r="CJ307" s="9"/>
      <c r="CK307" s="8"/>
      <c r="CL307" s="8"/>
      <c r="CM307" s="8"/>
      <c r="CN307" s="8"/>
      <c r="CO307" s="8"/>
      <c r="CP307" s="8"/>
      <c r="CQ307" s="25"/>
      <c r="CR307" s="2"/>
      <c r="CS307" s="2"/>
      <c r="CT307" s="2"/>
      <c r="CU307" s="3"/>
    </row>
    <row r="308" spans="1:99" ht="15.75" customHeight="1" x14ac:dyDescent="0.25">
      <c r="A308" s="314" t="s">
        <v>129</v>
      </c>
      <c r="B308" s="315"/>
      <c r="C308" s="315"/>
      <c r="D308" s="316"/>
      <c r="E308" s="316"/>
      <c r="F308" s="317">
        <f>C308+D308+E308</f>
        <v>0</v>
      </c>
      <c r="G308" s="318">
        <f>F308</f>
        <v>0</v>
      </c>
      <c r="H308" s="319"/>
      <c r="I308" s="320"/>
      <c r="J308" s="321"/>
      <c r="K308" s="322" t="s">
        <v>93</v>
      </c>
      <c r="L308" s="323" t="s">
        <v>94</v>
      </c>
      <c r="M308" s="324" t="s">
        <v>93</v>
      </c>
      <c r="N308" s="323" t="s">
        <v>94</v>
      </c>
      <c r="O308" s="324" t="s">
        <v>93</v>
      </c>
      <c r="P308" s="323" t="s">
        <v>94</v>
      </c>
      <c r="Q308" s="324" t="s">
        <v>93</v>
      </c>
      <c r="R308" s="323" t="s">
        <v>94</v>
      </c>
      <c r="S308" s="324" t="s">
        <v>93</v>
      </c>
      <c r="T308" s="323" t="s">
        <v>94</v>
      </c>
      <c r="U308" s="324" t="s">
        <v>93</v>
      </c>
      <c r="V308" s="325" t="s">
        <v>94</v>
      </c>
      <c r="W308" s="213"/>
      <c r="X308" s="213"/>
      <c r="Y308" s="309"/>
      <c r="Z308" s="309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  <c r="AO308" s="326"/>
      <c r="AP308" s="326"/>
      <c r="AQ308" s="326"/>
      <c r="AR308" s="326"/>
      <c r="AS308" s="326"/>
      <c r="AT308" s="326"/>
      <c r="AU308" s="326"/>
      <c r="AV308" s="326"/>
      <c r="AW308" s="326"/>
      <c r="AX308" s="326"/>
      <c r="AY308" s="326"/>
      <c r="AZ308" s="326"/>
      <c r="BA308" s="326"/>
      <c r="BB308" s="326"/>
      <c r="BC308" s="326"/>
      <c r="BD308" s="326"/>
      <c r="BE308" s="326"/>
      <c r="BF308" s="326"/>
      <c r="BG308" s="326"/>
      <c r="BH308" s="224" t="s">
        <v>84</v>
      </c>
      <c r="BI308" s="225"/>
      <c r="BJ308" s="249"/>
      <c r="BK308" s="226">
        <v>9.8000000000000004E-2</v>
      </c>
      <c r="BL308" s="250"/>
      <c r="BM308" s="225"/>
      <c r="BN308" s="226"/>
      <c r="BO308" s="226">
        <v>0.05</v>
      </c>
      <c r="BP308" s="251"/>
      <c r="BQ308" s="225"/>
      <c r="BR308" s="226"/>
      <c r="BS308" s="226">
        <v>6.5000000000000002E-2</v>
      </c>
      <c r="BT308" s="250"/>
      <c r="BU308" s="8"/>
      <c r="BV308" s="87"/>
      <c r="BW308" s="104" t="s">
        <v>84</v>
      </c>
      <c r="BX308" s="130"/>
      <c r="BY308" s="93"/>
      <c r="BZ308" s="102">
        <f>BK308+BO308+BS308</f>
        <v>0.21300000000000002</v>
      </c>
      <c r="CA308" s="142"/>
      <c r="CB308" s="8"/>
      <c r="CC308" s="87"/>
      <c r="CD308" s="90" t="s">
        <v>84</v>
      </c>
      <c r="CE308" s="132"/>
      <c r="CF308" s="93"/>
      <c r="CG308" s="102">
        <f>BZ308</f>
        <v>0.21300000000000002</v>
      </c>
      <c r="CH308" s="133"/>
      <c r="CI308" s="8"/>
      <c r="CJ308" s="9"/>
      <c r="CK308" s="8"/>
      <c r="CL308" s="8"/>
      <c r="CM308" s="8"/>
      <c r="CN308" s="8"/>
      <c r="CO308" s="8"/>
      <c r="CP308" s="8"/>
      <c r="CQ308" s="25" t="s">
        <v>84</v>
      </c>
      <c r="CR308" s="31">
        <f>BK308/C304%</f>
        <v>1.7311429076134961</v>
      </c>
      <c r="CS308" s="31">
        <f>BO308/D304%</f>
        <v>1.6886187098953058</v>
      </c>
      <c r="CT308" s="31">
        <f>BS308/E304%</f>
        <v>1.78130994793094</v>
      </c>
      <c r="CU308" s="32">
        <f>BZ308/F304%</f>
        <v>1.7357998533126884</v>
      </c>
    </row>
    <row r="309" spans="1:99" ht="15.75" customHeight="1" x14ac:dyDescent="0.25">
      <c r="A309" s="474" t="s">
        <v>95</v>
      </c>
      <c r="B309" s="475"/>
      <c r="C309" s="327" t="s">
        <v>40</v>
      </c>
      <c r="D309" s="327" t="s">
        <v>45</v>
      </c>
      <c r="E309" s="327" t="s">
        <v>48</v>
      </c>
      <c r="F309" s="328" t="s">
        <v>52</v>
      </c>
      <c r="G309" s="329" t="s">
        <v>56</v>
      </c>
      <c r="H309" s="329" t="s">
        <v>96</v>
      </c>
      <c r="I309" s="330" t="s">
        <v>97</v>
      </c>
      <c r="J309" s="330"/>
      <c r="K309" s="331">
        <v>0</v>
      </c>
      <c r="L309" s="262">
        <v>0</v>
      </c>
      <c r="M309" s="215">
        <v>2</v>
      </c>
      <c r="N309" s="262">
        <v>30</v>
      </c>
      <c r="O309" s="262"/>
      <c r="P309" s="262"/>
      <c r="Q309" s="210">
        <f t="shared" ref="Q309:R311" si="262">K309+M309+O309</f>
        <v>2</v>
      </c>
      <c r="R309" s="211">
        <f t="shared" si="262"/>
        <v>30</v>
      </c>
      <c r="S309" s="411">
        <f t="shared" ref="S309:T311" si="263">Q309+S263</f>
        <v>17</v>
      </c>
      <c r="T309" s="411">
        <f t="shared" si="263"/>
        <v>295</v>
      </c>
      <c r="U309" s="208">
        <f>S309/X283</f>
        <v>2.4285714285714284</v>
      </c>
      <c r="V309" s="412">
        <f>T309/S309</f>
        <v>17.352941176470587</v>
      </c>
      <c r="W309" s="185"/>
      <c r="X309" s="213"/>
      <c r="Y309" s="309"/>
      <c r="Z309" s="309"/>
      <c r="AA309" s="313"/>
      <c r="AB309" s="313"/>
      <c r="AC309" s="313"/>
      <c r="AD309" s="313"/>
      <c r="AE309" s="313"/>
      <c r="AF309" s="313"/>
      <c r="AG309" s="313"/>
      <c r="AH309" s="313"/>
      <c r="AI309" s="313"/>
      <c r="AJ309" s="313"/>
      <c r="AK309" s="313"/>
      <c r="AL309" s="313"/>
      <c r="AM309" s="313"/>
      <c r="AN309" s="313"/>
      <c r="AO309" s="313"/>
      <c r="AP309" s="313"/>
      <c r="AQ309" s="313"/>
      <c r="AR309" s="313"/>
      <c r="AS309" s="313"/>
      <c r="AT309" s="313"/>
      <c r="AU309" s="313"/>
      <c r="AV309" s="313"/>
      <c r="AW309" s="313"/>
      <c r="AX309" s="313"/>
      <c r="AY309" s="313"/>
      <c r="AZ309" s="313"/>
      <c r="BA309" s="313"/>
      <c r="BB309" s="313"/>
      <c r="BC309" s="313"/>
      <c r="BD309" s="313"/>
      <c r="BE309" s="313"/>
      <c r="BF309" s="313"/>
      <c r="BG309" s="313"/>
      <c r="BH309" s="195"/>
      <c r="BI309" s="225"/>
      <c r="BJ309" s="240"/>
      <c r="BK309" s="241"/>
      <c r="BL309" s="250"/>
      <c r="BM309" s="225"/>
      <c r="BN309" s="241"/>
      <c r="BO309" s="241"/>
      <c r="BP309" s="251"/>
      <c r="BQ309" s="225"/>
      <c r="BR309" s="241"/>
      <c r="BS309" s="241"/>
      <c r="BT309" s="250"/>
      <c r="BU309" s="8"/>
      <c r="BV309" s="87"/>
      <c r="BW309" s="97"/>
      <c r="BX309" s="130"/>
      <c r="BY309" s="93"/>
      <c r="BZ309" s="93"/>
      <c r="CA309" s="142"/>
      <c r="CB309" s="8"/>
      <c r="CC309" s="143"/>
      <c r="CD309" s="108"/>
      <c r="CE309" s="132"/>
      <c r="CF309" s="93"/>
      <c r="CG309" s="93"/>
      <c r="CH309" s="133"/>
      <c r="CI309" s="8"/>
      <c r="CJ309" s="9"/>
      <c r="CK309" s="8"/>
      <c r="CL309" s="8"/>
      <c r="CM309" s="8"/>
      <c r="CN309" s="8"/>
      <c r="CO309" s="8"/>
      <c r="CP309" s="8"/>
      <c r="CQ309" s="42"/>
      <c r="CR309" s="43"/>
      <c r="CS309" s="43"/>
      <c r="CT309" s="43"/>
      <c r="CU309" s="48"/>
    </row>
    <row r="310" spans="1:99" ht="15.75" customHeight="1" x14ac:dyDescent="0.25">
      <c r="A310" s="191" t="s">
        <v>98</v>
      </c>
      <c r="B310" s="234"/>
      <c r="C310" s="333">
        <v>1.2</v>
      </c>
      <c r="D310" s="333">
        <v>0.85</v>
      </c>
      <c r="E310" s="333">
        <v>1.1499999999999999</v>
      </c>
      <c r="F310" s="334">
        <v>0.85</v>
      </c>
      <c r="G310" s="334">
        <v>0.85</v>
      </c>
      <c r="H310" s="335">
        <f>F283</f>
        <v>0</v>
      </c>
      <c r="I310" s="336" t="s">
        <v>99</v>
      </c>
      <c r="J310" s="336"/>
      <c r="K310" s="331">
        <v>2</v>
      </c>
      <c r="L310" s="262">
        <v>20</v>
      </c>
      <c r="M310" s="215"/>
      <c r="N310" s="262"/>
      <c r="O310" s="262">
        <v>1</v>
      </c>
      <c r="P310" s="215">
        <v>10</v>
      </c>
      <c r="Q310" s="210">
        <f t="shared" si="262"/>
        <v>3</v>
      </c>
      <c r="R310" s="211">
        <f t="shared" si="262"/>
        <v>30</v>
      </c>
      <c r="S310" s="411">
        <f t="shared" si="263"/>
        <v>17</v>
      </c>
      <c r="T310" s="411">
        <f t="shared" si="263"/>
        <v>190</v>
      </c>
      <c r="U310" s="208">
        <f>S310/X284</f>
        <v>2.4285714285714284</v>
      </c>
      <c r="V310" s="222">
        <f>T310/S310</f>
        <v>11.176470588235293</v>
      </c>
      <c r="W310" s="213"/>
      <c r="X310" s="223"/>
      <c r="Y310" s="309"/>
      <c r="Z310" s="309"/>
      <c r="AA310" s="313"/>
      <c r="AE310" s="313"/>
      <c r="AF310" s="313"/>
      <c r="AG310" s="313"/>
      <c r="AH310" s="313"/>
      <c r="AI310" s="313"/>
      <c r="AJ310" s="313"/>
      <c r="AK310" s="313"/>
      <c r="AL310" s="313"/>
      <c r="AM310" s="313"/>
      <c r="AN310" s="313"/>
      <c r="AO310" s="313"/>
      <c r="AP310" s="313"/>
      <c r="AQ310" s="313"/>
      <c r="AR310" s="313"/>
      <c r="AS310" s="313"/>
      <c r="AT310" s="313"/>
      <c r="AU310" s="313"/>
      <c r="AV310" s="313"/>
      <c r="AW310" s="313"/>
      <c r="AX310" s="313"/>
      <c r="AY310" s="313"/>
      <c r="AZ310" s="313"/>
      <c r="BA310" s="313"/>
      <c r="BB310" s="313"/>
      <c r="BC310" s="313"/>
      <c r="BD310" s="313"/>
      <c r="BE310" s="313"/>
      <c r="BF310" s="313"/>
      <c r="BG310" s="313"/>
      <c r="BH310" s="224" t="s">
        <v>86</v>
      </c>
      <c r="BI310" s="239"/>
      <c r="BJ310" s="249"/>
      <c r="BK310" s="226">
        <v>0.13400000000000001</v>
      </c>
      <c r="BL310" s="242"/>
      <c r="BM310" s="225"/>
      <c r="BN310" s="226"/>
      <c r="BO310" s="226">
        <v>0.18</v>
      </c>
      <c r="BP310" s="251"/>
      <c r="BQ310" s="225"/>
      <c r="BR310" s="226"/>
      <c r="BS310" s="226">
        <v>150</v>
      </c>
      <c r="BT310" s="250"/>
      <c r="BU310" s="87"/>
      <c r="BV310" s="87"/>
      <c r="BW310" s="104" t="s">
        <v>86</v>
      </c>
      <c r="BX310" s="14"/>
      <c r="BY310" s="16"/>
      <c r="BZ310" s="102">
        <f>BK310+BO310+BS310</f>
        <v>150.31399999999999</v>
      </c>
      <c r="CA310" s="17"/>
      <c r="CB310" s="469" t="s">
        <v>100</v>
      </c>
      <c r="CC310" s="470"/>
      <c r="CD310" s="131" t="s">
        <v>86</v>
      </c>
      <c r="CE310" s="19"/>
      <c r="CF310" s="16"/>
      <c r="CG310" s="102">
        <f>BZ310</f>
        <v>150.31399999999999</v>
      </c>
      <c r="CH310" s="20"/>
      <c r="CI310" s="9"/>
      <c r="CP310" s="8"/>
      <c r="CQ310" s="33" t="s">
        <v>86</v>
      </c>
      <c r="CR310" s="44">
        <f>BK310/C305%</f>
        <v>1.1962149616139977</v>
      </c>
      <c r="CS310" s="44">
        <f>BO310/D305%</f>
        <v>1.29366106080207</v>
      </c>
      <c r="CT310" s="44">
        <f>BS310/E305%</f>
        <v>1764.4982943183156</v>
      </c>
      <c r="CU310" s="49">
        <f>BZ310/F305%</f>
        <v>447.13686527649702</v>
      </c>
    </row>
    <row r="311" spans="1:99" ht="15.75" customHeight="1" x14ac:dyDescent="0.25">
      <c r="A311" s="501" t="s">
        <v>95</v>
      </c>
      <c r="B311" s="241" t="s">
        <v>38</v>
      </c>
      <c r="C311" s="337" t="e">
        <f>BY283/F283%</f>
        <v>#DIV/0!</v>
      </c>
      <c r="D311" s="337">
        <f>BY285/(F285+F286+F287)%</f>
        <v>0.58805379603245178</v>
      </c>
      <c r="E311" s="337">
        <f>BY287/(F288+F289+F290)%</f>
        <v>0.92622836078577753</v>
      </c>
      <c r="F311" s="338">
        <f>BY289/(F291+F292)%</f>
        <v>1.3635144969167718</v>
      </c>
      <c r="G311" s="339">
        <f>BY291/(F293)%</f>
        <v>0.96244131455399062</v>
      </c>
      <c r="H311" s="340" t="s">
        <v>101</v>
      </c>
      <c r="I311" s="341" t="s">
        <v>102</v>
      </c>
      <c r="J311" s="341"/>
      <c r="K311" s="342">
        <v>2</v>
      </c>
      <c r="L311" s="343">
        <v>50</v>
      </c>
      <c r="M311" s="344"/>
      <c r="N311" s="343"/>
      <c r="O311" s="344">
        <v>0</v>
      </c>
      <c r="P311" s="344">
        <v>0</v>
      </c>
      <c r="Q311" s="294">
        <f t="shared" si="262"/>
        <v>2</v>
      </c>
      <c r="R311" s="345">
        <f t="shared" si="262"/>
        <v>50</v>
      </c>
      <c r="S311" s="411">
        <f t="shared" si="263"/>
        <v>6</v>
      </c>
      <c r="T311" s="411">
        <f t="shared" si="263"/>
        <v>145</v>
      </c>
      <c r="U311" s="346">
        <f>S311/X285</f>
        <v>0.8571428571428571</v>
      </c>
      <c r="V311" s="347">
        <f>T311/S311</f>
        <v>24.166666666666668</v>
      </c>
      <c r="W311" s="213"/>
      <c r="X311" s="348"/>
      <c r="Y311" s="309"/>
      <c r="Z311" s="309"/>
      <c r="AA311" s="348"/>
      <c r="AE311" s="348"/>
      <c r="AF311" s="348"/>
      <c r="AG311" s="169"/>
      <c r="AH311" s="169"/>
      <c r="AI311" s="169"/>
      <c r="AJ311" s="169"/>
      <c r="AK311" s="169"/>
      <c r="AL311" s="169"/>
      <c r="AM311" s="169"/>
      <c r="AN311" s="169"/>
      <c r="AO311" s="169"/>
      <c r="AP311" s="169"/>
      <c r="AQ311" s="169"/>
      <c r="AR311" s="169"/>
      <c r="AS311" s="169"/>
      <c r="AT311" s="169"/>
      <c r="AU311" s="169"/>
      <c r="AV311" s="169"/>
      <c r="AW311" s="169"/>
      <c r="AX311" s="169"/>
      <c r="AY311" s="169"/>
      <c r="AZ311" s="169"/>
      <c r="BA311" s="169"/>
      <c r="BB311" s="169"/>
      <c r="BC311" s="169"/>
      <c r="BD311" s="169"/>
      <c r="BE311" s="169"/>
      <c r="BF311" s="169"/>
      <c r="BG311" s="169"/>
      <c r="BH311" s="224"/>
      <c r="BI311" s="349"/>
      <c r="BJ311" s="276"/>
      <c r="BK311" s="197"/>
      <c r="BL311" s="250"/>
      <c r="BM311" s="287"/>
      <c r="BN311" s="241"/>
      <c r="BO311" s="241"/>
      <c r="BP311" s="288"/>
      <c r="BQ311" s="350"/>
      <c r="BR311" s="197"/>
      <c r="BS311" s="197"/>
      <c r="BT311" s="289"/>
      <c r="BU311" s="87"/>
      <c r="BV311" s="87"/>
      <c r="BW311" s="107"/>
      <c r="BX311" s="14"/>
      <c r="BY311" s="16"/>
      <c r="BZ311" s="93"/>
      <c r="CA311" s="17"/>
      <c r="CB311" s="144" t="s">
        <v>90</v>
      </c>
      <c r="CC311" s="145"/>
      <c r="CD311" s="131"/>
      <c r="CE311" s="21"/>
      <c r="CF311" s="22"/>
      <c r="CG311" s="146"/>
      <c r="CH311" s="23"/>
      <c r="CI311" s="9"/>
      <c r="CP311" s="8"/>
      <c r="CQ311" s="8"/>
      <c r="CR311" s="8"/>
      <c r="CS311" s="8"/>
      <c r="CT311" s="8"/>
      <c r="CU311" s="8"/>
    </row>
    <row r="312" spans="1:99" ht="15.75" customHeight="1" x14ac:dyDescent="0.25">
      <c r="A312" s="502"/>
      <c r="B312" s="351" t="s">
        <v>39</v>
      </c>
      <c r="C312" s="352" t="e">
        <f>CF283/G283%</f>
        <v>#DIV/0!</v>
      </c>
      <c r="D312" s="352">
        <f>CF285/(G285+G286+G287)%</f>
        <v>0.11137848057751805</v>
      </c>
      <c r="E312" s="352">
        <f>CF287/(G288+G289+G290)%</f>
        <v>0.16057824346816646</v>
      </c>
      <c r="F312" s="353">
        <f>CF289/(G291+G292)%</f>
        <v>0.19719714174929373</v>
      </c>
      <c r="G312" s="354">
        <f>CF291/(G293)%</f>
        <v>9.956494973791348E-2</v>
      </c>
      <c r="H312" s="413">
        <f>H266+F306-F307</f>
        <v>376.12599999999986</v>
      </c>
      <c r="K312" s="309"/>
      <c r="L312" s="309"/>
      <c r="M312" s="471" t="s">
        <v>103</v>
      </c>
      <c r="N312" s="472"/>
      <c r="O312" s="473"/>
      <c r="P312" s="357" t="s">
        <v>104</v>
      </c>
      <c r="Q312" s="358" t="s">
        <v>105</v>
      </c>
      <c r="R312" s="359" t="s">
        <v>106</v>
      </c>
      <c r="S312" s="359" t="s">
        <v>107</v>
      </c>
      <c r="T312" s="359" t="s">
        <v>108</v>
      </c>
      <c r="U312" s="359" t="s">
        <v>101</v>
      </c>
      <c r="V312" s="360" t="s">
        <v>109</v>
      </c>
      <c r="W312" s="213"/>
      <c r="X312" s="348"/>
      <c r="Y312" s="348"/>
      <c r="Z312" s="348"/>
      <c r="AA312" s="348"/>
      <c r="AE312" s="348"/>
      <c r="AF312" s="348"/>
      <c r="AG312" s="169"/>
      <c r="AH312" s="169"/>
      <c r="AI312" s="169"/>
      <c r="AJ312" s="169"/>
      <c r="AK312" s="169"/>
      <c r="AL312" s="169"/>
      <c r="AM312" s="169"/>
      <c r="AN312" s="169"/>
      <c r="AO312" s="169"/>
      <c r="AP312" s="169"/>
      <c r="AQ312" s="169"/>
      <c r="AR312" s="169"/>
      <c r="AS312" s="169"/>
      <c r="AT312" s="169"/>
      <c r="AU312" s="169"/>
      <c r="AV312" s="169"/>
      <c r="AW312" s="169"/>
      <c r="AX312" s="169"/>
      <c r="AY312" s="169"/>
      <c r="AZ312" s="169"/>
      <c r="BA312" s="169"/>
      <c r="BB312" s="169"/>
      <c r="BC312" s="169"/>
      <c r="BD312" s="169"/>
      <c r="BE312" s="169"/>
      <c r="BF312" s="169"/>
      <c r="BG312" s="169"/>
      <c r="BH312" s="361" t="s">
        <v>110</v>
      </c>
      <c r="BI312" s="480"/>
      <c r="BJ312" s="362">
        <f>BJ283+BJ285+BJ287+BJ289+BJ291+BJ293+BJ294+BJ296+BJ298+BJ300+BJ301+BJ302+BJ304+BJ306+BJ308+BJ310</f>
        <v>12.690000000000001</v>
      </c>
      <c r="BK312" s="362">
        <f>BK283+BK285+BK287+BK289+BK291+BK293+BK294+BK296+BK298+BK300+BK301+BK302+BK304+BK306+BK308+BK310</f>
        <v>0.49399999999999999</v>
      </c>
      <c r="BL312" s="488"/>
      <c r="BM312" s="489"/>
      <c r="BN312" s="362">
        <f>BN283+BN285+BN287+BN289+BN291+BN293+BN294+BN296+BN298+BN300+BN301+BN302+BN304+BN306+BN308+BN310</f>
        <v>5.82</v>
      </c>
      <c r="BO312" s="362">
        <f>BO283+BO285+BO287+BO289+BO291+BO293+BO294+BO296+BO298+BO300+BO301+BO302+BO304+BO306+BO308+BO310</f>
        <v>0.64300000000000002</v>
      </c>
      <c r="BP312" s="488"/>
      <c r="BQ312" s="489"/>
      <c r="BR312" s="362">
        <f>BR283+BR285+BR287+BR289+BR291+BR293+BR294+BR296+BR298+BR300+BR301+BR302+BR304+BR306+BR308+BR310</f>
        <v>5.74</v>
      </c>
      <c r="BS312" s="362">
        <f>BS283+BS285+BS287+BS289+BS291+BS293+BS294+BS296+BS298+BS300+BS301+BS302+BS304+BS306+BS308+BS310</f>
        <v>150.22499999999999</v>
      </c>
      <c r="BT312" s="482"/>
      <c r="BU312" s="87"/>
      <c r="BV312" s="87"/>
      <c r="BW312" s="147" t="s">
        <v>110</v>
      </c>
      <c r="BX312" s="18"/>
      <c r="BY312" s="148">
        <f>BY283+BY285+BY287+BY289+BY291+BY293+BY294+BY296+BY298+BY300+BY301+BY302+BY304+BY306+BY308+BY310</f>
        <v>24.25</v>
      </c>
      <c r="BZ312" s="149">
        <f>BZ285+BZ287+BZ289+BZ291+BZ293+BZ294+BZ296+BZ298+BZ300+BZ301+BZ302+BZ304+BZ306+BZ308+BZ310+CC311</f>
        <v>151.36199999999999</v>
      </c>
      <c r="CA312" s="150">
        <f>CA293+CA294+CA296+CA300+CA300+CA301</f>
        <v>0</v>
      </c>
      <c r="CB312" s="144" t="s">
        <v>39</v>
      </c>
      <c r="CC312" s="145">
        <f>CC311</f>
        <v>0</v>
      </c>
      <c r="CD312" s="147" t="s">
        <v>110</v>
      </c>
      <c r="CE312" s="151"/>
      <c r="CF312" s="152">
        <f>SUM(CF265:CF311)</f>
        <v>145.88000000000002</v>
      </c>
      <c r="CG312" s="153">
        <f>SUM(BZ266:BZ312)</f>
        <v>304.08499999999998</v>
      </c>
      <c r="CH312" s="154">
        <f>CA312</f>
        <v>0</v>
      </c>
      <c r="CI312" s="9"/>
      <c r="CP312" s="8"/>
      <c r="CQ312" s="45"/>
      <c r="CR312" s="8"/>
      <c r="CS312" s="8"/>
      <c r="CT312" s="8"/>
      <c r="CU312" s="8"/>
    </row>
    <row r="313" spans="1:99" ht="15" customHeight="1" x14ac:dyDescent="0.25">
      <c r="A313" s="363"/>
      <c r="H313" s="364" t="s">
        <v>109</v>
      </c>
      <c r="K313" s="309"/>
      <c r="L313" s="309"/>
      <c r="M313" s="365"/>
      <c r="N313" s="333"/>
      <c r="O313" s="366"/>
      <c r="P313" s="367" t="s">
        <v>111</v>
      </c>
      <c r="Q313" s="205"/>
      <c r="R313" s="205"/>
      <c r="S313" s="368"/>
      <c r="T313" s="368"/>
      <c r="U313" s="368"/>
      <c r="V313" s="369">
        <f>Q313+R313+S313+T313+U313</f>
        <v>0</v>
      </c>
      <c r="W313" s="213"/>
      <c r="X313" s="348"/>
      <c r="Y313" s="348"/>
      <c r="Z313" s="348"/>
      <c r="AA313" s="348"/>
      <c r="AE313" s="348"/>
      <c r="AF313" s="348"/>
      <c r="AG313" s="169"/>
      <c r="AH313" s="169"/>
      <c r="AI313" s="169"/>
      <c r="AJ313" s="169"/>
      <c r="AK313" s="169"/>
      <c r="AL313" s="169"/>
      <c r="AM313" s="169"/>
      <c r="AN313" s="169"/>
      <c r="AO313" s="169"/>
      <c r="AP313" s="169"/>
      <c r="AQ313" s="169"/>
      <c r="AR313" s="169"/>
      <c r="AS313" s="169"/>
      <c r="AT313" s="169"/>
      <c r="AU313" s="169"/>
      <c r="AV313" s="169"/>
      <c r="AW313" s="169"/>
      <c r="AX313" s="169"/>
      <c r="AY313" s="169"/>
      <c r="AZ313" s="169"/>
      <c r="BA313" s="169"/>
      <c r="BB313" s="169"/>
      <c r="BC313" s="169"/>
      <c r="BD313" s="169"/>
      <c r="BE313" s="169"/>
      <c r="BF313" s="169"/>
      <c r="BG313" s="169"/>
      <c r="BH313" s="370" t="s">
        <v>112</v>
      </c>
      <c r="BI313" s="481"/>
      <c r="BJ313" s="371">
        <f>BJ312/(BJ312+C306)%</f>
        <v>11.568967089069197</v>
      </c>
      <c r="BK313" s="371">
        <f>BK312/C306%</f>
        <v>0.50927835051546388</v>
      </c>
      <c r="BL313" s="490"/>
      <c r="BM313" s="491"/>
      <c r="BN313" s="371">
        <f>BN312/(BN312+D306)%</f>
        <v>4.6256556986170727</v>
      </c>
      <c r="BO313" s="371">
        <f>BO312/D306%</f>
        <v>0.53583333333333338</v>
      </c>
      <c r="BP313" s="490"/>
      <c r="BQ313" s="491"/>
      <c r="BR313" s="371">
        <f>BR312/(BR312+E306)%</f>
        <v>5.1369250044746737</v>
      </c>
      <c r="BS313" s="371">
        <f>BS312/E306%</f>
        <v>141.72169811320754</v>
      </c>
      <c r="BT313" s="483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9"/>
      <c r="CP313" s="8"/>
    </row>
    <row r="314" spans="1:99" ht="15" customHeight="1" x14ac:dyDescent="0.25">
      <c r="A314" s="474" t="s">
        <v>95</v>
      </c>
      <c r="B314" s="475"/>
      <c r="C314" s="327" t="s">
        <v>58</v>
      </c>
      <c r="D314" s="372" t="s">
        <v>61</v>
      </c>
      <c r="E314" s="323" t="s">
        <v>65</v>
      </c>
      <c r="F314" s="325" t="s">
        <v>70</v>
      </c>
      <c r="G314" s="373" t="s">
        <v>71</v>
      </c>
      <c r="H314" s="374" t="s">
        <v>73</v>
      </c>
      <c r="I314" s="375"/>
      <c r="K314" s="309"/>
      <c r="L314" s="309"/>
      <c r="M314" s="476" t="s">
        <v>113</v>
      </c>
      <c r="N314" s="477"/>
      <c r="O314" s="376"/>
      <c r="P314" s="377" t="s">
        <v>114</v>
      </c>
      <c r="Q314" s="378">
        <f t="shared" ref="Q314:V314" si="264">Q313</f>
        <v>0</v>
      </c>
      <c r="R314" s="378">
        <f t="shared" si="264"/>
        <v>0</v>
      </c>
      <c r="S314" s="378">
        <f t="shared" si="264"/>
        <v>0</v>
      </c>
      <c r="T314" s="378">
        <f t="shared" si="264"/>
        <v>0</v>
      </c>
      <c r="U314" s="378">
        <f t="shared" si="264"/>
        <v>0</v>
      </c>
      <c r="V314" s="379">
        <f t="shared" si="264"/>
        <v>0</v>
      </c>
      <c r="W314" s="169"/>
      <c r="X314" s="348"/>
      <c r="Y314" s="348"/>
      <c r="Z314" s="348"/>
      <c r="AA314" s="348"/>
      <c r="AE314" s="348"/>
      <c r="AF314" s="348"/>
      <c r="AG314" s="169"/>
      <c r="AH314" s="169"/>
      <c r="AI314" s="169"/>
      <c r="AJ314" s="169"/>
      <c r="AK314" s="169"/>
      <c r="AL314" s="169"/>
      <c r="AM314" s="169"/>
      <c r="AN314" s="169"/>
      <c r="AO314" s="169"/>
      <c r="AP314" s="169"/>
      <c r="AQ314" s="169"/>
      <c r="AR314" s="169"/>
      <c r="AS314" s="169"/>
      <c r="AT314" s="169"/>
      <c r="AU314" s="169"/>
      <c r="AV314" s="169"/>
      <c r="AW314" s="169"/>
      <c r="AX314" s="169"/>
      <c r="AY314" s="169"/>
      <c r="AZ314" s="169"/>
      <c r="BA314" s="169"/>
      <c r="BB314" s="169"/>
      <c r="BC314" s="169"/>
      <c r="BD314" s="169"/>
      <c r="BE314" s="169"/>
      <c r="BF314" s="169"/>
      <c r="BG314" s="169"/>
      <c r="BH314" s="380"/>
      <c r="BI314" s="381"/>
      <c r="BJ314" s="381"/>
      <c r="BK314" s="381"/>
      <c r="BL314" s="381"/>
      <c r="BM314" s="381"/>
      <c r="BN314" s="381"/>
      <c r="BO314" s="381"/>
      <c r="BP314" s="381"/>
      <c r="BQ314" s="381"/>
      <c r="BR314" s="381"/>
      <c r="BS314" s="381"/>
      <c r="BT314" s="381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9"/>
    </row>
    <row r="315" spans="1:99" ht="15" customHeight="1" x14ac:dyDescent="0.25">
      <c r="A315" s="382"/>
      <c r="B315" s="189"/>
      <c r="C315" s="333">
        <v>1.5</v>
      </c>
      <c r="D315" s="333">
        <v>1.45</v>
      </c>
      <c r="E315" s="383">
        <v>1.25</v>
      </c>
      <c r="F315" s="272">
        <v>1.5</v>
      </c>
      <c r="G315" s="384">
        <v>1.5</v>
      </c>
      <c r="H315" s="385">
        <v>1.5</v>
      </c>
      <c r="I315" s="386"/>
      <c r="K315" s="387" t="s">
        <v>56</v>
      </c>
      <c r="L315" s="388"/>
      <c r="M315" s="476" t="s">
        <v>115</v>
      </c>
      <c r="N315" s="477"/>
      <c r="O315" s="376"/>
      <c r="S315" s="309"/>
      <c r="T315" s="389"/>
      <c r="U315" s="478" t="s">
        <v>109</v>
      </c>
      <c r="V315" s="479"/>
      <c r="W315" s="169"/>
      <c r="X315" s="348"/>
      <c r="Y315" s="390" t="s">
        <v>116</v>
      </c>
      <c r="Z315" s="390">
        <f>100-(Z318+V318+0.15)</f>
        <v>93.743825053148583</v>
      </c>
      <c r="AA315" s="348"/>
      <c r="AE315" s="348"/>
      <c r="AF315" s="348"/>
      <c r="AG315" s="169"/>
      <c r="AH315" s="169"/>
      <c r="AI315" s="169"/>
      <c r="AJ315" s="169"/>
      <c r="AK315" s="169"/>
      <c r="AL315" s="169"/>
      <c r="AM315" s="169"/>
      <c r="AN315" s="169"/>
      <c r="AO315" s="169"/>
      <c r="AP315" s="169"/>
      <c r="AQ315" s="169"/>
      <c r="AR315" s="169"/>
      <c r="AS315" s="169"/>
      <c r="AT315" s="169"/>
      <c r="AU315" s="169"/>
      <c r="AV315" s="169"/>
      <c r="AW315" s="169"/>
      <c r="AX315" s="169"/>
      <c r="AY315" s="169"/>
      <c r="AZ315" s="169"/>
      <c r="BA315" s="169"/>
      <c r="BB315" s="169"/>
      <c r="BC315" s="169"/>
      <c r="BD315" s="169"/>
      <c r="BE315" s="169"/>
      <c r="BF315" s="169"/>
      <c r="BG315" s="169"/>
      <c r="BH315" s="380"/>
      <c r="BI315" s="381"/>
      <c r="BJ315" s="381"/>
      <c r="BK315" s="381"/>
      <c r="BL315" s="381"/>
      <c r="BM315" s="381"/>
      <c r="BN315" s="381"/>
      <c r="BO315" s="381"/>
      <c r="BP315" s="381"/>
      <c r="BQ315" s="381"/>
      <c r="BR315" s="381"/>
      <c r="BS315" s="381"/>
      <c r="BT315" s="381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9"/>
    </row>
    <row r="316" spans="1:99" ht="15.75" customHeight="1" x14ac:dyDescent="0.25">
      <c r="A316" s="365" t="s">
        <v>117</v>
      </c>
      <c r="B316" s="241" t="s">
        <v>38</v>
      </c>
      <c r="C316" s="337">
        <f>BX293/(BX293+F295)%</f>
        <v>1.8246839185650328</v>
      </c>
      <c r="D316" s="337">
        <f>BX294/(BX294+F296)%</f>
        <v>6.4897831526271892</v>
      </c>
      <c r="E316" s="337">
        <f>BX296/(BX296+F297)%</f>
        <v>2.4251712946267578</v>
      </c>
      <c r="F316" s="339">
        <f>BX298/(BX298+F298)%</f>
        <v>6.5012502404308519</v>
      </c>
      <c r="G316" s="391">
        <f>BX300/(BX300+F299)%</f>
        <v>5.974141774409274</v>
      </c>
      <c r="H316" s="392">
        <f>BX301/(BX301+F300)%</f>
        <v>3.5323478594739868</v>
      </c>
      <c r="I316" s="393"/>
      <c r="K316" s="337">
        <f>BZ291/(F293)%</f>
        <v>0</v>
      </c>
      <c r="L316" s="309"/>
      <c r="M316" s="476" t="s">
        <v>118</v>
      </c>
      <c r="N316" s="477"/>
      <c r="O316" s="376"/>
      <c r="S316" s="309"/>
      <c r="T316" s="492" t="s">
        <v>119</v>
      </c>
      <c r="U316" s="183" t="s">
        <v>36</v>
      </c>
      <c r="V316" s="366">
        <v>5.25</v>
      </c>
      <c r="W316" s="169"/>
      <c r="X316" s="348"/>
      <c r="Y316" s="484" t="s">
        <v>120</v>
      </c>
      <c r="Z316" s="484"/>
      <c r="AA316" s="348"/>
      <c r="AB316" s="348"/>
      <c r="AC316" s="348"/>
      <c r="AD316" s="348"/>
      <c r="AE316" s="348"/>
      <c r="AF316" s="348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/>
      <c r="AQ316" s="169"/>
      <c r="AR316" s="169"/>
      <c r="AS316" s="169"/>
      <c r="AT316" s="169"/>
      <c r="AU316" s="169"/>
      <c r="AV316" s="169"/>
      <c r="AW316" s="169"/>
      <c r="AX316" s="169"/>
      <c r="AY316" s="169"/>
      <c r="AZ316" s="169"/>
      <c r="BA316" s="169"/>
      <c r="BB316" s="169"/>
      <c r="BC316" s="169"/>
      <c r="BD316" s="169"/>
      <c r="BE316" s="169"/>
      <c r="BF316" s="169"/>
      <c r="BG316" s="169"/>
      <c r="BH316" s="380"/>
      <c r="BI316" s="381"/>
      <c r="BJ316" s="381"/>
      <c r="BK316" s="381"/>
      <c r="BL316" s="381"/>
      <c r="BM316" s="381"/>
      <c r="BN316" s="381"/>
      <c r="BO316" s="381"/>
      <c r="BP316" s="381"/>
      <c r="BQ316" s="381"/>
      <c r="BR316" s="381"/>
      <c r="BS316" s="381"/>
      <c r="BT316" s="381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9"/>
    </row>
    <row r="317" spans="1:99" ht="15.75" customHeight="1" x14ac:dyDescent="0.25">
      <c r="A317" s="365"/>
      <c r="B317" s="241" t="s">
        <v>39</v>
      </c>
      <c r="C317" s="337">
        <f>CE293/(CE293+G295)%</f>
        <v>0.40179667600058527</v>
      </c>
      <c r="D317" s="337">
        <f>CE294/(CE294+G296)%</f>
        <v>0.40040458551693198</v>
      </c>
      <c r="E317" s="337">
        <f>CE296/(CE296+G297)%</f>
        <v>0.4628721474858643</v>
      </c>
      <c r="F317" s="339">
        <f>CE298/(CE298+G298)%</f>
        <v>0.97261149062782348</v>
      </c>
      <c r="G317" s="391">
        <f>CE300/(CE300+G299)%</f>
        <v>0.88877097565828767</v>
      </c>
      <c r="H317" s="394">
        <f>CF301/(CF301+G300)%</f>
        <v>0.49342987396084742</v>
      </c>
      <c r="K317" s="352">
        <f>CG291/(G293)%</f>
        <v>0</v>
      </c>
      <c r="M317" s="485" t="s">
        <v>121</v>
      </c>
      <c r="N317" s="467"/>
      <c r="O317" s="395"/>
      <c r="T317" s="492"/>
      <c r="U317" s="183" t="s">
        <v>38</v>
      </c>
      <c r="V317" s="193">
        <f>BY312/(BY312+F306)%</f>
        <v>6.9834413246940246</v>
      </c>
      <c r="W317" s="169"/>
      <c r="X317" s="260"/>
      <c r="Y317" s="183" t="s">
        <v>122</v>
      </c>
      <c r="Z317" s="396">
        <v>0</v>
      </c>
      <c r="AA317" s="260"/>
      <c r="AB317" s="260"/>
      <c r="AC317" s="260"/>
      <c r="AD317" s="260"/>
      <c r="AE317" s="260"/>
      <c r="AF317" s="260"/>
      <c r="AG317" s="223"/>
      <c r="AH317" s="223"/>
      <c r="AI317" s="223"/>
      <c r="AJ317" s="223"/>
      <c r="AK317" s="223"/>
      <c r="AL317" s="223"/>
      <c r="AM317" s="223"/>
      <c r="AN317" s="223"/>
      <c r="AO317" s="223"/>
      <c r="AP317" s="223"/>
      <c r="AQ317" s="223"/>
      <c r="AR317" s="223"/>
      <c r="AS317" s="223"/>
      <c r="AT317" s="223"/>
      <c r="AU317" s="223"/>
      <c r="AV317" s="223"/>
      <c r="AW317" s="223"/>
      <c r="AX317" s="223"/>
      <c r="AY317" s="223"/>
      <c r="AZ317" s="223"/>
      <c r="BA317" s="223"/>
      <c r="BB317" s="223"/>
      <c r="BC317" s="223"/>
      <c r="BD317" s="223"/>
      <c r="BE317" s="223"/>
      <c r="BF317" s="223"/>
      <c r="BG317" s="223"/>
      <c r="BH317" s="380"/>
      <c r="BI317" s="381"/>
      <c r="BJ317" s="381"/>
      <c r="BK317" s="381"/>
      <c r="BL317" s="381"/>
      <c r="BM317" s="381"/>
      <c r="BN317" s="381"/>
      <c r="BO317" s="381"/>
      <c r="BP317" s="381"/>
      <c r="BQ317" s="381"/>
      <c r="BR317" s="381"/>
      <c r="BS317" s="381"/>
      <c r="BT317" s="381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9"/>
    </row>
    <row r="318" spans="1:99" ht="15.75" customHeight="1" x14ac:dyDescent="0.25">
      <c r="A318" s="382"/>
      <c r="B318" s="234"/>
      <c r="C318" s="333">
        <v>1.95</v>
      </c>
      <c r="D318" s="333">
        <v>1.75</v>
      </c>
      <c r="E318" s="333">
        <v>1.65</v>
      </c>
      <c r="F318" s="384"/>
      <c r="G318" s="322" t="s">
        <v>123</v>
      </c>
      <c r="H318" s="397" t="s">
        <v>45</v>
      </c>
      <c r="I318" s="327" t="s">
        <v>48</v>
      </c>
      <c r="J318" s="327" t="s">
        <v>52</v>
      </c>
      <c r="K318" s="327" t="s">
        <v>58</v>
      </c>
      <c r="L318" s="372" t="s">
        <v>61</v>
      </c>
      <c r="M318" s="323" t="s">
        <v>65</v>
      </c>
      <c r="N318" s="323" t="s">
        <v>70</v>
      </c>
      <c r="O318" s="327" t="s">
        <v>77</v>
      </c>
      <c r="P318" s="327" t="s">
        <v>80</v>
      </c>
      <c r="Q318" s="398" t="s">
        <v>82</v>
      </c>
      <c r="R318" s="398" t="s">
        <v>84</v>
      </c>
      <c r="S318" s="399" t="s">
        <v>86</v>
      </c>
      <c r="T318" s="493"/>
      <c r="U318" s="183" t="s">
        <v>39</v>
      </c>
      <c r="V318" s="414">
        <f>CF312/(CF312+G306)%</f>
        <v>6.1061749468514144</v>
      </c>
      <c r="W318" s="169"/>
      <c r="X318" s="260"/>
      <c r="Y318" s="183" t="s">
        <v>124</v>
      </c>
      <c r="Z318" s="400">
        <f>Z317/((CF312+G306)+(CF312+G306)*0.0015)%</f>
        <v>0</v>
      </c>
      <c r="AF318" s="260"/>
      <c r="AG318" s="223"/>
      <c r="AH318" s="223"/>
      <c r="AI318" s="223"/>
      <c r="AJ318" s="223"/>
      <c r="AK318" s="223"/>
      <c r="AL318" s="223"/>
      <c r="AM318" s="223"/>
      <c r="AN318" s="223"/>
      <c r="AO318" s="223"/>
      <c r="AP318" s="223"/>
      <c r="AQ318" s="223"/>
      <c r="AR318" s="223"/>
      <c r="AS318" s="223"/>
      <c r="AT318" s="223"/>
      <c r="AU318" s="223"/>
      <c r="AV318" s="223"/>
      <c r="AW318" s="223"/>
      <c r="AX318" s="223"/>
      <c r="AY318" s="223"/>
      <c r="AZ318" s="223"/>
      <c r="BA318" s="223"/>
      <c r="BB318" s="223"/>
      <c r="BC318" s="223"/>
      <c r="BD318" s="223"/>
      <c r="BE318" s="223"/>
      <c r="BF318" s="223"/>
      <c r="BG318" s="223"/>
      <c r="BH318" s="380"/>
      <c r="BI318" s="381"/>
      <c r="BJ318" s="381"/>
      <c r="BK318" s="381"/>
      <c r="BL318" s="381"/>
      <c r="BM318" s="381"/>
      <c r="BN318" s="381"/>
      <c r="BO318" s="381"/>
      <c r="BP318" s="381"/>
      <c r="BQ318" s="381"/>
      <c r="BR318" s="381"/>
      <c r="BS318" s="381"/>
      <c r="BT318" s="381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9"/>
    </row>
    <row r="319" spans="1:99" ht="15" customHeight="1" x14ac:dyDescent="0.25">
      <c r="A319" s="365" t="s">
        <v>109</v>
      </c>
      <c r="B319" s="241" t="s">
        <v>38</v>
      </c>
      <c r="C319" s="337">
        <f>BY293/(BY293+F295)%</f>
        <v>1.9461709368056923</v>
      </c>
      <c r="D319" s="337">
        <f>BY294/(BY294+F296)%</f>
        <v>7.2152684390193444</v>
      </c>
      <c r="E319" s="337">
        <f>BY296/(BY296+F297)%</f>
        <v>2.7408339324227171</v>
      </c>
      <c r="F319" s="338">
        <f>BY298/(BY298+F298)%</f>
        <v>6.5012502404308519</v>
      </c>
      <c r="G319" s="274" t="s">
        <v>38</v>
      </c>
      <c r="H319" s="337">
        <f>BZ285/(F285+F286+F287)%</f>
        <v>0</v>
      </c>
      <c r="I319" s="337">
        <f>BZ287/(F288+F289+F290)%</f>
        <v>0</v>
      </c>
      <c r="J319" s="337">
        <f>BZ289/(F291+F292)%</f>
        <v>0</v>
      </c>
      <c r="K319" s="337">
        <f>BZ293/F295%</f>
        <v>0</v>
      </c>
      <c r="L319" s="337">
        <f>BZ294/F296%</f>
        <v>0</v>
      </c>
      <c r="M319" s="337">
        <f>BZ296/F297%</f>
        <v>0</v>
      </c>
      <c r="N319" s="386">
        <f>BZ298/F298%</f>
        <v>0</v>
      </c>
      <c r="O319" s="337">
        <f>BZ302/F301%</f>
        <v>1.3355122281077427</v>
      </c>
      <c r="P319" s="337">
        <f>BZ304/F302%</f>
        <v>1.2465604936212793</v>
      </c>
      <c r="Q319" s="337" t="e">
        <f>BZ306/F303%</f>
        <v>#DIV/0!</v>
      </c>
      <c r="R319" s="386">
        <f>BZ308/F304%</f>
        <v>1.7357998533126884</v>
      </c>
      <c r="S319" s="272">
        <f>BZ310/F305%</f>
        <v>447.13686527649702</v>
      </c>
      <c r="T319" s="493" t="s">
        <v>14</v>
      </c>
      <c r="U319" s="183" t="s">
        <v>38</v>
      </c>
      <c r="V319" s="193">
        <f>BZ312/F306%/0.381</f>
        <v>122.99553887033471</v>
      </c>
      <c r="W319" s="223"/>
      <c r="X319" s="260"/>
      <c r="AF319" s="260"/>
      <c r="AG319" s="223"/>
      <c r="AH319" s="223"/>
      <c r="AI319" s="223"/>
      <c r="AJ319" s="223"/>
      <c r="AK319" s="223"/>
      <c r="AL319" s="223"/>
      <c r="AM319" s="223"/>
      <c r="AN319" s="223"/>
      <c r="AO319" s="223"/>
      <c r="AP319" s="223"/>
      <c r="AQ319" s="223"/>
      <c r="AR319" s="223"/>
      <c r="AS319" s="223"/>
      <c r="AT319" s="223"/>
      <c r="AU319" s="223"/>
      <c r="AV319" s="223"/>
      <c r="AW319" s="223"/>
      <c r="AX319" s="223"/>
      <c r="AY319" s="223"/>
      <c r="AZ319" s="223"/>
      <c r="BA319" s="223"/>
      <c r="BB319" s="223"/>
      <c r="BC319" s="223"/>
      <c r="BD319" s="223"/>
      <c r="BE319" s="223"/>
      <c r="BF319" s="223"/>
      <c r="BG319" s="223"/>
      <c r="BH319" s="380"/>
      <c r="BI319" s="381"/>
      <c r="BJ319" s="381"/>
      <c r="BK319" s="381"/>
      <c r="BL319" s="381"/>
      <c r="BM319" s="381"/>
      <c r="BN319" s="381"/>
      <c r="BO319" s="381"/>
      <c r="BP319" s="381"/>
      <c r="BQ319" s="381"/>
      <c r="BR319" s="381"/>
      <c r="BS319" s="381"/>
      <c r="BT319" s="381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9"/>
    </row>
    <row r="320" spans="1:99" ht="15" customHeight="1" x14ac:dyDescent="0.25">
      <c r="A320" s="401"/>
      <c r="B320" s="351" t="s">
        <v>39</v>
      </c>
      <c r="C320" s="352">
        <f>CF293/(CF293+G295)%</f>
        <v>0.42896213479329226</v>
      </c>
      <c r="D320" s="352">
        <f>CF294/(CF294+G296)%</f>
        <v>0.44842977252234512</v>
      </c>
      <c r="E320" s="352">
        <f>CF296/(CF296+G297)%</f>
        <v>0.52449296147642199</v>
      </c>
      <c r="F320" s="353">
        <f>CF298/(CF298+G298)%</f>
        <v>0.97261149062782348</v>
      </c>
      <c r="G320" s="402" t="s">
        <v>39</v>
      </c>
      <c r="H320" s="352">
        <f>CG285/(G285+G286+G287)%</f>
        <v>0</v>
      </c>
      <c r="I320" s="352">
        <f>CG287/(G288+G289+G290)%</f>
        <v>0</v>
      </c>
      <c r="J320" s="352">
        <f>CG289/(G291+G292)%</f>
        <v>0</v>
      </c>
      <c r="K320" s="352">
        <f>CG293/G295%</f>
        <v>0</v>
      </c>
      <c r="L320" s="352">
        <f>CG294/G296%</f>
        <v>0</v>
      </c>
      <c r="M320" s="352">
        <f>CG296/G297%</f>
        <v>0</v>
      </c>
      <c r="N320" s="393">
        <f>CG298/G298%</f>
        <v>0</v>
      </c>
      <c r="O320" s="352">
        <f>CG302/G301%</f>
        <v>0.15427377410934559</v>
      </c>
      <c r="P320" s="352">
        <f>CG304/G302%</f>
        <v>0.31206458380082147</v>
      </c>
      <c r="Q320" s="352">
        <f>CG306/G303%</f>
        <v>0</v>
      </c>
      <c r="R320" s="393">
        <f>CG308/G304%</f>
        <v>0.32109261939218531</v>
      </c>
      <c r="S320" s="403">
        <f>CG310/G305%</f>
        <v>187.25116476069462</v>
      </c>
      <c r="T320" s="494"/>
      <c r="U320" s="404" t="s">
        <v>39</v>
      </c>
      <c r="V320" s="405">
        <f>CG312/G306%/0.381</f>
        <v>35.580043820886736</v>
      </c>
      <c r="W320" s="223"/>
      <c r="X320" s="260"/>
      <c r="AF320" s="260"/>
      <c r="AG320" s="223"/>
      <c r="AH320" s="223"/>
      <c r="AI320" s="223"/>
      <c r="AJ320" s="223"/>
      <c r="AK320" s="223"/>
      <c r="AL320" s="223"/>
      <c r="AM320" s="223"/>
      <c r="AN320" s="223"/>
      <c r="AO320" s="223"/>
      <c r="AP320" s="223"/>
      <c r="AQ320" s="223"/>
      <c r="AR320" s="223"/>
      <c r="AS320" s="223"/>
      <c r="AT320" s="223"/>
      <c r="AU320" s="223"/>
      <c r="AV320" s="223"/>
      <c r="AW320" s="223"/>
      <c r="AX320" s="223"/>
      <c r="AY320" s="223"/>
      <c r="AZ320" s="223"/>
      <c r="BA320" s="223"/>
      <c r="BB320" s="223"/>
      <c r="BC320" s="223"/>
      <c r="BD320" s="223"/>
      <c r="BE320" s="223"/>
      <c r="BF320" s="223"/>
      <c r="BG320" s="223"/>
      <c r="BH320" s="380"/>
      <c r="BI320" s="381"/>
      <c r="BJ320" s="381"/>
      <c r="BK320" s="381"/>
      <c r="BL320" s="381"/>
      <c r="BM320" s="381"/>
      <c r="BN320" s="381"/>
      <c r="BO320" s="381"/>
      <c r="BP320" s="381"/>
      <c r="BQ320" s="381"/>
      <c r="BR320" s="381"/>
      <c r="BS320" s="381"/>
      <c r="BT320" s="381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9"/>
    </row>
    <row r="321" spans="1:99" ht="15" customHeight="1" x14ac:dyDescent="0.25">
      <c r="A321" s="408" t="s">
        <v>125</v>
      </c>
      <c r="B321" s="348"/>
      <c r="C321" s="348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N321" s="213"/>
      <c r="O321" s="213"/>
      <c r="P321" s="213"/>
      <c r="Q321" s="309"/>
      <c r="R321" s="309"/>
      <c r="W321" s="223"/>
      <c r="X321" s="309"/>
      <c r="Y321" s="309"/>
      <c r="Z321" s="309"/>
      <c r="AA321" s="310"/>
      <c r="AB321" s="310"/>
      <c r="AC321" s="310"/>
      <c r="AD321" s="310"/>
      <c r="AE321" s="310"/>
      <c r="AF321" s="310"/>
      <c r="AG321" s="409"/>
      <c r="AH321" s="409"/>
      <c r="AI321" s="409"/>
      <c r="AJ321" s="409"/>
      <c r="AK321" s="409"/>
      <c r="AL321" s="409"/>
      <c r="AM321" s="409"/>
      <c r="AN321" s="409"/>
      <c r="AO321" s="409"/>
      <c r="AP321" s="409"/>
      <c r="AQ321" s="409"/>
      <c r="AR321" s="409"/>
      <c r="AS321" s="409"/>
      <c r="AT321" s="409"/>
      <c r="AU321" s="409"/>
      <c r="AV321" s="409"/>
      <c r="AW321" s="409"/>
      <c r="AX321" s="409"/>
      <c r="AY321" s="409"/>
      <c r="AZ321" s="409"/>
      <c r="BA321" s="409"/>
      <c r="BB321" s="409"/>
      <c r="BC321" s="409"/>
      <c r="BD321" s="409"/>
      <c r="BE321" s="409"/>
      <c r="BF321" s="409"/>
      <c r="BG321" s="409"/>
      <c r="BH321" s="380"/>
      <c r="BI321" s="381"/>
      <c r="BJ321" s="381"/>
      <c r="BK321" s="381"/>
      <c r="BL321" s="381"/>
      <c r="BM321" s="381"/>
      <c r="BN321" s="381"/>
      <c r="BO321" s="381"/>
      <c r="BP321" s="381"/>
      <c r="BQ321" s="381"/>
      <c r="BR321" s="381"/>
      <c r="BS321" s="381"/>
      <c r="BT321" s="381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9"/>
    </row>
    <row r="322" spans="1:99" ht="15" customHeight="1" x14ac:dyDescent="0.3">
      <c r="A322" s="363"/>
      <c r="S322" s="161"/>
      <c r="T322" s="161"/>
      <c r="U322" s="161"/>
      <c r="V322" s="161"/>
      <c r="W322" s="223"/>
      <c r="BH322" s="380"/>
      <c r="BI322" s="381"/>
      <c r="BJ322" s="381"/>
      <c r="BK322" s="381"/>
      <c r="BL322" s="381"/>
      <c r="BM322" s="381"/>
      <c r="BN322" s="381"/>
      <c r="BO322" s="381"/>
      <c r="BP322" s="381"/>
      <c r="BQ322" s="381"/>
      <c r="BR322" s="381"/>
      <c r="BS322" s="381"/>
      <c r="BT322" s="381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9"/>
    </row>
    <row r="323" spans="1:99" ht="15" customHeight="1" x14ac:dyDescent="0.25">
      <c r="A323" s="363"/>
      <c r="W323" s="213"/>
      <c r="BH323" s="380"/>
      <c r="BI323" s="381"/>
      <c r="BJ323" s="381"/>
      <c r="BK323" s="381"/>
      <c r="BL323" s="381"/>
      <c r="BM323" s="381"/>
      <c r="BN323" s="381"/>
      <c r="BO323" s="381"/>
      <c r="BP323" s="381"/>
      <c r="BQ323" s="381"/>
      <c r="BR323" s="381"/>
      <c r="BS323" s="381"/>
      <c r="BT323" s="381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</row>
    <row r="324" spans="1:99" ht="15" customHeight="1" x14ac:dyDescent="0.25">
      <c r="A324" s="363"/>
      <c r="W324" s="213"/>
      <c r="BH324" s="409"/>
      <c r="BI324" s="409"/>
      <c r="BJ324" s="409"/>
      <c r="BK324" s="409"/>
      <c r="BL324" s="409"/>
      <c r="BM324" s="409"/>
      <c r="BN324" s="409"/>
      <c r="BO324" s="409"/>
      <c r="BP324" s="409"/>
      <c r="BQ324" s="409"/>
      <c r="BR324" s="409"/>
      <c r="BS324" s="409"/>
      <c r="BT324" s="40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</row>
    <row r="325" spans="1:99" ht="23.25" customHeight="1" x14ac:dyDescent="0.3">
      <c r="A325" s="156" t="s">
        <v>0</v>
      </c>
      <c r="B325" s="157"/>
      <c r="C325" s="157"/>
      <c r="D325" s="157"/>
      <c r="E325" s="157"/>
      <c r="F325" s="157"/>
      <c r="G325" s="157"/>
      <c r="H325" s="158"/>
      <c r="I325" s="159"/>
      <c r="J325" s="159"/>
      <c r="K325" s="426" t="s">
        <v>1</v>
      </c>
      <c r="L325" s="427"/>
      <c r="M325" s="486" t="s">
        <v>164</v>
      </c>
      <c r="N325" s="486"/>
      <c r="O325" s="159"/>
      <c r="P325" s="159"/>
      <c r="Q325" s="159"/>
      <c r="R325" s="159"/>
      <c r="S325" s="159"/>
      <c r="T325" s="159"/>
      <c r="U325" s="159"/>
      <c r="V325" s="160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161"/>
      <c r="BH325" s="162">
        <v>8</v>
      </c>
      <c r="BI325" s="430" t="s">
        <v>2</v>
      </c>
      <c r="BJ325" s="431"/>
      <c r="BK325" s="431"/>
      <c r="BL325" s="432"/>
      <c r="BM325" s="430" t="s">
        <v>3</v>
      </c>
      <c r="BN325" s="431"/>
      <c r="BO325" s="431"/>
      <c r="BP325" s="432"/>
      <c r="BQ325" s="430" t="s">
        <v>4</v>
      </c>
      <c r="BR325" s="431"/>
      <c r="BS325" s="431"/>
      <c r="BT325" s="433"/>
      <c r="BU325" s="87"/>
      <c r="BV325" s="87"/>
      <c r="BW325" s="87"/>
      <c r="BX325" s="87"/>
      <c r="BY325" s="88" t="s">
        <v>5</v>
      </c>
      <c r="BZ325" s="89"/>
      <c r="CA325" s="89"/>
      <c r="CB325" s="87"/>
      <c r="CC325" s="87"/>
      <c r="CD325" s="87"/>
      <c r="CE325" s="87"/>
      <c r="CF325" s="88" t="s">
        <v>6</v>
      </c>
      <c r="CG325" s="89"/>
      <c r="CH325" s="89"/>
      <c r="CI325" s="9"/>
      <c r="CK325" s="12"/>
      <c r="CL325" s="434" t="s">
        <v>7</v>
      </c>
      <c r="CM325" s="434"/>
      <c r="CN325" s="434"/>
      <c r="CO325" s="24"/>
      <c r="CQ325" s="12"/>
      <c r="CR325" s="434" t="s">
        <v>8</v>
      </c>
      <c r="CS325" s="434"/>
      <c r="CT325" s="434"/>
      <c r="CU325" s="24"/>
    </row>
    <row r="326" spans="1:99" ht="15.75" customHeight="1" x14ac:dyDescent="0.25">
      <c r="A326" s="163" t="s">
        <v>9</v>
      </c>
      <c r="B326" s="435" t="s">
        <v>10</v>
      </c>
      <c r="C326" s="435"/>
      <c r="D326" s="435"/>
      <c r="E326" s="435"/>
      <c r="F326" s="435"/>
      <c r="G326" s="435"/>
      <c r="H326" s="435"/>
      <c r="I326" s="436" t="s">
        <v>11</v>
      </c>
      <c r="J326" s="436"/>
      <c r="K326" s="436"/>
      <c r="L326" s="436"/>
      <c r="M326" s="436"/>
      <c r="N326" s="436"/>
      <c r="O326" s="461" t="s">
        <v>12</v>
      </c>
      <c r="P326" s="461"/>
      <c r="Q326" s="497" t="s">
        <v>13</v>
      </c>
      <c r="R326" s="497"/>
      <c r="S326" s="497"/>
      <c r="T326" s="497"/>
      <c r="U326" s="497"/>
      <c r="V326" s="498"/>
      <c r="W326" s="164"/>
      <c r="X326" s="165"/>
      <c r="Y326" s="437" t="s">
        <v>11</v>
      </c>
      <c r="Z326" s="438"/>
      <c r="AA326" s="438"/>
      <c r="AB326" s="438"/>
      <c r="AC326" s="438"/>
      <c r="AD326" s="438"/>
      <c r="AE326" s="438"/>
      <c r="AF326" s="438"/>
      <c r="AG326" s="438"/>
      <c r="AH326" s="438"/>
      <c r="AI326" s="438"/>
      <c r="AJ326" s="438"/>
      <c r="AK326" s="438"/>
      <c r="AL326" s="438"/>
      <c r="AM326" s="438"/>
      <c r="AN326" s="438"/>
      <c r="AO326" s="438"/>
      <c r="AP326" s="438"/>
      <c r="AQ326" s="438"/>
      <c r="AR326" s="438"/>
      <c r="AS326" s="438"/>
      <c r="AT326" s="438"/>
      <c r="AU326" s="439"/>
      <c r="AV326" s="166"/>
      <c r="AW326" s="167"/>
      <c r="AX326" s="167"/>
      <c r="AY326" s="167"/>
      <c r="AZ326" s="167"/>
      <c r="BA326" s="168"/>
      <c r="BB326" s="167"/>
      <c r="BC326" s="167"/>
      <c r="BD326" s="167"/>
      <c r="BE326" s="167"/>
      <c r="BF326" s="168"/>
      <c r="BG326" s="169"/>
      <c r="BH326" s="170" t="s">
        <v>9</v>
      </c>
      <c r="BI326" s="171" t="s">
        <v>7</v>
      </c>
      <c r="BJ326" s="172"/>
      <c r="BK326" s="173" t="s">
        <v>14</v>
      </c>
      <c r="BL326" s="174" t="s">
        <v>15</v>
      </c>
      <c r="BM326" s="171" t="s">
        <v>7</v>
      </c>
      <c r="BN326" s="172"/>
      <c r="BO326" s="173" t="s">
        <v>14</v>
      </c>
      <c r="BP326" s="173" t="s">
        <v>15</v>
      </c>
      <c r="BQ326" s="171" t="s">
        <v>7</v>
      </c>
      <c r="BR326" s="172"/>
      <c r="BS326" s="173" t="s">
        <v>14</v>
      </c>
      <c r="BT326" s="174" t="s">
        <v>15</v>
      </c>
      <c r="BU326" s="87"/>
      <c r="BV326" s="87"/>
      <c r="BW326" s="463" t="s">
        <v>9</v>
      </c>
      <c r="BX326" s="91" t="s">
        <v>7</v>
      </c>
      <c r="BY326" s="450" t="s">
        <v>16</v>
      </c>
      <c r="BZ326" s="450" t="s">
        <v>14</v>
      </c>
      <c r="CA326" s="452" t="s">
        <v>15</v>
      </c>
      <c r="CB326" s="87"/>
      <c r="CC326" s="87"/>
      <c r="CD326" s="454" t="s">
        <v>9</v>
      </c>
      <c r="CE326" s="92" t="s">
        <v>7</v>
      </c>
      <c r="CF326" s="450" t="s">
        <v>16</v>
      </c>
      <c r="CG326" s="457" t="s">
        <v>14</v>
      </c>
      <c r="CH326" s="459" t="s">
        <v>15</v>
      </c>
      <c r="CI326" s="9"/>
      <c r="CK326" s="25" t="s">
        <v>9</v>
      </c>
      <c r="CL326" s="26" t="s">
        <v>17</v>
      </c>
      <c r="CM326" s="26" t="s">
        <v>18</v>
      </c>
      <c r="CN326" s="1" t="s">
        <v>19</v>
      </c>
      <c r="CO326" s="27" t="s">
        <v>20</v>
      </c>
      <c r="CP326" s="28"/>
      <c r="CQ326" s="25" t="s">
        <v>9</v>
      </c>
      <c r="CR326" s="26" t="s">
        <v>17</v>
      </c>
      <c r="CS326" s="26" t="s">
        <v>18</v>
      </c>
      <c r="CT326" s="1" t="s">
        <v>19</v>
      </c>
      <c r="CU326" s="27" t="s">
        <v>20</v>
      </c>
    </row>
    <row r="327" spans="1:99" ht="31.5" customHeight="1" x14ac:dyDescent="0.25">
      <c r="A327" s="175"/>
      <c r="B327" s="176"/>
      <c r="C327" s="177" t="s">
        <v>17</v>
      </c>
      <c r="D327" s="177" t="s">
        <v>18</v>
      </c>
      <c r="E327" s="177" t="s">
        <v>19</v>
      </c>
      <c r="F327" s="178" t="s">
        <v>16</v>
      </c>
      <c r="G327" s="178" t="s">
        <v>21</v>
      </c>
      <c r="H327" s="178" t="s">
        <v>22</v>
      </c>
      <c r="I327" s="440" t="s">
        <v>23</v>
      </c>
      <c r="J327" s="440"/>
      <c r="K327" s="441" t="s">
        <v>24</v>
      </c>
      <c r="L327" s="441"/>
      <c r="M327" s="441" t="s">
        <v>25</v>
      </c>
      <c r="N327" s="441"/>
      <c r="O327" s="462"/>
      <c r="P327" s="462"/>
      <c r="Q327" s="499"/>
      <c r="R327" s="499"/>
      <c r="S327" s="499"/>
      <c r="T327" s="499"/>
      <c r="U327" s="499"/>
      <c r="V327" s="500"/>
      <c r="W327" s="164"/>
      <c r="X327" s="165"/>
      <c r="Y327" s="179"/>
      <c r="Z327" s="442" t="s">
        <v>26</v>
      </c>
      <c r="AA327" s="442"/>
      <c r="AB327" s="442"/>
      <c r="AC327" s="442"/>
      <c r="AD327" s="443" t="s">
        <v>27</v>
      </c>
      <c r="AE327" s="443"/>
      <c r="AF327" s="443"/>
      <c r="AG327" s="443"/>
      <c r="AH327" s="443" t="s">
        <v>28</v>
      </c>
      <c r="AI327" s="443"/>
      <c r="AJ327" s="443"/>
      <c r="AK327" s="443"/>
      <c r="AL327" s="444" t="s">
        <v>29</v>
      </c>
      <c r="AM327" s="444"/>
      <c r="AN327" s="444"/>
      <c r="AO327" s="444"/>
      <c r="AP327" s="445" t="s">
        <v>30</v>
      </c>
      <c r="AQ327" s="445"/>
      <c r="AR327" s="445" t="s">
        <v>31</v>
      </c>
      <c r="AS327" s="445"/>
      <c r="AT327" s="445"/>
      <c r="AU327" s="446"/>
      <c r="AW327" s="447" t="s">
        <v>32</v>
      </c>
      <c r="AX327" s="448"/>
      <c r="AY327" s="448"/>
      <c r="AZ327" s="448"/>
      <c r="BA327" s="449"/>
      <c r="BB327" s="447" t="s">
        <v>33</v>
      </c>
      <c r="BC327" s="448"/>
      <c r="BD327" s="448"/>
      <c r="BE327" s="448"/>
      <c r="BF327" s="449"/>
      <c r="BG327" s="181"/>
      <c r="BH327" s="170"/>
      <c r="BI327" s="171" t="s">
        <v>34</v>
      </c>
      <c r="BJ327" s="173" t="s">
        <v>16</v>
      </c>
      <c r="BK327" s="173"/>
      <c r="BL327" s="174"/>
      <c r="BM327" s="171" t="s">
        <v>34</v>
      </c>
      <c r="BN327" s="173" t="s">
        <v>16</v>
      </c>
      <c r="BO327" s="173"/>
      <c r="BP327" s="173"/>
      <c r="BQ327" s="171" t="s">
        <v>34</v>
      </c>
      <c r="BR327" s="173" t="s">
        <v>16</v>
      </c>
      <c r="BS327" s="173"/>
      <c r="BT327" s="174"/>
      <c r="BU327" s="87"/>
      <c r="BV327" s="87"/>
      <c r="BW327" s="464"/>
      <c r="BX327" s="95" t="s">
        <v>34</v>
      </c>
      <c r="BY327" s="451"/>
      <c r="BZ327" s="451"/>
      <c r="CA327" s="453"/>
      <c r="CB327" s="87"/>
      <c r="CC327" s="87"/>
      <c r="CD327" s="455"/>
      <c r="CE327" s="88" t="s">
        <v>34</v>
      </c>
      <c r="CF327" s="456"/>
      <c r="CG327" s="458"/>
      <c r="CH327" s="460"/>
      <c r="CI327" s="9"/>
      <c r="CK327" s="25"/>
      <c r="CL327" s="29" t="s">
        <v>35</v>
      </c>
      <c r="CM327" s="26" t="s">
        <v>35</v>
      </c>
      <c r="CN327" s="26" t="s">
        <v>35</v>
      </c>
      <c r="CO327" s="27" t="s">
        <v>35</v>
      </c>
      <c r="CP327" s="15"/>
      <c r="CQ327" s="25"/>
      <c r="CR327" s="29" t="s">
        <v>35</v>
      </c>
      <c r="CS327" s="26" t="s">
        <v>35</v>
      </c>
      <c r="CT327" s="26" t="s">
        <v>35</v>
      </c>
      <c r="CU327" s="27" t="s">
        <v>35</v>
      </c>
    </row>
    <row r="328" spans="1:99" ht="15.75" customHeight="1" x14ac:dyDescent="0.25">
      <c r="A328" s="182"/>
      <c r="B328" s="178" t="s">
        <v>36</v>
      </c>
      <c r="C328" s="177" t="s">
        <v>37</v>
      </c>
      <c r="D328" s="177" t="s">
        <v>37</v>
      </c>
      <c r="E328" s="177" t="s">
        <v>37</v>
      </c>
      <c r="F328" s="177" t="s">
        <v>37</v>
      </c>
      <c r="G328" s="177" t="s">
        <v>37</v>
      </c>
      <c r="H328" s="177" t="s">
        <v>37</v>
      </c>
      <c r="I328" s="178" t="s">
        <v>38</v>
      </c>
      <c r="J328" s="178" t="s">
        <v>39</v>
      </c>
      <c r="K328" s="178" t="s">
        <v>38</v>
      </c>
      <c r="L328" s="178" t="s">
        <v>39</v>
      </c>
      <c r="M328" s="178" t="s">
        <v>38</v>
      </c>
      <c r="N328" s="178" t="s">
        <v>39</v>
      </c>
      <c r="O328" s="178" t="s">
        <v>38</v>
      </c>
      <c r="P328" s="178" t="s">
        <v>39</v>
      </c>
      <c r="Q328" s="183" t="s">
        <v>17</v>
      </c>
      <c r="R328" s="183" t="s">
        <v>18</v>
      </c>
      <c r="S328" s="183" t="s">
        <v>19</v>
      </c>
      <c r="T328" s="183" t="s">
        <v>38</v>
      </c>
      <c r="U328" s="183" t="s">
        <v>39</v>
      </c>
      <c r="V328" s="184" t="s">
        <v>36</v>
      </c>
      <c r="W328" s="185"/>
      <c r="X328" s="186"/>
      <c r="Y328" s="175"/>
      <c r="Z328" s="187" t="s">
        <v>17</v>
      </c>
      <c r="AA328" s="187" t="s">
        <v>18</v>
      </c>
      <c r="AB328" s="188" t="s">
        <v>19</v>
      </c>
      <c r="AC328" s="189" t="s">
        <v>16</v>
      </c>
      <c r="AD328" s="187" t="s">
        <v>17</v>
      </c>
      <c r="AE328" s="187" t="s">
        <v>18</v>
      </c>
      <c r="AF328" s="187" t="s">
        <v>19</v>
      </c>
      <c r="AG328" s="189" t="s">
        <v>16</v>
      </c>
      <c r="AH328" s="187" t="s">
        <v>17</v>
      </c>
      <c r="AI328" s="187" t="s">
        <v>18</v>
      </c>
      <c r="AJ328" s="187" t="s">
        <v>19</v>
      </c>
      <c r="AK328" s="189" t="s">
        <v>16</v>
      </c>
      <c r="AL328" s="187" t="s">
        <v>17</v>
      </c>
      <c r="AM328" s="187" t="s">
        <v>18</v>
      </c>
      <c r="AN328" s="187" t="s">
        <v>19</v>
      </c>
      <c r="AO328" s="189" t="s">
        <v>39</v>
      </c>
      <c r="AP328" s="189" t="s">
        <v>38</v>
      </c>
      <c r="AQ328" s="189" t="s">
        <v>39</v>
      </c>
      <c r="AR328" s="187" t="s">
        <v>17</v>
      </c>
      <c r="AS328" s="187" t="s">
        <v>18</v>
      </c>
      <c r="AT328" s="187" t="s">
        <v>19</v>
      </c>
      <c r="AU328" s="190" t="s">
        <v>39</v>
      </c>
      <c r="AV328" s="191" t="s">
        <v>17</v>
      </c>
      <c r="AW328" s="192" t="s">
        <v>17</v>
      </c>
      <c r="AX328" s="189" t="s">
        <v>18</v>
      </c>
      <c r="AY328" s="189" t="s">
        <v>19</v>
      </c>
      <c r="AZ328" s="189" t="s">
        <v>38</v>
      </c>
      <c r="BA328" s="193" t="s">
        <v>39</v>
      </c>
      <c r="BB328" s="192" t="s">
        <v>17</v>
      </c>
      <c r="BC328" s="189" t="s">
        <v>18</v>
      </c>
      <c r="BD328" s="189" t="s">
        <v>19</v>
      </c>
      <c r="BE328" s="189" t="s">
        <v>38</v>
      </c>
      <c r="BF328" s="193" t="s">
        <v>39</v>
      </c>
      <c r="BG328" s="194"/>
      <c r="BH328" s="195"/>
      <c r="BI328" s="196"/>
      <c r="BJ328" s="197"/>
      <c r="BK328" s="198"/>
      <c r="BL328" s="199"/>
      <c r="BM328" s="196"/>
      <c r="BN328" s="197"/>
      <c r="BO328" s="198"/>
      <c r="BP328" s="200"/>
      <c r="BQ328" s="196"/>
      <c r="BR328" s="197"/>
      <c r="BS328" s="198"/>
      <c r="BT328" s="199"/>
      <c r="BU328" s="8"/>
      <c r="BV328" s="87"/>
      <c r="BW328" s="97"/>
      <c r="BX328" s="95"/>
      <c r="BY328" s="93"/>
      <c r="BZ328" s="93"/>
      <c r="CA328" s="98"/>
      <c r="CB328" s="8"/>
      <c r="CC328" s="87"/>
      <c r="CD328" s="90"/>
      <c r="CE328" s="99"/>
      <c r="CF328" s="100"/>
      <c r="CG328" s="100"/>
      <c r="CH328" s="101"/>
      <c r="CI328" s="8"/>
      <c r="CJ328" s="9"/>
      <c r="CK328" s="25"/>
      <c r="CL328" s="10"/>
      <c r="CM328" s="10"/>
      <c r="CN328" s="10"/>
      <c r="CO328" s="11"/>
      <c r="CP328" s="8"/>
      <c r="CQ328" s="25"/>
      <c r="CR328" s="30"/>
      <c r="CS328" s="30"/>
      <c r="CT328" s="30"/>
      <c r="CU328" s="46"/>
    </row>
    <row r="329" spans="1:99" ht="15.75" customHeight="1" x14ac:dyDescent="0.25">
      <c r="A329" s="201" t="s">
        <v>40</v>
      </c>
      <c r="B329" s="202"/>
      <c r="C329" s="203">
        <v>0</v>
      </c>
      <c r="D329" s="204">
        <v>0</v>
      </c>
      <c r="E329" s="204">
        <v>0</v>
      </c>
      <c r="F329" s="205">
        <f t="shared" ref="F329:F336" si="265">C329+D329+E329</f>
        <v>0</v>
      </c>
      <c r="G329" s="206">
        <f>F329+G283</f>
        <v>0</v>
      </c>
      <c r="H329" s="206">
        <f>G329/BH325</f>
        <v>0</v>
      </c>
      <c r="I329" s="207">
        <f t="shared" ref="I329:I345" si="266">AC329</f>
        <v>0</v>
      </c>
      <c r="J329" s="207">
        <f>I329+J283</f>
        <v>0</v>
      </c>
      <c r="K329" s="207">
        <f t="shared" ref="K329:K345" si="267">AG329</f>
        <v>0</v>
      </c>
      <c r="L329" s="207">
        <f>K329+L283</f>
        <v>0</v>
      </c>
      <c r="M329" s="207">
        <f t="shared" ref="M329:M345" si="268">AK329</f>
        <v>1440</v>
      </c>
      <c r="N329" s="207">
        <f>M329+N283</f>
        <v>11040</v>
      </c>
      <c r="O329" s="208">
        <f>(24*60-(I329+K329+M329+AR329+AS329+AT329+AP329))/24/60*100</f>
        <v>0</v>
      </c>
      <c r="P329" s="410">
        <f>(X329*24*60-(J329+L329+N329+AQ329+AU329))/X329/24/60*100</f>
        <v>4.1666666666666661</v>
      </c>
      <c r="Q329" s="209"/>
      <c r="R329" s="210"/>
      <c r="S329" s="211"/>
      <c r="T329" s="209"/>
      <c r="U329" s="209"/>
      <c r="V329" s="212"/>
      <c r="W329" s="213"/>
      <c r="X329" s="214">
        <f>BH325</f>
        <v>8</v>
      </c>
      <c r="Y329" s="201" t="s">
        <v>40</v>
      </c>
      <c r="Z329" s="215"/>
      <c r="AA329" s="216"/>
      <c r="AB329" s="217"/>
      <c r="AC329" s="210">
        <f t="shared" ref="AC329:AC345" si="269">Z329+AA329+AB329</f>
        <v>0</v>
      </c>
      <c r="AD329" s="215"/>
      <c r="AE329" s="215"/>
      <c r="AF329" s="215"/>
      <c r="AG329" s="210">
        <f t="shared" ref="AG329:AG345" si="270">AD329+AE329+AF329</f>
        <v>0</v>
      </c>
      <c r="AH329" s="216">
        <v>480</v>
      </c>
      <c r="AI329" s="216">
        <v>480</v>
      </c>
      <c r="AJ329" s="216">
        <v>480</v>
      </c>
      <c r="AK329" s="210">
        <f t="shared" ref="AK329:AK345" si="271">AH329+AI329+AJ329</f>
        <v>1440</v>
      </c>
      <c r="AL329" s="218"/>
      <c r="AM329" s="218"/>
      <c r="AN329" s="218"/>
      <c r="AO329" s="207">
        <f>AL329+AM329+AN329+AO283</f>
        <v>0</v>
      </c>
      <c r="AP329" s="209"/>
      <c r="AQ329" s="411">
        <f>AP329+AQ283</f>
        <v>0</v>
      </c>
      <c r="AR329" s="210"/>
      <c r="AS329" s="210"/>
      <c r="AT329" s="210"/>
      <c r="AU329" s="219">
        <f>AR329+AS329+AT329+AU283</f>
        <v>0</v>
      </c>
      <c r="AV329" s="220" t="s">
        <v>40</v>
      </c>
      <c r="AW329" s="221"/>
      <c r="AX329" s="210"/>
      <c r="AY329" s="210"/>
      <c r="AZ329" s="219">
        <f>AW329+AX329+AY329</f>
        <v>0</v>
      </c>
      <c r="BA329" s="222">
        <f>AZ329+BA283</f>
        <v>0</v>
      </c>
      <c r="BB329" s="221"/>
      <c r="BC329" s="210"/>
      <c r="BD329" s="210"/>
      <c r="BE329" s="219">
        <f>BB329+BC329+BD329</f>
        <v>0</v>
      </c>
      <c r="BF329" s="222">
        <f t="shared" ref="BF329:BF351" si="272">BE329+BF283</f>
        <v>0</v>
      </c>
      <c r="BG329" s="223"/>
      <c r="BH329" s="224" t="s">
        <v>40</v>
      </c>
      <c r="BI329" s="225"/>
      <c r="BJ329" s="226">
        <v>1.01</v>
      </c>
      <c r="BK329" s="227"/>
      <c r="BL329" s="228"/>
      <c r="BM329" s="225"/>
      <c r="BN329" s="226">
        <v>0</v>
      </c>
      <c r="BO329" s="227"/>
      <c r="BP329" s="229"/>
      <c r="BQ329" s="225"/>
      <c r="BR329" s="226">
        <v>0</v>
      </c>
      <c r="BS329" s="227"/>
      <c r="BT329" s="230"/>
      <c r="BU329" s="8"/>
      <c r="BV329" s="87"/>
      <c r="BW329" s="104" t="s">
        <v>40</v>
      </c>
      <c r="BX329" s="13"/>
      <c r="BY329" s="102">
        <f>BJ329+BN329+BR329</f>
        <v>1.01</v>
      </c>
      <c r="BZ329" s="102"/>
      <c r="CA329" s="98"/>
      <c r="CB329" s="8"/>
      <c r="CC329" s="87"/>
      <c r="CD329" s="90" t="s">
        <v>40</v>
      </c>
      <c r="CE329" s="105"/>
      <c r="CF329" s="102">
        <f>BY329</f>
        <v>1.01</v>
      </c>
      <c r="CG329" s="102"/>
      <c r="CH329" s="106"/>
      <c r="CI329" s="8"/>
      <c r="CJ329" s="9"/>
      <c r="CK329" s="25" t="s">
        <v>40</v>
      </c>
      <c r="CL329" s="31" t="e">
        <f>BJ329/C329*100</f>
        <v>#DIV/0!</v>
      </c>
      <c r="CM329" s="31" t="e">
        <f>BN329/D329*100</f>
        <v>#DIV/0!</v>
      </c>
      <c r="CN329" s="31" t="e">
        <f>BR329/E329*100</f>
        <v>#DIV/0!</v>
      </c>
      <c r="CO329" s="32" t="e">
        <f>BY329/F329%</f>
        <v>#DIV/0!</v>
      </c>
      <c r="CP329" s="8"/>
      <c r="CQ329" s="25" t="s">
        <v>40</v>
      </c>
      <c r="CR329" s="31"/>
      <c r="CS329" s="31"/>
      <c r="CT329" s="31"/>
      <c r="CU329" s="32"/>
    </row>
    <row r="330" spans="1:99" ht="15.75" customHeight="1" x14ac:dyDescent="0.25">
      <c r="A330" s="182" t="s">
        <v>41</v>
      </c>
      <c r="B330" s="202"/>
      <c r="C330" s="204">
        <v>0</v>
      </c>
      <c r="D330" s="204">
        <v>0</v>
      </c>
      <c r="E330" s="204">
        <v>0</v>
      </c>
      <c r="F330" s="205">
        <f t="shared" si="265"/>
        <v>0</v>
      </c>
      <c r="G330" s="206">
        <f t="shared" ref="G330:G353" si="273">F330+G284</f>
        <v>0</v>
      </c>
      <c r="H330" s="205">
        <f>G330/BH325</f>
        <v>0</v>
      </c>
      <c r="I330" s="231">
        <f t="shared" si="266"/>
        <v>0</v>
      </c>
      <c r="J330" s="207">
        <f t="shared" ref="J330:J351" si="274">I330+J284</f>
        <v>0</v>
      </c>
      <c r="K330" s="231">
        <f t="shared" si="267"/>
        <v>0</v>
      </c>
      <c r="L330" s="207">
        <f t="shared" ref="L330:L351" si="275">K330+L284</f>
        <v>0</v>
      </c>
      <c r="M330" s="207">
        <f t="shared" si="268"/>
        <v>1440</v>
      </c>
      <c r="N330" s="207">
        <f t="shared" ref="N330:N351" si="276">M330+N284</f>
        <v>11040</v>
      </c>
      <c r="O330" s="208">
        <f>(24*60-(I330+K330+M330+AR330+AS330+AT330+AP330))/24/60*100</f>
        <v>0</v>
      </c>
      <c r="P330" s="208">
        <f>(X330*24*60-(J330+L330+N330+AQ330+AU330))/X330/24/60*100</f>
        <v>4.1666666666666661</v>
      </c>
      <c r="Q330" s="232"/>
      <c r="R330" s="233"/>
      <c r="S330" s="233"/>
      <c r="T330" s="234"/>
      <c r="U330" s="234"/>
      <c r="V330" s="184"/>
      <c r="W330" s="213"/>
      <c r="X330" s="214">
        <f t="shared" ref="X330:X339" si="277">X329</f>
        <v>8</v>
      </c>
      <c r="Y330" s="182" t="s">
        <v>41</v>
      </c>
      <c r="Z330" s="215"/>
      <c r="AA330" s="216"/>
      <c r="AB330" s="216"/>
      <c r="AC330" s="210">
        <f t="shared" si="269"/>
        <v>0</v>
      </c>
      <c r="AD330" s="235"/>
      <c r="AE330" s="235"/>
      <c r="AF330" s="235"/>
      <c r="AG330" s="210">
        <f t="shared" si="270"/>
        <v>0</v>
      </c>
      <c r="AH330" s="235">
        <v>480</v>
      </c>
      <c r="AI330" s="235">
        <v>480</v>
      </c>
      <c r="AJ330" s="235">
        <v>480</v>
      </c>
      <c r="AK330" s="210">
        <f t="shared" si="271"/>
        <v>1440</v>
      </c>
      <c r="AL330" s="233"/>
      <c r="AM330" s="233"/>
      <c r="AN330" s="233"/>
      <c r="AO330" s="207">
        <f t="shared" ref="AO330:AO351" si="278">AL330+AM330+AN330+AO284</f>
        <v>0</v>
      </c>
      <c r="AP330" s="236"/>
      <c r="AQ330" s="411">
        <f t="shared" ref="AQ330:AQ351" si="279">AP330+AQ284</f>
        <v>0</v>
      </c>
      <c r="AR330" s="237"/>
      <c r="AS330" s="237"/>
      <c r="AT330" s="237"/>
      <c r="AU330" s="219">
        <f t="shared" ref="AU330:AU351" si="280">AR330+AS330+AT330+AU284</f>
        <v>0</v>
      </c>
      <c r="AV330" s="220" t="s">
        <v>42</v>
      </c>
      <c r="AW330" s="221"/>
      <c r="AX330" s="210"/>
      <c r="AY330" s="210"/>
      <c r="AZ330" s="219">
        <f>AW330+AX330+AY330</f>
        <v>0</v>
      </c>
      <c r="BA330" s="222">
        <f t="shared" ref="BA330:BA352" si="281">AZ330+BA284</f>
        <v>0</v>
      </c>
      <c r="BB330" s="221"/>
      <c r="BC330" s="210"/>
      <c r="BD330" s="210"/>
      <c r="BE330" s="219">
        <f>BB330+BC330+BD330</f>
        <v>0</v>
      </c>
      <c r="BF330" s="222">
        <f t="shared" si="272"/>
        <v>0</v>
      </c>
      <c r="BG330" s="238"/>
      <c r="BH330" s="195"/>
      <c r="BI330" s="239"/>
      <c r="BJ330" s="240"/>
      <c r="BK330" s="241"/>
      <c r="BL330" s="242"/>
      <c r="BM330" s="239"/>
      <c r="BN330" s="241"/>
      <c r="BO330" s="241"/>
      <c r="BP330" s="198"/>
      <c r="BQ330" s="239"/>
      <c r="BR330" s="241"/>
      <c r="BS330" s="241"/>
      <c r="BT330" s="243"/>
      <c r="BU330" s="8"/>
      <c r="BV330" s="87"/>
      <c r="BW330" s="107"/>
      <c r="BX330" s="14"/>
      <c r="BY330" s="93"/>
      <c r="BZ330" s="93"/>
      <c r="CA330" s="98"/>
      <c r="CB330" s="8"/>
      <c r="CC330" s="87"/>
      <c r="CD330" s="108"/>
      <c r="CE330" s="109"/>
      <c r="CF330" s="93"/>
      <c r="CG330" s="93"/>
      <c r="CH330" s="110"/>
      <c r="CI330" s="8"/>
      <c r="CJ330" s="9"/>
      <c r="CK330" s="25"/>
      <c r="CL330" s="2"/>
      <c r="CM330" s="2"/>
      <c r="CN330" s="2"/>
      <c r="CO330" s="3"/>
      <c r="CP330" s="8"/>
      <c r="CQ330" s="25"/>
      <c r="CR330" s="2"/>
      <c r="CS330" s="2"/>
      <c r="CT330" s="2"/>
      <c r="CU330" s="3"/>
    </row>
    <row r="331" spans="1:99" ht="15.75" customHeight="1" x14ac:dyDescent="0.25">
      <c r="A331" s="201" t="s">
        <v>43</v>
      </c>
      <c r="B331" s="503">
        <v>260</v>
      </c>
      <c r="C331" s="204">
        <v>76.44</v>
      </c>
      <c r="D331" s="204">
        <v>54.625</v>
      </c>
      <c r="E331" s="204">
        <v>95.94</v>
      </c>
      <c r="F331" s="244">
        <f t="shared" si="265"/>
        <v>227.005</v>
      </c>
      <c r="G331" s="206">
        <f t="shared" si="273"/>
        <v>1353.9499999999998</v>
      </c>
      <c r="H331" s="206">
        <f>G331/BH325</f>
        <v>169.24374999999998</v>
      </c>
      <c r="I331" s="207">
        <f t="shared" si="266"/>
        <v>25</v>
      </c>
      <c r="J331" s="207">
        <f t="shared" si="274"/>
        <v>140</v>
      </c>
      <c r="K331" s="207">
        <f t="shared" si="267"/>
        <v>0</v>
      </c>
      <c r="L331" s="207">
        <f t="shared" si="275"/>
        <v>105</v>
      </c>
      <c r="M331" s="207">
        <f t="shared" si="268"/>
        <v>95</v>
      </c>
      <c r="N331" s="207">
        <f t="shared" si="276"/>
        <v>2130</v>
      </c>
      <c r="O331" s="208">
        <f>(24*60-(I331+K331+M331+AR331+AS331+AT331+AP331))/24/60*100</f>
        <v>91.666666666666657</v>
      </c>
      <c r="P331" s="208">
        <f>(X331*24*60-(J331+L331+N331+AQ331+AU331))/X331/24/60*100</f>
        <v>75.260416666666657</v>
      </c>
      <c r="Q331" s="496" t="e">
        <f>(C331+C332)/AL331*60</f>
        <v>#DIV/0!</v>
      </c>
      <c r="R331" s="496" t="e">
        <f>(D331+D332)/AM331*60</f>
        <v>#DIV/0!</v>
      </c>
      <c r="S331" s="496" t="e">
        <f>(E331+E332)/AN331*60</f>
        <v>#DIV/0!</v>
      </c>
      <c r="T331" s="496" t="e">
        <f>(F331+F332)/(AL331+AM331+AN331)*60</f>
        <v>#DIV/0!</v>
      </c>
      <c r="U331" s="496">
        <f>(G331+G332)*60/AO331</f>
        <v>15.152882736156348</v>
      </c>
      <c r="V331" s="487">
        <v>13.76</v>
      </c>
      <c r="W331" s="245"/>
      <c r="X331" s="214">
        <f t="shared" si="277"/>
        <v>8</v>
      </c>
      <c r="Y331" s="201" t="s">
        <v>43</v>
      </c>
      <c r="Z331" s="215"/>
      <c r="AA331" s="216">
        <v>25</v>
      </c>
      <c r="AB331" s="216"/>
      <c r="AC331" s="210">
        <f t="shared" si="269"/>
        <v>25</v>
      </c>
      <c r="AD331" s="246"/>
      <c r="AE331" s="235"/>
      <c r="AF331" s="235"/>
      <c r="AG331" s="210">
        <f t="shared" si="270"/>
        <v>0</v>
      </c>
      <c r="AH331" s="235">
        <v>20</v>
      </c>
      <c r="AI331" s="235">
        <v>30</v>
      </c>
      <c r="AJ331" s="235">
        <v>45</v>
      </c>
      <c r="AK331" s="210">
        <f t="shared" si="271"/>
        <v>95</v>
      </c>
      <c r="AL331" s="247"/>
      <c r="AM331" s="247"/>
      <c r="AN331" s="247"/>
      <c r="AO331" s="207">
        <f t="shared" si="278"/>
        <v>6140</v>
      </c>
      <c r="AP331" s="209"/>
      <c r="AQ331" s="411">
        <f t="shared" si="279"/>
        <v>0</v>
      </c>
      <c r="AR331" s="210"/>
      <c r="AS331" s="210"/>
      <c r="AT331" s="210"/>
      <c r="AU331" s="219">
        <f t="shared" si="280"/>
        <v>475</v>
      </c>
      <c r="AV331" s="220" t="s">
        <v>44</v>
      </c>
      <c r="AW331" s="221"/>
      <c r="AX331" s="210"/>
      <c r="AY331" s="210"/>
      <c r="AZ331" s="219">
        <f>AW331+AX331+AY331</f>
        <v>0</v>
      </c>
      <c r="BA331" s="222">
        <f t="shared" si="281"/>
        <v>0</v>
      </c>
      <c r="BB331" s="221"/>
      <c r="BC331" s="210"/>
      <c r="BD331" s="210"/>
      <c r="BE331" s="219">
        <f>BB331+BC331+BD331</f>
        <v>0</v>
      </c>
      <c r="BF331" s="222">
        <f t="shared" si="272"/>
        <v>0</v>
      </c>
      <c r="BG331" s="248">
        <f>SUM(AR331:AT333,AP331:AP333,AL331:AN333,AH331:AJ333,AD331:AF333,Z331:AB333)</f>
        <v>120</v>
      </c>
      <c r="BH331" s="224" t="s">
        <v>45</v>
      </c>
      <c r="BI331" s="225"/>
      <c r="BJ331" s="249">
        <v>1.1000000000000001</v>
      </c>
      <c r="BK331" s="226"/>
      <c r="BL331" s="250"/>
      <c r="BM331" s="225"/>
      <c r="BN331" s="226">
        <v>0.45</v>
      </c>
      <c r="BO331" s="226"/>
      <c r="BP331" s="251"/>
      <c r="BQ331" s="225"/>
      <c r="BR331" s="226">
        <v>0.5</v>
      </c>
      <c r="BS331" s="226"/>
      <c r="BT331" s="252"/>
      <c r="BU331" s="8"/>
      <c r="BV331" s="87"/>
      <c r="BW331" s="104" t="s">
        <v>45</v>
      </c>
      <c r="BX331" s="13"/>
      <c r="BY331" s="102">
        <f>BJ331+BN331+BR331</f>
        <v>2.0499999999999998</v>
      </c>
      <c r="BZ331" s="102">
        <f>BK331+BO331+BS331</f>
        <v>0</v>
      </c>
      <c r="CA331" s="98"/>
      <c r="CB331" s="8"/>
      <c r="CC331" s="87"/>
      <c r="CD331" s="90" t="s">
        <v>45</v>
      </c>
      <c r="CE331" s="105"/>
      <c r="CF331" s="102">
        <f>BY331</f>
        <v>2.0499999999999998</v>
      </c>
      <c r="CG331" s="102">
        <f>BZ331</f>
        <v>0</v>
      </c>
      <c r="CH331" s="106"/>
      <c r="CI331" s="8"/>
      <c r="CJ331" s="9"/>
      <c r="CK331" s="25" t="s">
        <v>45</v>
      </c>
      <c r="CL331" s="31">
        <f>BJ331/(C331+C332+C333)%</f>
        <v>1.0997800439912018</v>
      </c>
      <c r="CM331" s="31">
        <f>BN331/(D331+D332+D333)%</f>
        <v>0.58750571186108758</v>
      </c>
      <c r="CN331" s="31">
        <f>BR331/(E331+E332+E333)%</f>
        <v>0.52115905774442361</v>
      </c>
      <c r="CO331" s="32">
        <f>BY331/(F331+F332+F333)%</f>
        <v>0.75214176955109968</v>
      </c>
      <c r="CP331" s="8"/>
      <c r="CQ331" s="25" t="s">
        <v>45</v>
      </c>
      <c r="CR331" s="31">
        <f>BK331/(C331+C332+C333)%</f>
        <v>0</v>
      </c>
      <c r="CS331" s="31">
        <f>BO331/(D331+D332+D333)%</f>
        <v>0</v>
      </c>
      <c r="CT331" s="31">
        <f>BS331/(E331+E332+E333)%</f>
        <v>0</v>
      </c>
      <c r="CU331" s="32">
        <f>BZ331/(F331+F332+F333)%</f>
        <v>0</v>
      </c>
    </row>
    <row r="332" spans="1:99" ht="15.75" customHeight="1" x14ac:dyDescent="0.25">
      <c r="A332" s="182" t="s">
        <v>46</v>
      </c>
      <c r="B332" s="503"/>
      <c r="C332" s="204">
        <v>0</v>
      </c>
      <c r="D332" s="204">
        <v>21.97</v>
      </c>
      <c r="E332" s="204">
        <v>0</v>
      </c>
      <c r="F332" s="205">
        <f t="shared" si="265"/>
        <v>21.97</v>
      </c>
      <c r="G332" s="206">
        <f t="shared" si="273"/>
        <v>196.69499999999999</v>
      </c>
      <c r="H332" s="205">
        <f>G332/BH325</f>
        <v>24.586874999999999</v>
      </c>
      <c r="I332" s="231">
        <f t="shared" si="266"/>
        <v>0</v>
      </c>
      <c r="J332" s="207">
        <f t="shared" si="274"/>
        <v>0</v>
      </c>
      <c r="K332" s="231">
        <f t="shared" si="267"/>
        <v>0</v>
      </c>
      <c r="L332" s="207">
        <f t="shared" si="275"/>
        <v>0</v>
      </c>
      <c r="M332" s="207">
        <f t="shared" si="268"/>
        <v>0</v>
      </c>
      <c r="N332" s="207">
        <f t="shared" si="276"/>
        <v>0</v>
      </c>
      <c r="O332" s="208"/>
      <c r="P332" s="208"/>
      <c r="Q332" s="496"/>
      <c r="R332" s="496"/>
      <c r="S332" s="496"/>
      <c r="T332" s="496"/>
      <c r="U332" s="496"/>
      <c r="V332" s="487"/>
      <c r="W332" s="245"/>
      <c r="X332" s="214">
        <f t="shared" si="277"/>
        <v>8</v>
      </c>
      <c r="Y332" s="182" t="s">
        <v>46</v>
      </c>
      <c r="Z332" s="215"/>
      <c r="AA332" s="216"/>
      <c r="AB332" s="216"/>
      <c r="AC332" s="210">
        <f t="shared" si="269"/>
        <v>0</v>
      </c>
      <c r="AD332" s="235"/>
      <c r="AE332" s="235"/>
      <c r="AF332" s="235"/>
      <c r="AG332" s="210">
        <f t="shared" si="270"/>
        <v>0</v>
      </c>
      <c r="AH332" s="235">
        <v>0</v>
      </c>
      <c r="AI332" s="235">
        <v>0</v>
      </c>
      <c r="AJ332" s="235">
        <v>0</v>
      </c>
      <c r="AK332" s="210">
        <f t="shared" si="271"/>
        <v>0</v>
      </c>
      <c r="AL332" s="233"/>
      <c r="AM332" s="233"/>
      <c r="AN332" s="233"/>
      <c r="AO332" s="207">
        <f t="shared" si="278"/>
        <v>0</v>
      </c>
      <c r="AP332" s="236"/>
      <c r="AQ332" s="411">
        <f t="shared" si="279"/>
        <v>0</v>
      </c>
      <c r="AR332" s="237"/>
      <c r="AS332" s="237"/>
      <c r="AT332" s="237"/>
      <c r="AU332" s="219">
        <f t="shared" si="280"/>
        <v>0</v>
      </c>
      <c r="AV332" s="253"/>
      <c r="AW332" s="254"/>
      <c r="AX332" s="237"/>
      <c r="AY332" s="237"/>
      <c r="AZ332" s="255"/>
      <c r="BA332" s="222">
        <f t="shared" si="281"/>
        <v>0</v>
      </c>
      <c r="BB332" s="254"/>
      <c r="BC332" s="237"/>
      <c r="BD332" s="237"/>
      <c r="BE332" s="255"/>
      <c r="BF332" s="222">
        <f t="shared" si="272"/>
        <v>0</v>
      </c>
      <c r="BG332" s="257"/>
      <c r="BH332" s="195"/>
      <c r="BI332" s="239"/>
      <c r="BJ332" s="240"/>
      <c r="BK332" s="241"/>
      <c r="BL332" s="242"/>
      <c r="BM332" s="239"/>
      <c r="BN332" s="241"/>
      <c r="BO332" s="241"/>
      <c r="BP332" s="198"/>
      <c r="BQ332" s="239"/>
      <c r="BR332" s="241"/>
      <c r="BS332" s="241"/>
      <c r="BT332" s="243"/>
      <c r="BU332" s="8"/>
      <c r="BV332" s="87"/>
      <c r="BW332" s="107"/>
      <c r="BX332" s="14"/>
      <c r="BY332" s="93"/>
      <c r="BZ332" s="93"/>
      <c r="CA332" s="98"/>
      <c r="CB332" s="8"/>
      <c r="CC332" s="87"/>
      <c r="CD332" s="108"/>
      <c r="CE332" s="109"/>
      <c r="CF332" s="93"/>
      <c r="CG332" s="93"/>
      <c r="CH332" s="110"/>
      <c r="CI332" s="8"/>
      <c r="CJ332" s="9"/>
      <c r="CK332" s="25"/>
      <c r="CL332" s="2"/>
      <c r="CM332" s="2"/>
      <c r="CN332" s="2"/>
      <c r="CO332" s="3"/>
      <c r="CP332" s="8"/>
      <c r="CQ332" s="25"/>
      <c r="CR332" s="2"/>
      <c r="CS332" s="2"/>
      <c r="CT332" s="2"/>
      <c r="CU332" s="3"/>
    </row>
    <row r="333" spans="1:99" ht="15.75" customHeight="1" x14ac:dyDescent="0.25">
      <c r="A333" s="182" t="s">
        <v>47</v>
      </c>
      <c r="B333" s="258">
        <v>45</v>
      </c>
      <c r="C333" s="204">
        <v>23.58</v>
      </c>
      <c r="D333" s="204">
        <v>0</v>
      </c>
      <c r="E333" s="204">
        <v>0</v>
      </c>
      <c r="F333" s="205">
        <f t="shared" si="265"/>
        <v>23.58</v>
      </c>
      <c r="G333" s="206">
        <f t="shared" si="273"/>
        <v>176.40999999999997</v>
      </c>
      <c r="H333" s="205">
        <f>G333/BH325</f>
        <v>22.051249999999996</v>
      </c>
      <c r="I333" s="231">
        <f t="shared" si="266"/>
        <v>0</v>
      </c>
      <c r="J333" s="207">
        <f t="shared" si="274"/>
        <v>0</v>
      </c>
      <c r="K333" s="231">
        <f t="shared" si="267"/>
        <v>0</v>
      </c>
      <c r="L333" s="207">
        <f t="shared" si="275"/>
        <v>0</v>
      </c>
      <c r="M333" s="207">
        <f t="shared" si="268"/>
        <v>0</v>
      </c>
      <c r="N333" s="207">
        <f t="shared" si="276"/>
        <v>0</v>
      </c>
      <c r="O333" s="208"/>
      <c r="P333" s="208"/>
      <c r="Q333" s="207" t="e">
        <f>C333/AL333*60</f>
        <v>#DIV/0!</v>
      </c>
      <c r="R333" s="207" t="e">
        <f>D333/AM333*60</f>
        <v>#DIV/0!</v>
      </c>
      <c r="S333" s="207" t="e">
        <f>E333/AN333*60</f>
        <v>#DIV/0!</v>
      </c>
      <c r="T333" s="207" t="e">
        <f>(F333)/(AL333+AM333+AN333)*60</f>
        <v>#DIV/0!</v>
      </c>
      <c r="U333" s="207" t="e">
        <f>(G333)*60/AO333</f>
        <v>#DIV/0!</v>
      </c>
      <c r="V333" s="259">
        <v>16.5</v>
      </c>
      <c r="W333" s="213"/>
      <c r="X333" s="214">
        <f t="shared" si="277"/>
        <v>8</v>
      </c>
      <c r="Y333" s="182" t="s">
        <v>47</v>
      </c>
      <c r="Z333" s="215"/>
      <c r="AA333" s="216"/>
      <c r="AB333" s="217"/>
      <c r="AC333" s="210">
        <f t="shared" si="269"/>
        <v>0</v>
      </c>
      <c r="AD333" s="235"/>
      <c r="AE333" s="235"/>
      <c r="AF333" s="235"/>
      <c r="AG333" s="210">
        <f t="shared" si="270"/>
        <v>0</v>
      </c>
      <c r="AH333" s="235">
        <v>0</v>
      </c>
      <c r="AI333" s="235">
        <v>0</v>
      </c>
      <c r="AJ333" s="235">
        <v>0</v>
      </c>
      <c r="AK333" s="210">
        <f t="shared" si="271"/>
        <v>0</v>
      </c>
      <c r="AL333" s="247"/>
      <c r="AM333" s="247"/>
      <c r="AN333" s="247"/>
      <c r="AO333" s="207">
        <f t="shared" si="278"/>
        <v>0</v>
      </c>
      <c r="AP333" s="236"/>
      <c r="AQ333" s="411">
        <f t="shared" si="279"/>
        <v>0</v>
      </c>
      <c r="AR333" s="237"/>
      <c r="AS333" s="237"/>
      <c r="AT333" s="237"/>
      <c r="AU333" s="219">
        <f t="shared" si="280"/>
        <v>0</v>
      </c>
      <c r="AV333" s="253"/>
      <c r="AW333" s="254"/>
      <c r="AX333" s="237"/>
      <c r="AY333" s="237"/>
      <c r="AZ333" s="255"/>
      <c r="BA333" s="222">
        <f t="shared" si="281"/>
        <v>0</v>
      </c>
      <c r="BB333" s="254"/>
      <c r="BC333" s="237"/>
      <c r="BD333" s="237"/>
      <c r="BE333" s="255"/>
      <c r="BF333" s="222">
        <f t="shared" si="272"/>
        <v>0</v>
      </c>
      <c r="BG333" s="260"/>
      <c r="BH333" s="224" t="s">
        <v>48</v>
      </c>
      <c r="BI333" s="225"/>
      <c r="BJ333" s="249">
        <v>1.79</v>
      </c>
      <c r="BK333" s="226"/>
      <c r="BL333" s="250"/>
      <c r="BM333" s="225"/>
      <c r="BN333" s="226">
        <v>1.03</v>
      </c>
      <c r="BO333" s="226"/>
      <c r="BP333" s="251"/>
      <c r="BQ333" s="225"/>
      <c r="BR333" s="226">
        <v>1.03</v>
      </c>
      <c r="BS333" s="226"/>
      <c r="BT333" s="252"/>
      <c r="BU333" s="8"/>
      <c r="BV333" s="87"/>
      <c r="BW333" s="104" t="s">
        <v>48</v>
      </c>
      <c r="BX333" s="13"/>
      <c r="BY333" s="102">
        <f>BJ333+BN333+BR333</f>
        <v>3.8500000000000005</v>
      </c>
      <c r="BZ333" s="102">
        <f>BK333+BO333+BS333</f>
        <v>0</v>
      </c>
      <c r="CA333" s="98"/>
      <c r="CB333" s="8"/>
      <c r="CC333" s="87"/>
      <c r="CD333" s="90" t="s">
        <v>48</v>
      </c>
      <c r="CE333" s="105"/>
      <c r="CF333" s="102">
        <f>BY333</f>
        <v>3.8500000000000005</v>
      </c>
      <c r="CG333" s="102">
        <f>BZ333</f>
        <v>0</v>
      </c>
      <c r="CH333" s="106"/>
      <c r="CI333" s="8"/>
      <c r="CJ333" s="9"/>
      <c r="CK333" s="25" t="s">
        <v>48</v>
      </c>
      <c r="CL333" s="31">
        <f>BJ333/(C334+C335+C336)%</f>
        <v>0.99089374186941237</v>
      </c>
      <c r="CM333" s="31">
        <f>BN333/(D334+D335+D336)%</f>
        <v>0.75297901893413266</v>
      </c>
      <c r="CN333" s="31">
        <f>BR333/(E334+E335+E336)%</f>
        <v>0.82684434454523559</v>
      </c>
      <c r="CO333" s="32">
        <f>BY333/(F334+F335+F336)%</f>
        <v>0.8710308706915082</v>
      </c>
      <c r="CP333" s="8"/>
      <c r="CQ333" s="25" t="s">
        <v>48</v>
      </c>
      <c r="CR333" s="31">
        <f>BK333/(C334+C335+C336)%</f>
        <v>0</v>
      </c>
      <c r="CS333" s="31">
        <f>BO333/(D334+D335+D336)%</f>
        <v>0</v>
      </c>
      <c r="CT333" s="31">
        <f>BS333/(E334+E335+E336)%</f>
        <v>0</v>
      </c>
      <c r="CU333" s="32">
        <f>BZ333/(F336+F334+F335)%</f>
        <v>0</v>
      </c>
    </row>
    <row r="334" spans="1:99" ht="15.75" customHeight="1" x14ac:dyDescent="0.25">
      <c r="A334" s="201" t="s">
        <v>49</v>
      </c>
      <c r="B334" s="503">
        <v>234</v>
      </c>
      <c r="C334" s="204">
        <v>0</v>
      </c>
      <c r="D334" s="204">
        <v>0</v>
      </c>
      <c r="E334" s="204">
        <v>101.41</v>
      </c>
      <c r="F334" s="206">
        <f t="shared" si="265"/>
        <v>101.41</v>
      </c>
      <c r="G334" s="206">
        <f t="shared" si="273"/>
        <v>1230.6300000000001</v>
      </c>
      <c r="H334" s="206">
        <f>G334/BH325</f>
        <v>153.82875000000001</v>
      </c>
      <c r="I334" s="207">
        <f t="shared" si="266"/>
        <v>0</v>
      </c>
      <c r="J334" s="207">
        <f t="shared" si="274"/>
        <v>0</v>
      </c>
      <c r="K334" s="207">
        <f t="shared" si="267"/>
        <v>0</v>
      </c>
      <c r="L334" s="207">
        <f t="shared" si="275"/>
        <v>145</v>
      </c>
      <c r="M334" s="207">
        <f t="shared" si="268"/>
        <v>100</v>
      </c>
      <c r="N334" s="207">
        <f t="shared" si="276"/>
        <v>995</v>
      </c>
      <c r="O334" s="208">
        <f>(24*60-(I334+K334+M334+AR334+AS334+AT334))/24/60*100</f>
        <v>93.055555555555557</v>
      </c>
      <c r="P334" s="208">
        <f>(X334*24*60-(J334+L334+N334+AQ334+AU334))/X334/24/60*100</f>
        <v>86.241319444444443</v>
      </c>
      <c r="Q334" s="496" t="e">
        <f>(C334+C335)/AL334*60</f>
        <v>#DIV/0!</v>
      </c>
      <c r="R334" s="496" t="e">
        <f>(D334+D335)/AM334*60</f>
        <v>#DIV/0!</v>
      </c>
      <c r="S334" s="496" t="e">
        <f>(E334+E335)/AN334*60</f>
        <v>#DIV/0!</v>
      </c>
      <c r="T334" s="496" t="e">
        <f>(F334+F335)/(AL334+AM334+AN334)*60</f>
        <v>#DIV/0!</v>
      </c>
      <c r="U334" s="496">
        <f>(G334+G335)*60/AO334</f>
        <v>9.9983480027081928</v>
      </c>
      <c r="V334" s="487">
        <v>16.25</v>
      </c>
      <c r="W334" s="245"/>
      <c r="X334" s="214">
        <f t="shared" si="277"/>
        <v>8</v>
      </c>
      <c r="Y334" s="201" t="s">
        <v>49</v>
      </c>
      <c r="Z334" s="215"/>
      <c r="AA334" s="216"/>
      <c r="AB334" s="216"/>
      <c r="AC334" s="210">
        <f t="shared" si="269"/>
        <v>0</v>
      </c>
      <c r="AD334" s="235"/>
      <c r="AE334" s="235"/>
      <c r="AF334" s="235"/>
      <c r="AG334" s="210">
        <f t="shared" si="270"/>
        <v>0</v>
      </c>
      <c r="AH334" s="216">
        <v>50</v>
      </c>
      <c r="AI334" s="216">
        <v>0</v>
      </c>
      <c r="AJ334" s="216">
        <v>50</v>
      </c>
      <c r="AK334" s="210">
        <f t="shared" si="271"/>
        <v>100</v>
      </c>
      <c r="AL334" s="247"/>
      <c r="AM334" s="247"/>
      <c r="AN334" s="247"/>
      <c r="AO334" s="207">
        <f t="shared" si="278"/>
        <v>7385</v>
      </c>
      <c r="AP334" s="209"/>
      <c r="AQ334" s="411">
        <f t="shared" si="279"/>
        <v>0</v>
      </c>
      <c r="AR334" s="210"/>
      <c r="AS334" s="210"/>
      <c r="AT334" s="210"/>
      <c r="AU334" s="219">
        <f t="shared" si="280"/>
        <v>445</v>
      </c>
      <c r="AV334" s="220" t="s">
        <v>50</v>
      </c>
      <c r="AW334" s="221"/>
      <c r="AX334" s="210"/>
      <c r="AY334" s="210"/>
      <c r="AZ334" s="219">
        <f>AW334+AX334+AY334</f>
        <v>0</v>
      </c>
      <c r="BA334" s="222">
        <f t="shared" si="281"/>
        <v>0</v>
      </c>
      <c r="BB334" s="221"/>
      <c r="BC334" s="210"/>
      <c r="BD334" s="210"/>
      <c r="BE334" s="219">
        <f>BB334+BC334+BD334</f>
        <v>0</v>
      </c>
      <c r="BF334" s="222">
        <f t="shared" si="272"/>
        <v>0</v>
      </c>
      <c r="BG334" s="248">
        <f>SUM(AR334:AT336,AP334:AP336,AL334:AN336,AH334:AJ336,AD334:AF336,Z334:AB336)</f>
        <v>130</v>
      </c>
      <c r="BH334" s="195"/>
      <c r="BI334" s="239"/>
      <c r="BJ334" s="240"/>
      <c r="BK334" s="241"/>
      <c r="BL334" s="242"/>
      <c r="BM334" s="239"/>
      <c r="BN334" s="241"/>
      <c r="BO334" s="241"/>
      <c r="BP334" s="198"/>
      <c r="BQ334" s="239"/>
      <c r="BR334" s="241"/>
      <c r="BS334" s="241"/>
      <c r="BT334" s="243"/>
      <c r="BU334" s="8"/>
      <c r="BV334" s="87"/>
      <c r="BW334" s="107"/>
      <c r="BX334" s="14"/>
      <c r="BY334" s="93"/>
      <c r="BZ334" s="93"/>
      <c r="CA334" s="98"/>
      <c r="CB334" s="8"/>
      <c r="CC334" s="87"/>
      <c r="CD334" s="111"/>
      <c r="CE334" s="112"/>
      <c r="CF334" s="93"/>
      <c r="CG334" s="93"/>
      <c r="CH334" s="110"/>
      <c r="CI334" s="8"/>
      <c r="CJ334" s="9"/>
      <c r="CK334" s="25"/>
      <c r="CL334" s="2"/>
      <c r="CM334" s="2"/>
      <c r="CN334" s="2"/>
      <c r="CO334" s="3"/>
      <c r="CP334" s="8"/>
      <c r="CQ334" s="25"/>
      <c r="CR334" s="2"/>
      <c r="CS334" s="2"/>
      <c r="CT334" s="2"/>
      <c r="CU334" s="3"/>
    </row>
    <row r="335" spans="1:99" ht="15.75" customHeight="1" x14ac:dyDescent="0.25">
      <c r="A335" s="182" t="s">
        <v>51</v>
      </c>
      <c r="B335" s="503"/>
      <c r="C335" s="204">
        <v>0</v>
      </c>
      <c r="D335" s="204">
        <v>0</v>
      </c>
      <c r="E335" s="204">
        <v>0</v>
      </c>
      <c r="F335" s="205">
        <f t="shared" si="265"/>
        <v>0</v>
      </c>
      <c r="G335" s="206">
        <f t="shared" si="273"/>
        <v>0</v>
      </c>
      <c r="H335" s="205">
        <f>G335/BH325</f>
        <v>0</v>
      </c>
      <c r="I335" s="231">
        <f t="shared" si="266"/>
        <v>0</v>
      </c>
      <c r="J335" s="207">
        <f t="shared" si="274"/>
        <v>0</v>
      </c>
      <c r="K335" s="231">
        <f t="shared" si="267"/>
        <v>0</v>
      </c>
      <c r="L335" s="207">
        <f t="shared" si="275"/>
        <v>0</v>
      </c>
      <c r="M335" s="207">
        <f t="shared" si="268"/>
        <v>0</v>
      </c>
      <c r="N335" s="207">
        <f t="shared" si="276"/>
        <v>0</v>
      </c>
      <c r="O335" s="208"/>
      <c r="P335" s="208"/>
      <c r="Q335" s="496"/>
      <c r="R335" s="496"/>
      <c r="S335" s="496"/>
      <c r="T335" s="496"/>
      <c r="U335" s="496"/>
      <c r="V335" s="487"/>
      <c r="W335" s="245"/>
      <c r="X335" s="214">
        <f t="shared" si="277"/>
        <v>8</v>
      </c>
      <c r="Y335" s="182" t="s">
        <v>51</v>
      </c>
      <c r="Z335" s="237"/>
      <c r="AA335" s="261"/>
      <c r="AB335" s="261"/>
      <c r="AC335" s="210">
        <f t="shared" si="269"/>
        <v>0</v>
      </c>
      <c r="AD335" s="235"/>
      <c r="AE335" s="235"/>
      <c r="AF335" s="235"/>
      <c r="AG335" s="210">
        <f t="shared" si="270"/>
        <v>0</v>
      </c>
      <c r="AH335" s="235">
        <v>0</v>
      </c>
      <c r="AI335" s="235">
        <v>0</v>
      </c>
      <c r="AJ335" s="235">
        <v>0</v>
      </c>
      <c r="AK335" s="210">
        <f t="shared" si="271"/>
        <v>0</v>
      </c>
      <c r="AL335" s="233"/>
      <c r="AM335" s="233"/>
      <c r="AN335" s="233"/>
      <c r="AO335" s="207">
        <f t="shared" si="278"/>
        <v>0</v>
      </c>
      <c r="AP335" s="236"/>
      <c r="AQ335" s="411">
        <f t="shared" si="279"/>
        <v>0</v>
      </c>
      <c r="AR335" s="237"/>
      <c r="AS335" s="237"/>
      <c r="AT335" s="237"/>
      <c r="AU335" s="219">
        <f t="shared" si="280"/>
        <v>0</v>
      </c>
      <c r="AV335" s="253"/>
      <c r="AW335" s="254"/>
      <c r="AX335" s="237"/>
      <c r="AY335" s="237"/>
      <c r="AZ335" s="255"/>
      <c r="BA335" s="222">
        <f t="shared" si="281"/>
        <v>0</v>
      </c>
      <c r="BB335" s="254"/>
      <c r="BC335" s="237"/>
      <c r="BD335" s="237"/>
      <c r="BE335" s="255"/>
      <c r="BF335" s="222">
        <f t="shared" si="272"/>
        <v>0</v>
      </c>
      <c r="BG335" s="260"/>
      <c r="BH335" s="224" t="s">
        <v>52</v>
      </c>
      <c r="BI335" s="225"/>
      <c r="BJ335" s="249">
        <v>0.72</v>
      </c>
      <c r="BK335" s="226"/>
      <c r="BL335" s="250"/>
      <c r="BM335" s="225"/>
      <c r="BN335" s="226">
        <v>0.5</v>
      </c>
      <c r="BO335" s="226"/>
      <c r="BP335" s="251"/>
      <c r="BQ335" s="225"/>
      <c r="BR335" s="226">
        <v>0.55000000000000004</v>
      </c>
      <c r="BS335" s="226"/>
      <c r="BT335" s="252"/>
      <c r="BU335" s="8"/>
      <c r="BV335" s="87"/>
      <c r="BW335" s="104" t="s">
        <v>52</v>
      </c>
      <c r="BX335" s="13"/>
      <c r="BY335" s="102">
        <f>BJ335+BN335+BR335</f>
        <v>1.77</v>
      </c>
      <c r="BZ335" s="102">
        <f>BK335+BO335+BS335</f>
        <v>0</v>
      </c>
      <c r="CA335" s="98"/>
      <c r="CB335" s="8"/>
      <c r="CC335" s="87"/>
      <c r="CD335" s="113" t="s">
        <v>52</v>
      </c>
      <c r="CE335" s="96"/>
      <c r="CF335" s="102">
        <f>BY335</f>
        <v>1.77</v>
      </c>
      <c r="CG335" s="102">
        <f>BZ335</f>
        <v>0</v>
      </c>
      <c r="CH335" s="106"/>
      <c r="CI335" s="8"/>
      <c r="CJ335" s="9"/>
      <c r="CK335" s="25" t="s">
        <v>52</v>
      </c>
      <c r="CL335" s="31">
        <f>BJ335/(C337+C338)%</f>
        <v>15.720524017467248</v>
      </c>
      <c r="CM335" s="31">
        <f>BN335/(D337+D338)%</f>
        <v>2.6809651474530831</v>
      </c>
      <c r="CN335" s="31">
        <f>BR335/(E337+E338)%</f>
        <v>0.63946052784559937</v>
      </c>
      <c r="CO335" s="32">
        <f>BY335/(F337+F338)%</f>
        <v>1.6202856096667886</v>
      </c>
      <c r="CP335" s="8"/>
      <c r="CQ335" s="25" t="s">
        <v>52</v>
      </c>
      <c r="CR335" s="31">
        <f>BK335/(C337+C338)%</f>
        <v>0</v>
      </c>
      <c r="CS335" s="31">
        <f>BO335/(D337+D338)%</f>
        <v>0</v>
      </c>
      <c r="CT335" s="31">
        <f>BS335/(E337+E338)%</f>
        <v>0</v>
      </c>
      <c r="CU335" s="32">
        <f>BZ335/(F337+F338)%</f>
        <v>0</v>
      </c>
    </row>
    <row r="336" spans="1:99" ht="15.75" customHeight="1" x14ac:dyDescent="0.25">
      <c r="A336" s="182" t="s">
        <v>53</v>
      </c>
      <c r="B336" s="202">
        <v>150</v>
      </c>
      <c r="C336" s="204">
        <v>180.64500000000001</v>
      </c>
      <c r="D336" s="204">
        <v>136.79</v>
      </c>
      <c r="E336" s="204">
        <v>23.16</v>
      </c>
      <c r="F336" s="205">
        <f t="shared" si="265"/>
        <v>340.59500000000003</v>
      </c>
      <c r="G336" s="206">
        <f t="shared" si="273"/>
        <v>1683.69</v>
      </c>
      <c r="H336" s="205">
        <f>G336/BH325</f>
        <v>210.46125000000001</v>
      </c>
      <c r="I336" s="231">
        <f t="shared" si="266"/>
        <v>0</v>
      </c>
      <c r="J336" s="207">
        <f t="shared" si="274"/>
        <v>0</v>
      </c>
      <c r="K336" s="231">
        <f t="shared" si="267"/>
        <v>0</v>
      </c>
      <c r="L336" s="207">
        <f t="shared" si="275"/>
        <v>0</v>
      </c>
      <c r="M336" s="207">
        <f t="shared" si="268"/>
        <v>30</v>
      </c>
      <c r="N336" s="207">
        <f t="shared" si="276"/>
        <v>195</v>
      </c>
      <c r="O336" s="208"/>
      <c r="P336" s="208"/>
      <c r="Q336" s="207" t="e">
        <f>C336/AL336*60</f>
        <v>#DIV/0!</v>
      </c>
      <c r="R336" s="207" t="e">
        <f>D336/AM336*60</f>
        <v>#DIV/0!</v>
      </c>
      <c r="S336" s="207" t="e">
        <f>E336/AN336*60</f>
        <v>#DIV/0!</v>
      </c>
      <c r="T336" s="207" t="e">
        <f>(F336)/(AL336+AM336+AN336)*60</f>
        <v>#DIV/0!</v>
      </c>
      <c r="U336" s="207" t="e">
        <f>(G336)*60/AO336</f>
        <v>#DIV/0!</v>
      </c>
      <c r="V336" s="259">
        <v>20.6</v>
      </c>
      <c r="W336" s="213"/>
      <c r="X336" s="214">
        <f t="shared" si="277"/>
        <v>8</v>
      </c>
      <c r="Y336" s="182" t="s">
        <v>53</v>
      </c>
      <c r="Z336" s="237"/>
      <c r="AA336" s="261"/>
      <c r="AB336" s="261"/>
      <c r="AC336" s="210">
        <f t="shared" si="269"/>
        <v>0</v>
      </c>
      <c r="AD336" s="235"/>
      <c r="AE336" s="235"/>
      <c r="AF336" s="235"/>
      <c r="AG336" s="210">
        <f t="shared" si="270"/>
        <v>0</v>
      </c>
      <c r="AH336" s="235">
        <v>0</v>
      </c>
      <c r="AI336" s="235">
        <v>30</v>
      </c>
      <c r="AJ336" s="235">
        <v>0</v>
      </c>
      <c r="AK336" s="210">
        <f t="shared" si="271"/>
        <v>30</v>
      </c>
      <c r="AL336" s="247"/>
      <c r="AM336" s="247"/>
      <c r="AN336" s="247"/>
      <c r="AO336" s="207">
        <f t="shared" si="278"/>
        <v>0</v>
      </c>
      <c r="AP336" s="236"/>
      <c r="AQ336" s="411">
        <f t="shared" si="279"/>
        <v>0</v>
      </c>
      <c r="AR336" s="237"/>
      <c r="AS336" s="237"/>
      <c r="AT336" s="237"/>
      <c r="AU336" s="219">
        <f t="shared" si="280"/>
        <v>0</v>
      </c>
      <c r="AV336" s="253"/>
      <c r="AW336" s="254"/>
      <c r="AX336" s="237"/>
      <c r="AY336" s="237"/>
      <c r="AZ336" s="255"/>
      <c r="BA336" s="222">
        <f t="shared" si="281"/>
        <v>0</v>
      </c>
      <c r="BB336" s="254"/>
      <c r="BC336" s="237"/>
      <c r="BD336" s="237"/>
      <c r="BE336" s="255"/>
      <c r="BF336" s="222">
        <f t="shared" si="272"/>
        <v>0</v>
      </c>
      <c r="BG336" s="257"/>
      <c r="BH336" s="224"/>
      <c r="BI336" s="225"/>
      <c r="BJ336" s="240"/>
      <c r="BK336" s="240"/>
      <c r="BL336" s="250"/>
      <c r="BM336" s="225"/>
      <c r="BN336" s="240"/>
      <c r="BO336" s="240"/>
      <c r="BP336" s="251"/>
      <c r="BQ336" s="225"/>
      <c r="BR336" s="240"/>
      <c r="BS336" s="240"/>
      <c r="BT336" s="252"/>
      <c r="BU336" s="8"/>
      <c r="BV336" s="87"/>
      <c r="BW336" s="107"/>
      <c r="BX336" s="13"/>
      <c r="BY336" s="102"/>
      <c r="BZ336" s="102"/>
      <c r="CA336" s="98"/>
      <c r="CB336" s="8"/>
      <c r="CC336" s="87"/>
      <c r="CD336" s="90"/>
      <c r="CE336" s="105"/>
      <c r="CF336" s="102"/>
      <c r="CG336" s="102"/>
      <c r="CH336" s="106"/>
      <c r="CI336" s="8"/>
      <c r="CJ336" s="9"/>
      <c r="CK336" s="25"/>
      <c r="CL336" s="31"/>
      <c r="CM336" s="31"/>
      <c r="CN336" s="31"/>
      <c r="CO336" s="32"/>
      <c r="CP336" s="8"/>
      <c r="CQ336" s="25"/>
      <c r="CR336" s="31"/>
      <c r="CS336" s="31"/>
      <c r="CT336" s="31"/>
      <c r="CU336" s="32"/>
    </row>
    <row r="337" spans="1:99" ht="15.75" customHeight="1" x14ac:dyDescent="0.25">
      <c r="A337" s="201" t="s">
        <v>54</v>
      </c>
      <c r="B337" s="202">
        <v>208</v>
      </c>
      <c r="C337" s="204">
        <v>0</v>
      </c>
      <c r="D337" s="204">
        <v>0</v>
      </c>
      <c r="E337" s="204">
        <v>0</v>
      </c>
      <c r="F337" s="206">
        <f t="shared" ref="F337:F345" si="282">C337+D337+E337</f>
        <v>0</v>
      </c>
      <c r="G337" s="206">
        <f t="shared" si="273"/>
        <v>59.685000000000002</v>
      </c>
      <c r="H337" s="206">
        <f>G337/BH325</f>
        <v>7.4606250000000003</v>
      </c>
      <c r="I337" s="207">
        <f t="shared" si="266"/>
        <v>0</v>
      </c>
      <c r="J337" s="207">
        <f t="shared" si="274"/>
        <v>700</v>
      </c>
      <c r="K337" s="207">
        <f t="shared" si="267"/>
        <v>0</v>
      </c>
      <c r="L337" s="207">
        <f t="shared" si="275"/>
        <v>0</v>
      </c>
      <c r="M337" s="207">
        <f t="shared" si="268"/>
        <v>0</v>
      </c>
      <c r="N337" s="207">
        <f t="shared" si="276"/>
        <v>3920</v>
      </c>
      <c r="O337" s="208">
        <f>(24*60-(I337+K337+M337+AR337+AS337+AT337+AP337))/24/60*100</f>
        <v>100</v>
      </c>
      <c r="P337" s="208">
        <f>(X337*24*60-(J337+L337+N337+AQ337+AU337))/X337/24/60*100</f>
        <v>56.25</v>
      </c>
      <c r="Q337" s="496" t="e">
        <f>(C337+C338)/(AL337+AL338)*60</f>
        <v>#DIV/0!</v>
      </c>
      <c r="R337" s="496" t="e">
        <f>(D337+D338)/(AM337+AM338)*60</f>
        <v>#DIV/0!</v>
      </c>
      <c r="S337" s="496" t="e">
        <f>(E337+E338)/(AN337+AN338)*60</f>
        <v>#DIV/0!</v>
      </c>
      <c r="T337" s="496" t="e">
        <f>(F337+F338)/(AL337+AM337+AN337+AL338+AM338+AN338)*60</f>
        <v>#DIV/0!</v>
      </c>
      <c r="U337" s="496">
        <f>(G337+G338)*60/(AO337+AO338)</f>
        <v>12.25295660948537</v>
      </c>
      <c r="V337" s="487">
        <v>22.18</v>
      </c>
      <c r="W337" s="245"/>
      <c r="X337" s="214">
        <f t="shared" si="277"/>
        <v>8</v>
      </c>
      <c r="Y337" s="201" t="s">
        <v>54</v>
      </c>
      <c r="Z337" s="262"/>
      <c r="AA337" s="216"/>
      <c r="AB337" s="216"/>
      <c r="AC337" s="210">
        <f t="shared" si="269"/>
        <v>0</v>
      </c>
      <c r="AD337" s="235"/>
      <c r="AE337" s="235"/>
      <c r="AF337" s="235"/>
      <c r="AG337" s="210">
        <f t="shared" si="270"/>
        <v>0</v>
      </c>
      <c r="AH337" s="235">
        <v>0</v>
      </c>
      <c r="AI337" s="235">
        <v>0</v>
      </c>
      <c r="AJ337" s="235">
        <v>0</v>
      </c>
      <c r="AK337" s="210">
        <f t="shared" si="271"/>
        <v>0</v>
      </c>
      <c r="AL337" s="247"/>
      <c r="AM337" s="247"/>
      <c r="AN337" s="247"/>
      <c r="AO337" s="207">
        <f t="shared" si="278"/>
        <v>4955</v>
      </c>
      <c r="AP337" s="209"/>
      <c r="AQ337" s="411">
        <f t="shared" si="279"/>
        <v>0</v>
      </c>
      <c r="AR337" s="210"/>
      <c r="AS337" s="210"/>
      <c r="AT337" s="210"/>
      <c r="AU337" s="219">
        <f t="shared" si="280"/>
        <v>420</v>
      </c>
      <c r="AV337" s="263" t="s">
        <v>55</v>
      </c>
      <c r="AW337" s="221"/>
      <c r="AX337" s="210"/>
      <c r="AY337" s="210"/>
      <c r="AZ337" s="219">
        <f>AW337+AX337+AY337</f>
        <v>0</v>
      </c>
      <c r="BA337" s="222">
        <f t="shared" si="281"/>
        <v>0</v>
      </c>
      <c r="BB337" s="221"/>
      <c r="BC337" s="210"/>
      <c r="BD337" s="210"/>
      <c r="BE337" s="219">
        <f>BB337+BC337+BD337</f>
        <v>0</v>
      </c>
      <c r="BF337" s="222">
        <f t="shared" si="272"/>
        <v>0</v>
      </c>
      <c r="BG337" s="248">
        <f>SUM(AR337:AT338,AP337:AP338,AL337:AN338,AH337:AJ338,AD337:AF338,Z337:AB338)</f>
        <v>650</v>
      </c>
      <c r="BH337" s="224" t="s">
        <v>56</v>
      </c>
      <c r="BI337" s="225"/>
      <c r="BJ337" s="249">
        <v>0</v>
      </c>
      <c r="BK337" s="226"/>
      <c r="BL337" s="250"/>
      <c r="BM337" s="225"/>
      <c r="BN337" s="226">
        <v>0</v>
      </c>
      <c r="BO337" s="226"/>
      <c r="BP337" s="251"/>
      <c r="BQ337" s="225"/>
      <c r="BR337" s="226">
        <v>0.4</v>
      </c>
      <c r="BS337" s="226"/>
      <c r="BT337" s="252"/>
      <c r="BU337" s="8"/>
      <c r="BV337" s="87"/>
      <c r="BW337" s="104" t="s">
        <v>56</v>
      </c>
      <c r="BX337" s="13"/>
      <c r="BY337" s="102">
        <f>BJ337+BN337+BR337</f>
        <v>0.4</v>
      </c>
      <c r="BZ337" s="102">
        <f>BK337+BO337+BS337</f>
        <v>0</v>
      </c>
      <c r="CA337" s="98"/>
      <c r="CB337" s="8"/>
      <c r="CC337" s="87"/>
      <c r="CD337" s="103" t="s">
        <v>56</v>
      </c>
      <c r="CE337" s="105"/>
      <c r="CF337" s="102">
        <f>BY337</f>
        <v>0.4</v>
      </c>
      <c r="CG337" s="102">
        <f>BZ337</f>
        <v>0</v>
      </c>
      <c r="CH337" s="106"/>
      <c r="CI337" s="8"/>
      <c r="CJ337" s="9"/>
      <c r="CK337" s="7" t="s">
        <v>56</v>
      </c>
      <c r="CL337" s="31" t="e">
        <f>BJ337/(C339)%</f>
        <v>#DIV/0!</v>
      </c>
      <c r="CM337" s="31" t="e">
        <f>BN337/(D339)%</f>
        <v>#DIV/0!</v>
      </c>
      <c r="CN337" s="31">
        <f>BR337/(E339)%</f>
        <v>1.2903225806451615</v>
      </c>
      <c r="CO337" s="32">
        <f>BY337/(F339)%</f>
        <v>1.2903225806451615</v>
      </c>
      <c r="CP337" s="8"/>
      <c r="CQ337" s="7" t="s">
        <v>56</v>
      </c>
      <c r="CR337" s="31" t="e">
        <f>BK337/(C339)%</f>
        <v>#DIV/0!</v>
      </c>
      <c r="CS337" s="31" t="e">
        <f>BO337/(D339)%</f>
        <v>#DIV/0!</v>
      </c>
      <c r="CT337" s="31">
        <f>BS337/(E339)%</f>
        <v>0</v>
      </c>
      <c r="CU337" s="32">
        <f>BZ337/(F339)%</f>
        <v>0</v>
      </c>
    </row>
    <row r="338" spans="1:99" ht="15.75" customHeight="1" x14ac:dyDescent="0.25">
      <c r="A338" s="182" t="s">
        <v>57</v>
      </c>
      <c r="B338" s="202">
        <v>277</v>
      </c>
      <c r="C338" s="204">
        <v>4.58</v>
      </c>
      <c r="D338" s="204">
        <v>18.649999999999999</v>
      </c>
      <c r="E338" s="204">
        <v>86.01</v>
      </c>
      <c r="F338" s="205">
        <f t="shared" si="282"/>
        <v>109.24000000000001</v>
      </c>
      <c r="G338" s="206">
        <f t="shared" si="273"/>
        <v>952.20500000000015</v>
      </c>
      <c r="H338" s="205">
        <f>G338/BH325</f>
        <v>119.02562500000002</v>
      </c>
      <c r="I338" s="231">
        <f t="shared" si="266"/>
        <v>0</v>
      </c>
      <c r="J338" s="207">
        <f t="shared" si="274"/>
        <v>0</v>
      </c>
      <c r="K338" s="231">
        <f t="shared" si="267"/>
        <v>0</v>
      </c>
      <c r="L338" s="207">
        <f t="shared" si="275"/>
        <v>0</v>
      </c>
      <c r="M338" s="207">
        <f t="shared" si="268"/>
        <v>650</v>
      </c>
      <c r="N338" s="207">
        <f t="shared" si="276"/>
        <v>650</v>
      </c>
      <c r="O338" s="208"/>
      <c r="P338" s="208"/>
      <c r="Q338" s="496"/>
      <c r="R338" s="496"/>
      <c r="S338" s="496"/>
      <c r="T338" s="496"/>
      <c r="U338" s="496"/>
      <c r="V338" s="487"/>
      <c r="W338" s="245"/>
      <c r="X338" s="214">
        <f t="shared" si="277"/>
        <v>8</v>
      </c>
      <c r="Y338" s="182" t="s">
        <v>57</v>
      </c>
      <c r="Z338" s="215"/>
      <c r="AA338" s="216"/>
      <c r="AB338" s="216"/>
      <c r="AC338" s="210">
        <f t="shared" si="269"/>
        <v>0</v>
      </c>
      <c r="AD338" s="235"/>
      <c r="AE338" s="235"/>
      <c r="AF338" s="235"/>
      <c r="AG338" s="210">
        <f t="shared" si="270"/>
        <v>0</v>
      </c>
      <c r="AH338" s="235">
        <v>370</v>
      </c>
      <c r="AI338" s="235">
        <v>240</v>
      </c>
      <c r="AJ338" s="235">
        <v>40</v>
      </c>
      <c r="AK338" s="210">
        <f t="shared" si="271"/>
        <v>650</v>
      </c>
      <c r="AL338" s="247"/>
      <c r="AM338" s="247"/>
      <c r="AN338" s="247"/>
      <c r="AO338" s="207">
        <f t="shared" si="278"/>
        <v>0</v>
      </c>
      <c r="AP338" s="236"/>
      <c r="AQ338" s="411">
        <f t="shared" si="279"/>
        <v>0</v>
      </c>
      <c r="AR338" s="237"/>
      <c r="AS338" s="237"/>
      <c r="AT338" s="237"/>
      <c r="AU338" s="219">
        <f t="shared" si="280"/>
        <v>0</v>
      </c>
      <c r="AV338" s="253"/>
      <c r="AW338" s="254"/>
      <c r="AX338" s="237"/>
      <c r="AY338" s="237"/>
      <c r="AZ338" s="255"/>
      <c r="BA338" s="222">
        <f t="shared" si="281"/>
        <v>0</v>
      </c>
      <c r="BB338" s="254"/>
      <c r="BC338" s="237"/>
      <c r="BD338" s="237"/>
      <c r="BE338" s="255"/>
      <c r="BF338" s="222">
        <f t="shared" si="272"/>
        <v>0</v>
      </c>
      <c r="BG338" s="238"/>
      <c r="BI338" s="264"/>
      <c r="BJ338" s="264"/>
      <c r="BK338" s="264"/>
      <c r="BL338" s="264"/>
      <c r="BM338" s="264"/>
      <c r="BN338" s="264"/>
      <c r="BO338" s="264"/>
      <c r="BP338" s="264"/>
      <c r="BQ338" s="264"/>
      <c r="BR338" s="264"/>
      <c r="BS338" s="264"/>
      <c r="BT338" s="265"/>
      <c r="BU338" s="8"/>
      <c r="BV338" s="87"/>
      <c r="BW338" s="114"/>
      <c r="BX338" s="115"/>
      <c r="BY338" s="116"/>
      <c r="BZ338" s="116"/>
      <c r="CA338" s="117"/>
      <c r="CB338" s="8"/>
      <c r="CC338" s="118"/>
      <c r="CD338" s="119"/>
      <c r="CE338" s="120"/>
      <c r="CF338" s="116"/>
      <c r="CG338" s="116"/>
      <c r="CH338" s="121"/>
      <c r="CI338" s="8"/>
      <c r="CJ338" s="9"/>
      <c r="CK338" s="25"/>
      <c r="CL338" s="2"/>
      <c r="CM338" s="2"/>
      <c r="CN338" s="2"/>
      <c r="CO338" s="3"/>
      <c r="CP338" s="8"/>
      <c r="CQ338" s="25"/>
      <c r="CR338" s="2"/>
      <c r="CS338" s="2"/>
      <c r="CT338" s="2"/>
      <c r="CU338" s="3"/>
    </row>
    <row r="339" spans="1:99" ht="15.75" customHeight="1" x14ac:dyDescent="0.25">
      <c r="A339" s="182" t="s">
        <v>56</v>
      </c>
      <c r="B339" s="202"/>
      <c r="C339" s="204">
        <v>0</v>
      </c>
      <c r="D339" s="204">
        <v>0</v>
      </c>
      <c r="E339" s="204">
        <v>31</v>
      </c>
      <c r="F339" s="205">
        <f t="shared" si="282"/>
        <v>31</v>
      </c>
      <c r="G339" s="206">
        <f t="shared" si="273"/>
        <v>854.58300000000008</v>
      </c>
      <c r="H339" s="205">
        <f>G339/BH325</f>
        <v>106.82287500000001</v>
      </c>
      <c r="I339" s="231">
        <f t="shared" si="266"/>
        <v>0</v>
      </c>
      <c r="J339" s="207">
        <f t="shared" si="274"/>
        <v>0</v>
      </c>
      <c r="K339" s="231">
        <f t="shared" si="267"/>
        <v>0</v>
      </c>
      <c r="L339" s="207">
        <f t="shared" si="275"/>
        <v>180</v>
      </c>
      <c r="M339" s="207">
        <f t="shared" si="268"/>
        <v>840</v>
      </c>
      <c r="N339" s="207">
        <f t="shared" si="276"/>
        <v>4900</v>
      </c>
      <c r="O339" s="208">
        <f>(24*60-(I339+K339+M339+AR339+AS339+AT339+AP339))/24/60*100</f>
        <v>41.666666666666671</v>
      </c>
      <c r="P339" s="208">
        <f>(X339*24*60-(J339+L339+N339+AQ339+AU339))/X339/24/60*100</f>
        <v>55.902777777777779</v>
      </c>
      <c r="Q339" s="266"/>
      <c r="R339" s="266"/>
      <c r="S339" s="266"/>
      <c r="T339" s="266"/>
      <c r="U339" s="266"/>
      <c r="V339" s="267"/>
      <c r="W339" s="245"/>
      <c r="X339" s="214">
        <f t="shared" si="277"/>
        <v>8</v>
      </c>
      <c r="Y339" s="224" t="s">
        <v>56</v>
      </c>
      <c r="Z339" s="215"/>
      <c r="AA339" s="216"/>
      <c r="AB339" s="216"/>
      <c r="AC339" s="210">
        <f t="shared" si="269"/>
        <v>0</v>
      </c>
      <c r="AD339" s="235"/>
      <c r="AE339" s="235"/>
      <c r="AF339" s="235"/>
      <c r="AG339" s="210">
        <f t="shared" si="270"/>
        <v>0</v>
      </c>
      <c r="AH339" s="235">
        <v>480</v>
      </c>
      <c r="AI339" s="235">
        <v>0</v>
      </c>
      <c r="AJ339" s="235">
        <v>360</v>
      </c>
      <c r="AK339" s="210">
        <f t="shared" si="271"/>
        <v>840</v>
      </c>
      <c r="AL339" s="247"/>
      <c r="AM339" s="247"/>
      <c r="AN339" s="247"/>
      <c r="AO339" s="207">
        <f t="shared" si="278"/>
        <v>0</v>
      </c>
      <c r="AP339" s="236"/>
      <c r="AQ339" s="411">
        <f t="shared" si="279"/>
        <v>0</v>
      </c>
      <c r="AR339" s="237"/>
      <c r="AS339" s="237"/>
      <c r="AT339" s="237"/>
      <c r="AU339" s="219">
        <f t="shared" si="280"/>
        <v>0</v>
      </c>
      <c r="AV339" s="263" t="s">
        <v>56</v>
      </c>
      <c r="AW339" s="254"/>
      <c r="AX339" s="254"/>
      <c r="AY339" s="254"/>
      <c r="AZ339" s="219">
        <f t="shared" ref="AZ339:AZ345" si="283">AW339+AX339+AY339</f>
        <v>0</v>
      </c>
      <c r="BA339" s="222">
        <f t="shared" si="281"/>
        <v>0</v>
      </c>
      <c r="BB339" s="221"/>
      <c r="BC339" s="210"/>
      <c r="BD339" s="210"/>
      <c r="BE339" s="219">
        <f t="shared" ref="BE339:BE345" si="284">BB339+BC339+BD339</f>
        <v>0</v>
      </c>
      <c r="BF339" s="222">
        <f t="shared" si="272"/>
        <v>2880</v>
      </c>
      <c r="BG339" s="223"/>
      <c r="BH339" s="224" t="s">
        <v>58</v>
      </c>
      <c r="BI339" s="268">
        <v>0.66</v>
      </c>
      <c r="BJ339" s="249">
        <v>0.76</v>
      </c>
      <c r="BK339" s="226"/>
      <c r="BL339" s="269"/>
      <c r="BM339" s="268">
        <v>0.8</v>
      </c>
      <c r="BN339" s="226">
        <v>0.9</v>
      </c>
      <c r="BO339" s="226"/>
      <c r="BP339" s="270"/>
      <c r="BQ339" s="268">
        <v>0.6</v>
      </c>
      <c r="BR339" s="226">
        <v>0.7</v>
      </c>
      <c r="BS339" s="226"/>
      <c r="BT339" s="271"/>
      <c r="BU339" s="8"/>
      <c r="BV339" s="87"/>
      <c r="BW339" s="122" t="s">
        <v>59</v>
      </c>
      <c r="BX339" s="123">
        <f t="shared" ref="BX339:CA340" si="285">BI339+BM339+BQ339</f>
        <v>2.06</v>
      </c>
      <c r="BY339" s="102">
        <f t="shared" si="285"/>
        <v>2.3600000000000003</v>
      </c>
      <c r="BZ339" s="102">
        <f t="shared" si="285"/>
        <v>0</v>
      </c>
      <c r="CA339" s="124">
        <f t="shared" si="285"/>
        <v>0</v>
      </c>
      <c r="CB339" s="8"/>
      <c r="CC339" s="87"/>
      <c r="CD339" s="113" t="s">
        <v>59</v>
      </c>
      <c r="CE339" s="125">
        <f t="shared" ref="CE339:CH340" si="286">BX339</f>
        <v>2.06</v>
      </c>
      <c r="CF339" s="102">
        <f t="shared" si="286"/>
        <v>2.3600000000000003</v>
      </c>
      <c r="CG339" s="102">
        <f t="shared" si="286"/>
        <v>0</v>
      </c>
      <c r="CH339" s="126">
        <f t="shared" si="286"/>
        <v>0</v>
      </c>
      <c r="CI339" s="8"/>
      <c r="CJ339" s="9"/>
      <c r="CK339" s="25" t="s">
        <v>58</v>
      </c>
      <c r="CL339" s="31">
        <f>BJ339/(BJ339+C341)%</f>
        <v>2.4273395081443625</v>
      </c>
      <c r="CM339" s="31">
        <f>BN339/(BN339+D341)%</f>
        <v>1.2211668928086838</v>
      </c>
      <c r="CN339" s="31">
        <f>BR339/(BR339+E341)%</f>
        <v>1.9644160071841499</v>
      </c>
      <c r="CO339" s="32">
        <f>BY339/(BY339+F341)%</f>
        <v>1.6779955063849152</v>
      </c>
      <c r="CP339" s="8"/>
      <c r="CQ339" s="25" t="s">
        <v>58</v>
      </c>
      <c r="CR339" s="31">
        <f>BK339/C341%</f>
        <v>0</v>
      </c>
      <c r="CS339" s="31">
        <f>BO339/D341%</f>
        <v>0</v>
      </c>
      <c r="CT339" s="31">
        <f>BS339/E341%</f>
        <v>0</v>
      </c>
      <c r="CU339" s="32">
        <f>BZ339/F341%</f>
        <v>0</v>
      </c>
    </row>
    <row r="340" spans="1:99" ht="15.75" customHeight="1" x14ac:dyDescent="0.25">
      <c r="A340" s="182" t="s">
        <v>60</v>
      </c>
      <c r="B340" s="202"/>
      <c r="C340" s="204">
        <v>165.155</v>
      </c>
      <c r="D340" s="204">
        <v>163.37</v>
      </c>
      <c r="E340" s="204">
        <v>0</v>
      </c>
      <c r="F340" s="205">
        <f t="shared" si="282"/>
        <v>328.52499999999998</v>
      </c>
      <c r="G340" s="206">
        <f t="shared" si="273"/>
        <v>2017.0829999999996</v>
      </c>
      <c r="H340" s="205">
        <f>G340/BH325</f>
        <v>252.13537499999995</v>
      </c>
      <c r="I340" s="231">
        <f t="shared" si="266"/>
        <v>0</v>
      </c>
      <c r="J340" s="207">
        <f t="shared" si="274"/>
        <v>435</v>
      </c>
      <c r="K340" s="231">
        <f t="shared" si="267"/>
        <v>0</v>
      </c>
      <c r="L340" s="207">
        <f t="shared" si="275"/>
        <v>370</v>
      </c>
      <c r="M340" s="207">
        <f t="shared" si="268"/>
        <v>1920</v>
      </c>
      <c r="N340" s="207">
        <f t="shared" si="276"/>
        <v>25945</v>
      </c>
      <c r="O340" s="208">
        <f>(16*24*60-(I340+K340+M340+AR340+AS340+AT340+AP340))/16/24/60*100</f>
        <v>91.666666666666657</v>
      </c>
      <c r="P340" s="208">
        <f>(16*X340*24*60-(J340+L340+N340+AQ340+AU340))/16/X340/24/60*100</f>
        <v>85.487196180555557</v>
      </c>
      <c r="Q340" s="232"/>
      <c r="R340" s="233"/>
      <c r="S340" s="233"/>
      <c r="T340" s="234"/>
      <c r="U340" s="234"/>
      <c r="V340" s="272"/>
      <c r="W340" s="213"/>
      <c r="X340" s="214">
        <f>X345</f>
        <v>8</v>
      </c>
      <c r="Y340" s="182" t="s">
        <v>60</v>
      </c>
      <c r="Z340" s="215"/>
      <c r="AA340" s="216"/>
      <c r="AB340" s="216"/>
      <c r="AC340" s="210">
        <f t="shared" si="269"/>
        <v>0</v>
      </c>
      <c r="AD340" s="235"/>
      <c r="AE340" s="235"/>
      <c r="AF340" s="235"/>
      <c r="AG340" s="210">
        <f t="shared" si="270"/>
        <v>0</v>
      </c>
      <c r="AH340" s="235">
        <v>960</v>
      </c>
      <c r="AI340" s="235">
        <v>0</v>
      </c>
      <c r="AJ340" s="235">
        <v>960</v>
      </c>
      <c r="AK340" s="210">
        <f t="shared" si="271"/>
        <v>1920</v>
      </c>
      <c r="AL340" s="233"/>
      <c r="AM340" s="233"/>
      <c r="AN340" s="233"/>
      <c r="AO340" s="207">
        <f t="shared" si="278"/>
        <v>0</v>
      </c>
      <c r="AP340" s="236"/>
      <c r="AQ340" s="411">
        <f t="shared" si="279"/>
        <v>0</v>
      </c>
      <c r="AR340" s="237"/>
      <c r="AS340" s="237"/>
      <c r="AT340" s="237"/>
      <c r="AU340" s="219">
        <f t="shared" si="280"/>
        <v>0</v>
      </c>
      <c r="AV340" s="263" t="s">
        <v>60</v>
      </c>
      <c r="AW340" s="221"/>
      <c r="AX340" s="210"/>
      <c r="AY340" s="210"/>
      <c r="AZ340" s="219">
        <f t="shared" si="283"/>
        <v>0</v>
      </c>
      <c r="BA340" s="222">
        <f t="shared" si="281"/>
        <v>0</v>
      </c>
      <c r="BB340" s="221">
        <f>AH340</f>
        <v>960</v>
      </c>
      <c r="BC340" s="221">
        <f>AI340</f>
        <v>0</v>
      </c>
      <c r="BD340" s="221">
        <f>AJ340</f>
        <v>960</v>
      </c>
      <c r="BE340" s="219">
        <f t="shared" si="284"/>
        <v>1920</v>
      </c>
      <c r="BF340" s="222">
        <f t="shared" si="272"/>
        <v>23065</v>
      </c>
      <c r="BG340" s="223"/>
      <c r="BH340" s="224" t="s">
        <v>61</v>
      </c>
      <c r="BI340" s="268">
        <v>0.3</v>
      </c>
      <c r="BJ340" s="249">
        <v>0.4</v>
      </c>
      <c r="BK340" s="226"/>
      <c r="BL340" s="269"/>
      <c r="BM340" s="268">
        <v>0.6</v>
      </c>
      <c r="BN340" s="226">
        <v>0.7</v>
      </c>
      <c r="BO340" s="226"/>
      <c r="BP340" s="270"/>
      <c r="BQ340" s="268">
        <v>0.6</v>
      </c>
      <c r="BR340" s="226">
        <v>0.7</v>
      </c>
      <c r="BS340" s="226"/>
      <c r="BT340" s="271"/>
      <c r="BU340" s="8"/>
      <c r="BV340" s="87"/>
      <c r="BW340" s="104" t="s">
        <v>62</v>
      </c>
      <c r="BX340" s="127">
        <f t="shared" si="285"/>
        <v>1.5</v>
      </c>
      <c r="BY340" s="128">
        <f t="shared" si="285"/>
        <v>1.8</v>
      </c>
      <c r="BZ340" s="102">
        <f t="shared" si="285"/>
        <v>0</v>
      </c>
      <c r="CA340" s="124">
        <f t="shared" si="285"/>
        <v>0</v>
      </c>
      <c r="CB340" s="9"/>
      <c r="CC340" s="87"/>
      <c r="CD340" s="90" t="s">
        <v>62</v>
      </c>
      <c r="CE340" s="129">
        <f t="shared" si="286"/>
        <v>1.5</v>
      </c>
      <c r="CF340" s="102">
        <f t="shared" si="286"/>
        <v>1.8</v>
      </c>
      <c r="CG340" s="102">
        <f t="shared" si="286"/>
        <v>0</v>
      </c>
      <c r="CH340" s="126">
        <f t="shared" si="286"/>
        <v>0</v>
      </c>
      <c r="CI340" s="8"/>
      <c r="CJ340" s="9"/>
      <c r="CK340" s="25" t="s">
        <v>61</v>
      </c>
      <c r="CL340" s="31">
        <f>BJ340/(BJ340+C342)%</f>
        <v>2.7595722662987234</v>
      </c>
      <c r="CM340" s="31">
        <f>BN340/(BN340+D342)%</f>
        <v>4.6357615894039732</v>
      </c>
      <c r="CN340" s="31">
        <f>BR340/(BR340+E342)%</f>
        <v>2.5925925925925921</v>
      </c>
      <c r="CO340" s="32">
        <f>BY340/(BY340+F342)%</f>
        <v>3.1804929764113443</v>
      </c>
      <c r="CP340" s="8"/>
      <c r="CQ340" s="25" t="s">
        <v>61</v>
      </c>
      <c r="CR340" s="31">
        <f>BK340/C342%</f>
        <v>0</v>
      </c>
      <c r="CS340" s="31">
        <f>BO340/D342%</f>
        <v>0</v>
      </c>
      <c r="CT340" s="31">
        <f>BS340/E342%</f>
        <v>0</v>
      </c>
      <c r="CU340" s="32">
        <f>BZ340/F342%</f>
        <v>0</v>
      </c>
    </row>
    <row r="341" spans="1:99" ht="15.75" customHeight="1" x14ac:dyDescent="0.25">
      <c r="A341" s="201" t="s">
        <v>59</v>
      </c>
      <c r="B341" s="202"/>
      <c r="C341" s="204">
        <v>30.55</v>
      </c>
      <c r="D341" s="204">
        <v>72.8</v>
      </c>
      <c r="E341" s="204">
        <v>34.933999999999997</v>
      </c>
      <c r="F341" s="206">
        <f t="shared" si="282"/>
        <v>138.28399999999999</v>
      </c>
      <c r="G341" s="206">
        <f t="shared" si="273"/>
        <v>941.42200000000014</v>
      </c>
      <c r="H341" s="206">
        <f>G341/BH325</f>
        <v>117.67775000000002</v>
      </c>
      <c r="I341" s="207">
        <f t="shared" si="266"/>
        <v>0</v>
      </c>
      <c r="J341" s="207">
        <f t="shared" si="274"/>
        <v>0</v>
      </c>
      <c r="K341" s="207">
        <f t="shared" si="267"/>
        <v>0</v>
      </c>
      <c r="L341" s="207">
        <f t="shared" si="275"/>
        <v>100</v>
      </c>
      <c r="M341" s="207">
        <f t="shared" si="268"/>
        <v>395</v>
      </c>
      <c r="N341" s="207">
        <f t="shared" si="276"/>
        <v>3115</v>
      </c>
      <c r="O341" s="208">
        <f>(24*60-(I341+K341+M341+AR341+AS341+AT341+AP341))/24/60*100</f>
        <v>72.569444444444443</v>
      </c>
      <c r="P341" s="208">
        <f>(X341*24*60-(J341+L341+N341+AQ341+AU341))/X341/24/60*100</f>
        <v>72.0920138888889</v>
      </c>
      <c r="Q341" s="209"/>
      <c r="R341" s="210"/>
      <c r="S341" s="210"/>
      <c r="T341" s="209"/>
      <c r="U341" s="209"/>
      <c r="V341" s="212"/>
      <c r="W341" s="213"/>
      <c r="X341" s="214">
        <f>X340</f>
        <v>8</v>
      </c>
      <c r="Y341" s="201" t="s">
        <v>59</v>
      </c>
      <c r="Z341" s="215"/>
      <c r="AA341" s="216"/>
      <c r="AB341" s="216"/>
      <c r="AC341" s="210">
        <f t="shared" si="269"/>
        <v>0</v>
      </c>
      <c r="AD341" s="235"/>
      <c r="AE341" s="235"/>
      <c r="AF341" s="235"/>
      <c r="AG341" s="210">
        <f t="shared" si="270"/>
        <v>0</v>
      </c>
      <c r="AH341" s="235">
        <v>260</v>
      </c>
      <c r="AI341" s="235">
        <v>35</v>
      </c>
      <c r="AJ341" s="235">
        <v>100</v>
      </c>
      <c r="AK341" s="210">
        <f t="shared" si="271"/>
        <v>395</v>
      </c>
      <c r="AL341" s="210"/>
      <c r="AM341" s="210"/>
      <c r="AN341" s="210"/>
      <c r="AO341" s="207">
        <f t="shared" si="278"/>
        <v>0</v>
      </c>
      <c r="AP341" s="209"/>
      <c r="AQ341" s="411">
        <f t="shared" si="279"/>
        <v>0</v>
      </c>
      <c r="AR341" s="210"/>
      <c r="AS341" s="210"/>
      <c r="AT341" s="210"/>
      <c r="AU341" s="219">
        <f t="shared" si="280"/>
        <v>0</v>
      </c>
      <c r="AV341" s="263" t="s">
        <v>63</v>
      </c>
      <c r="AW341" s="221"/>
      <c r="AX341" s="210"/>
      <c r="AY341" s="210"/>
      <c r="AZ341" s="219">
        <f t="shared" si="283"/>
        <v>0</v>
      </c>
      <c r="BA341" s="222">
        <f t="shared" si="281"/>
        <v>0</v>
      </c>
      <c r="BB341" s="221"/>
      <c r="BC341" s="210"/>
      <c r="BD341" s="210"/>
      <c r="BE341" s="219">
        <f t="shared" si="284"/>
        <v>0</v>
      </c>
      <c r="BF341" s="222">
        <f t="shared" si="272"/>
        <v>0</v>
      </c>
      <c r="BG341" s="238"/>
      <c r="BH341" s="195"/>
      <c r="BI341" s="274"/>
      <c r="BJ341" s="240"/>
      <c r="BK341" s="241"/>
      <c r="BL341" s="275"/>
      <c r="BM341" s="274"/>
      <c r="BN341" s="241"/>
      <c r="BO341" s="241"/>
      <c r="BP341" s="276"/>
      <c r="BQ341" s="274"/>
      <c r="BR341" s="241"/>
      <c r="BS341" s="241"/>
      <c r="BT341" s="265"/>
      <c r="BU341" s="8"/>
      <c r="BV341" s="87"/>
      <c r="BW341" s="107"/>
      <c r="BX341" s="130"/>
      <c r="BY341" s="93"/>
      <c r="BZ341" s="93"/>
      <c r="CA341" s="98"/>
      <c r="CB341" s="8"/>
      <c r="CC341" s="87"/>
      <c r="CD341" s="108"/>
      <c r="CE341" s="109"/>
      <c r="CF341" s="93"/>
      <c r="CG341" s="93"/>
      <c r="CH341" s="110"/>
      <c r="CI341" s="8"/>
      <c r="CJ341" s="9"/>
      <c r="CK341" s="25"/>
      <c r="CL341" s="2"/>
      <c r="CM341" s="2"/>
      <c r="CN341" s="2"/>
      <c r="CO341" s="3"/>
      <c r="CP341" s="8"/>
      <c r="CQ341" s="25"/>
      <c r="CR341" s="2"/>
      <c r="CS341" s="2"/>
      <c r="CT341" s="2"/>
      <c r="CU341" s="3"/>
    </row>
    <row r="342" spans="1:99" ht="15.75" customHeight="1" x14ac:dyDescent="0.25">
      <c r="A342" s="182" t="s">
        <v>62</v>
      </c>
      <c r="B342" s="202"/>
      <c r="C342" s="204">
        <v>14.095000000000001</v>
      </c>
      <c r="D342" s="204">
        <v>14.4</v>
      </c>
      <c r="E342" s="204">
        <v>26.3</v>
      </c>
      <c r="F342" s="205">
        <f t="shared" si="282"/>
        <v>54.795000000000002</v>
      </c>
      <c r="G342" s="206">
        <f t="shared" si="273"/>
        <v>674.17600000000004</v>
      </c>
      <c r="H342" s="205">
        <f>G342/BH325</f>
        <v>84.272000000000006</v>
      </c>
      <c r="I342" s="231">
        <f t="shared" si="266"/>
        <v>0</v>
      </c>
      <c r="J342" s="207">
        <f t="shared" si="274"/>
        <v>0</v>
      </c>
      <c r="K342" s="231">
        <f t="shared" si="267"/>
        <v>0</v>
      </c>
      <c r="L342" s="207">
        <f t="shared" si="275"/>
        <v>0</v>
      </c>
      <c r="M342" s="207">
        <f t="shared" si="268"/>
        <v>570</v>
      </c>
      <c r="N342" s="207">
        <f t="shared" si="276"/>
        <v>3960</v>
      </c>
      <c r="O342" s="208">
        <f>(24*60-(I342+K342+M342+AR342+AS342+AT342+AP342))/24/60*100</f>
        <v>60.416666666666664</v>
      </c>
      <c r="P342" s="208">
        <f>(X342*24*60-(J342+L342+N342+AQ342+AU342))/X342/24/60*100</f>
        <v>65.625</v>
      </c>
      <c r="Q342" s="232"/>
      <c r="R342" s="233"/>
      <c r="S342" s="233"/>
      <c r="T342" s="234"/>
      <c r="U342" s="234"/>
      <c r="V342" s="272"/>
      <c r="W342" s="213"/>
      <c r="X342" s="214">
        <f>X341</f>
        <v>8</v>
      </c>
      <c r="Y342" s="182" t="s">
        <v>62</v>
      </c>
      <c r="Z342" s="215"/>
      <c r="AA342" s="216"/>
      <c r="AB342" s="216"/>
      <c r="AC342" s="210">
        <f t="shared" si="269"/>
        <v>0</v>
      </c>
      <c r="AD342" s="235"/>
      <c r="AE342" s="235"/>
      <c r="AF342" s="235"/>
      <c r="AG342" s="210">
        <f t="shared" si="270"/>
        <v>0</v>
      </c>
      <c r="AH342" s="235">
        <v>320</v>
      </c>
      <c r="AI342" s="235">
        <v>130</v>
      </c>
      <c r="AJ342" s="235">
        <v>120</v>
      </c>
      <c r="AK342" s="210">
        <f t="shared" si="271"/>
        <v>570</v>
      </c>
      <c r="AL342" s="233"/>
      <c r="AM342" s="233"/>
      <c r="AN342" s="233"/>
      <c r="AO342" s="207">
        <f t="shared" si="278"/>
        <v>0</v>
      </c>
      <c r="AP342" s="236"/>
      <c r="AQ342" s="411">
        <f t="shared" si="279"/>
        <v>0</v>
      </c>
      <c r="AR342" s="237"/>
      <c r="AS342" s="237"/>
      <c r="AT342" s="237"/>
      <c r="AU342" s="219">
        <f t="shared" si="280"/>
        <v>0</v>
      </c>
      <c r="AV342" s="263" t="s">
        <v>64</v>
      </c>
      <c r="AW342" s="221"/>
      <c r="AX342" s="210"/>
      <c r="AY342" s="210"/>
      <c r="AZ342" s="219">
        <f t="shared" si="283"/>
        <v>0</v>
      </c>
      <c r="BA342" s="222">
        <f t="shared" si="281"/>
        <v>0</v>
      </c>
      <c r="BB342" s="221"/>
      <c r="BC342" s="210"/>
      <c r="BD342" s="210"/>
      <c r="BE342" s="219">
        <f t="shared" si="284"/>
        <v>0</v>
      </c>
      <c r="BF342" s="222">
        <f t="shared" si="272"/>
        <v>0</v>
      </c>
      <c r="BG342" s="223"/>
      <c r="BH342" s="224" t="s">
        <v>65</v>
      </c>
      <c r="BI342" s="268">
        <v>0.53</v>
      </c>
      <c r="BJ342" s="249">
        <v>0.65</v>
      </c>
      <c r="BK342" s="226"/>
      <c r="BL342" s="269"/>
      <c r="BM342" s="268">
        <v>0.57999999999999996</v>
      </c>
      <c r="BN342" s="226">
        <v>0.7</v>
      </c>
      <c r="BO342" s="226"/>
      <c r="BP342" s="270"/>
      <c r="BQ342" s="268">
        <v>0.5</v>
      </c>
      <c r="BR342" s="226">
        <v>0.62</v>
      </c>
      <c r="BS342" s="226"/>
      <c r="BT342" s="271"/>
      <c r="BU342" s="8"/>
      <c r="BV342" s="87"/>
      <c r="BW342" s="104" t="s">
        <v>66</v>
      </c>
      <c r="BX342" s="127">
        <f>BI342+BM342+BQ342</f>
        <v>1.6099999999999999</v>
      </c>
      <c r="BY342" s="128">
        <f>BJ342+BN342+BR342</f>
        <v>1.9700000000000002</v>
      </c>
      <c r="BZ342" s="102">
        <f>BK342+BO342+BS342</f>
        <v>0</v>
      </c>
      <c r="CA342" s="124">
        <f>BL342+BP342+BT342</f>
        <v>0</v>
      </c>
      <c r="CB342" s="8"/>
      <c r="CC342" s="87"/>
      <c r="CD342" s="90" t="s">
        <v>66</v>
      </c>
      <c r="CE342" s="129">
        <f>BX342</f>
        <v>1.6099999999999999</v>
      </c>
      <c r="CF342" s="102">
        <f>BY342</f>
        <v>1.9700000000000002</v>
      </c>
      <c r="CG342" s="102">
        <f>BZ342</f>
        <v>0</v>
      </c>
      <c r="CH342" s="126">
        <f>CA342</f>
        <v>0</v>
      </c>
      <c r="CI342" s="8"/>
      <c r="CJ342" s="9"/>
      <c r="CK342" s="25" t="s">
        <v>65</v>
      </c>
      <c r="CL342" s="31">
        <f>BJ342/(BJ342+C343)%</f>
        <v>1.0933557611438185</v>
      </c>
      <c r="CM342" s="31">
        <f>BN342/(BN342+D343)%</f>
        <v>1.6786570743405274</v>
      </c>
      <c r="CN342" s="31">
        <f>BR342/(BR342+E343)%</f>
        <v>2.0287958115183242</v>
      </c>
      <c r="CO342" s="32">
        <f>BY342/(BY342+F343)%</f>
        <v>1.4957102725685216</v>
      </c>
      <c r="CP342" s="8"/>
      <c r="CQ342" s="25" t="s">
        <v>65</v>
      </c>
      <c r="CR342" s="31">
        <f>BK342/C343%</f>
        <v>0</v>
      </c>
      <c r="CS342" s="31">
        <f>BO342/D343%</f>
        <v>0</v>
      </c>
      <c r="CT342" s="31">
        <f>BS342/E343%</f>
        <v>0</v>
      </c>
      <c r="CU342" s="32">
        <f>BZ342/F343%</f>
        <v>0</v>
      </c>
    </row>
    <row r="343" spans="1:99" ht="15.75" customHeight="1" x14ac:dyDescent="0.25">
      <c r="A343" s="182" t="s">
        <v>66</v>
      </c>
      <c r="B343" s="202"/>
      <c r="C343" s="204">
        <v>58.8</v>
      </c>
      <c r="D343" s="204">
        <v>41</v>
      </c>
      <c r="E343" s="204">
        <v>29.94</v>
      </c>
      <c r="F343" s="205">
        <f t="shared" si="282"/>
        <v>129.74</v>
      </c>
      <c r="G343" s="206">
        <f t="shared" si="273"/>
        <v>708.20399999999995</v>
      </c>
      <c r="H343" s="205">
        <f>G343/BH325</f>
        <v>88.525499999999994</v>
      </c>
      <c r="I343" s="231">
        <f t="shared" si="266"/>
        <v>0</v>
      </c>
      <c r="J343" s="207">
        <f t="shared" si="274"/>
        <v>0</v>
      </c>
      <c r="K343" s="231">
        <f t="shared" si="267"/>
        <v>0</v>
      </c>
      <c r="L343" s="207">
        <f t="shared" si="275"/>
        <v>0</v>
      </c>
      <c r="M343" s="207">
        <f t="shared" si="268"/>
        <v>455</v>
      </c>
      <c r="N343" s="207">
        <f t="shared" si="276"/>
        <v>3525</v>
      </c>
      <c r="O343" s="208">
        <f>(24*60-(I343+K343+M343+AR343+AS343+AT343+AP343))/24/60*100</f>
        <v>68.402777777777786</v>
      </c>
      <c r="P343" s="208">
        <f>(X343*24*60-(J343+L343+N343+AQ343+AU343))/X343/24/60*100</f>
        <v>68.619791666666657</v>
      </c>
      <c r="Q343" s="232"/>
      <c r="R343" s="233"/>
      <c r="S343" s="233"/>
      <c r="T343" s="234"/>
      <c r="U343" s="234"/>
      <c r="V343" s="272"/>
      <c r="W343" s="213"/>
      <c r="X343" s="214">
        <f>X342</f>
        <v>8</v>
      </c>
      <c r="Y343" s="182" t="s">
        <v>66</v>
      </c>
      <c r="Z343" s="215"/>
      <c r="AA343" s="216"/>
      <c r="AB343" s="216"/>
      <c r="AC343" s="210">
        <f t="shared" si="269"/>
        <v>0</v>
      </c>
      <c r="AD343" s="246"/>
      <c r="AE343" s="246"/>
      <c r="AF343" s="235"/>
      <c r="AG343" s="210">
        <f t="shared" si="270"/>
        <v>0</v>
      </c>
      <c r="AH343" s="235">
        <v>120</v>
      </c>
      <c r="AI343" s="235">
        <v>145</v>
      </c>
      <c r="AJ343" s="235">
        <v>190</v>
      </c>
      <c r="AK343" s="210">
        <f t="shared" si="271"/>
        <v>455</v>
      </c>
      <c r="AL343" s="233"/>
      <c r="AM343" s="233"/>
      <c r="AN343" s="233"/>
      <c r="AO343" s="207">
        <f t="shared" si="278"/>
        <v>0</v>
      </c>
      <c r="AP343" s="236"/>
      <c r="AQ343" s="411">
        <f t="shared" si="279"/>
        <v>0</v>
      </c>
      <c r="AR343" s="237"/>
      <c r="AS343" s="237"/>
      <c r="AT343" s="237"/>
      <c r="AU343" s="219">
        <f t="shared" si="280"/>
        <v>90</v>
      </c>
      <c r="AV343" s="263" t="s">
        <v>67</v>
      </c>
      <c r="AW343" s="221"/>
      <c r="AX343" s="210"/>
      <c r="AY343" s="210"/>
      <c r="AZ343" s="219">
        <f t="shared" si="283"/>
        <v>0</v>
      </c>
      <c r="BA343" s="222">
        <f t="shared" si="281"/>
        <v>0</v>
      </c>
      <c r="BB343" s="221"/>
      <c r="BC343" s="210"/>
      <c r="BD343" s="210"/>
      <c r="BE343" s="219">
        <f t="shared" si="284"/>
        <v>0</v>
      </c>
      <c r="BF343" s="222">
        <f t="shared" si="272"/>
        <v>0</v>
      </c>
      <c r="BG343" s="238"/>
      <c r="BH343" s="195"/>
      <c r="BI343" s="278"/>
      <c r="BJ343" s="276"/>
      <c r="BK343" s="279"/>
      <c r="BL343" s="280"/>
      <c r="BM343" s="279"/>
      <c r="BN343" s="281"/>
      <c r="BO343" s="281"/>
      <c r="BP343" s="280"/>
      <c r="BQ343" s="279"/>
      <c r="BR343" s="197"/>
      <c r="BS343" s="197"/>
      <c r="BT343" s="282"/>
      <c r="BU343" s="8"/>
      <c r="BV343" s="87"/>
      <c r="BW343" s="107"/>
      <c r="BX343" s="130"/>
      <c r="BY343" s="93"/>
      <c r="BZ343" s="93"/>
      <c r="CA343" s="98"/>
      <c r="CB343" s="8"/>
      <c r="CC343" s="87"/>
      <c r="CD343" s="131"/>
      <c r="CE343" s="132"/>
      <c r="CF343" s="93"/>
      <c r="CG343" s="93"/>
      <c r="CH343" s="133"/>
      <c r="CI343" s="8"/>
      <c r="CJ343" s="9"/>
      <c r="CK343" s="25"/>
      <c r="CL343" s="2"/>
      <c r="CM343" s="2"/>
      <c r="CN343" s="2"/>
      <c r="CO343" s="3"/>
      <c r="CP343" s="8"/>
      <c r="CQ343" s="25"/>
      <c r="CR343" s="2"/>
      <c r="CS343" s="2"/>
      <c r="CT343" s="2"/>
      <c r="CU343" s="3"/>
    </row>
    <row r="344" spans="1:99" ht="15.75" customHeight="1" x14ac:dyDescent="0.25">
      <c r="A344" s="182" t="s">
        <v>68</v>
      </c>
      <c r="B344" s="202"/>
      <c r="C344" s="204">
        <v>3.1240000000000001</v>
      </c>
      <c r="D344" s="204">
        <v>8.3000000000000007</v>
      </c>
      <c r="E344" s="204">
        <v>5.5750000000000002</v>
      </c>
      <c r="F344" s="205">
        <f t="shared" si="282"/>
        <v>16.999000000000002</v>
      </c>
      <c r="G344" s="206">
        <f t="shared" si="273"/>
        <v>189.06800000000001</v>
      </c>
      <c r="H344" s="205">
        <f>G344/BH325</f>
        <v>23.633500000000002</v>
      </c>
      <c r="I344" s="231">
        <f t="shared" si="266"/>
        <v>0</v>
      </c>
      <c r="J344" s="207">
        <f t="shared" si="274"/>
        <v>0</v>
      </c>
      <c r="K344" s="231">
        <f t="shared" si="267"/>
        <v>0</v>
      </c>
      <c r="L344" s="207">
        <f t="shared" si="275"/>
        <v>0</v>
      </c>
      <c r="M344" s="207">
        <f t="shared" si="268"/>
        <v>300</v>
      </c>
      <c r="N344" s="207">
        <f t="shared" si="276"/>
        <v>3155</v>
      </c>
      <c r="O344" s="208">
        <f>(24*60-(I344+K344+M344+AR344+AS344+AT344+AP344))/24/60*100</f>
        <v>79.166666666666657</v>
      </c>
      <c r="P344" s="208">
        <f>(X344*24*60-(J344+L344+N344+AQ344+AU344))/X344/24/60*100</f>
        <v>72.612847222222214</v>
      </c>
      <c r="Q344" s="232"/>
      <c r="R344" s="233"/>
      <c r="S344" s="233"/>
      <c r="T344" s="234"/>
      <c r="U344" s="234"/>
      <c r="V344" s="272"/>
      <c r="W344" s="213"/>
      <c r="X344" s="214">
        <v>8</v>
      </c>
      <c r="Y344" s="182" t="s">
        <v>68</v>
      </c>
      <c r="Z344" s="215"/>
      <c r="AA344" s="216"/>
      <c r="AB344" s="216"/>
      <c r="AC344" s="210">
        <f t="shared" si="269"/>
        <v>0</v>
      </c>
      <c r="AD344" s="235"/>
      <c r="AE344" s="235"/>
      <c r="AF344" s="235"/>
      <c r="AG344" s="210">
        <f t="shared" si="270"/>
        <v>0</v>
      </c>
      <c r="AH344" s="216">
        <v>150</v>
      </c>
      <c r="AI344" s="216">
        <v>70</v>
      </c>
      <c r="AJ344" s="216">
        <v>80</v>
      </c>
      <c r="AK344" s="210">
        <f t="shared" si="271"/>
        <v>300</v>
      </c>
      <c r="AL344" s="233"/>
      <c r="AM344" s="233"/>
      <c r="AN344" s="233"/>
      <c r="AO344" s="207">
        <f t="shared" si="278"/>
        <v>0</v>
      </c>
      <c r="AP344" s="236"/>
      <c r="AQ344" s="411">
        <f t="shared" si="279"/>
        <v>0</v>
      </c>
      <c r="AR344" s="237"/>
      <c r="AS344" s="237"/>
      <c r="AT344" s="237"/>
      <c r="AU344" s="219">
        <f t="shared" si="280"/>
        <v>0</v>
      </c>
      <c r="AV344" s="263" t="s">
        <v>69</v>
      </c>
      <c r="AW344" s="221"/>
      <c r="AX344" s="210"/>
      <c r="AY344" s="210"/>
      <c r="AZ344" s="219">
        <f t="shared" si="283"/>
        <v>0</v>
      </c>
      <c r="BA344" s="222">
        <f t="shared" si="281"/>
        <v>0</v>
      </c>
      <c r="BB344" s="221"/>
      <c r="BC344" s="210"/>
      <c r="BD344" s="210"/>
      <c r="BE344" s="219">
        <f t="shared" si="284"/>
        <v>0</v>
      </c>
      <c r="BF344" s="222">
        <f t="shared" si="272"/>
        <v>0</v>
      </c>
      <c r="BG344" s="223"/>
      <c r="BH344" s="224" t="s">
        <v>70</v>
      </c>
      <c r="BI344" s="268">
        <v>0.45</v>
      </c>
      <c r="BJ344" s="249">
        <v>0.45</v>
      </c>
      <c r="BK344" s="226"/>
      <c r="BL344" s="269"/>
      <c r="BM344" s="268">
        <v>0.46</v>
      </c>
      <c r="BN344" s="226">
        <v>0.46</v>
      </c>
      <c r="BO344" s="226"/>
      <c r="BP344" s="270"/>
      <c r="BQ344" s="268">
        <v>0.45</v>
      </c>
      <c r="BR344" s="226">
        <v>0.45</v>
      </c>
      <c r="BS344" s="226"/>
      <c r="BT344" s="250"/>
      <c r="BU344" s="8"/>
      <c r="BV344" s="87"/>
      <c r="BW344" s="104" t="s">
        <v>68</v>
      </c>
      <c r="BX344" s="127">
        <f>BI344+BM344+BQ344</f>
        <v>1.36</v>
      </c>
      <c r="BY344" s="128">
        <f>BJ344+BN344+BR344</f>
        <v>1.36</v>
      </c>
      <c r="BZ344" s="102">
        <f>BK344+BO344+BS344</f>
        <v>0</v>
      </c>
      <c r="CA344" s="124">
        <f>BL344+BP344+BT344</f>
        <v>0</v>
      </c>
      <c r="CB344" s="8"/>
      <c r="CC344" s="87"/>
      <c r="CD344" s="131" t="s">
        <v>68</v>
      </c>
      <c r="CE344" s="129">
        <f>BX344</f>
        <v>1.36</v>
      </c>
      <c r="CF344" s="102">
        <f>BY344</f>
        <v>1.36</v>
      </c>
      <c r="CG344" s="102">
        <f>BZ344</f>
        <v>0</v>
      </c>
      <c r="CH344" s="126">
        <f>CA344</f>
        <v>0</v>
      </c>
      <c r="CI344" s="8"/>
      <c r="CJ344" s="9"/>
      <c r="CK344" s="25" t="s">
        <v>70</v>
      </c>
      <c r="CL344" s="31">
        <f>BJ344/(BJ344+C344)%</f>
        <v>12.590934527140458</v>
      </c>
      <c r="CM344" s="31">
        <f>BN344/(BN344+D344)%</f>
        <v>5.2511415525114149</v>
      </c>
      <c r="CN344" s="31">
        <f>BR344/(BR344+E344)%</f>
        <v>7.4688796680497918</v>
      </c>
      <c r="CO344" s="32">
        <f>BY344/(BY344+F344)%</f>
        <v>7.4078108829456939</v>
      </c>
      <c r="CP344" s="8"/>
      <c r="CQ344" s="25" t="s">
        <v>70</v>
      </c>
      <c r="CR344" s="31">
        <f>BK344/C344%</f>
        <v>0</v>
      </c>
      <c r="CS344" s="31">
        <f>BO344/D344%</f>
        <v>0</v>
      </c>
      <c r="CT344" s="31">
        <f>BS344/E344%</f>
        <v>0</v>
      </c>
      <c r="CU344" s="32">
        <f>BZ344/F344%</f>
        <v>0</v>
      </c>
    </row>
    <row r="345" spans="1:99" ht="15.75" customHeight="1" x14ac:dyDescent="0.25">
      <c r="A345" s="182" t="s">
        <v>71</v>
      </c>
      <c r="B345" s="202"/>
      <c r="C345" s="204">
        <v>3.7</v>
      </c>
      <c r="D345" s="204">
        <v>2.68</v>
      </c>
      <c r="E345" s="204">
        <v>2.665</v>
      </c>
      <c r="F345" s="206">
        <f t="shared" si="282"/>
        <v>9.0450000000000017</v>
      </c>
      <c r="G345" s="206">
        <f t="shared" si="273"/>
        <v>83.759999999999991</v>
      </c>
      <c r="H345" s="206">
        <f>G345/BH325</f>
        <v>10.469999999999999</v>
      </c>
      <c r="I345" s="207">
        <f t="shared" si="266"/>
        <v>0</v>
      </c>
      <c r="J345" s="207">
        <f t="shared" si="274"/>
        <v>0</v>
      </c>
      <c r="K345" s="207">
        <f t="shared" si="267"/>
        <v>0</v>
      </c>
      <c r="L345" s="207">
        <f t="shared" si="275"/>
        <v>0</v>
      </c>
      <c r="M345" s="207">
        <f t="shared" si="268"/>
        <v>200</v>
      </c>
      <c r="N345" s="207">
        <f t="shared" si="276"/>
        <v>2030</v>
      </c>
      <c r="O345" s="208">
        <f>(7*24*60-(I345+K345+M345+AR345+AS345+AT345+AP345))/7/24/60*100</f>
        <v>98.015873015872998</v>
      </c>
      <c r="P345" s="208">
        <f>(7*X345*24*60-(J345+L345+N345+AQ345+AU345))/7/X345/24/60*100</f>
        <v>97.4826388888889</v>
      </c>
      <c r="Q345" s="209"/>
      <c r="R345" s="210"/>
      <c r="S345" s="210"/>
      <c r="T345" s="209"/>
      <c r="U345" s="209"/>
      <c r="V345" s="212"/>
      <c r="W345" s="213"/>
      <c r="X345" s="214">
        <f>X338</f>
        <v>8</v>
      </c>
      <c r="Y345" s="182" t="s">
        <v>71</v>
      </c>
      <c r="Z345" s="215"/>
      <c r="AA345" s="216"/>
      <c r="AB345" s="216"/>
      <c r="AC345" s="210">
        <f t="shared" si="269"/>
        <v>0</v>
      </c>
      <c r="AD345" s="235"/>
      <c r="AE345" s="235"/>
      <c r="AF345" s="235"/>
      <c r="AG345" s="210">
        <f t="shared" si="270"/>
        <v>0</v>
      </c>
      <c r="AH345" s="216">
        <v>60</v>
      </c>
      <c r="AI345" s="216">
        <v>40</v>
      </c>
      <c r="AJ345" s="216">
        <v>100</v>
      </c>
      <c r="AK345" s="210">
        <f t="shared" si="271"/>
        <v>200</v>
      </c>
      <c r="AL345" s="233"/>
      <c r="AM345" s="233"/>
      <c r="AN345" s="233"/>
      <c r="AO345" s="207">
        <f t="shared" si="278"/>
        <v>0</v>
      </c>
      <c r="AP345" s="209"/>
      <c r="AQ345" s="411">
        <f t="shared" si="279"/>
        <v>0</v>
      </c>
      <c r="AR345" s="210"/>
      <c r="AS345" s="210"/>
      <c r="AT345" s="210"/>
      <c r="AU345" s="219">
        <f t="shared" si="280"/>
        <v>0</v>
      </c>
      <c r="AV345" s="263" t="s">
        <v>72</v>
      </c>
      <c r="AW345" s="221">
        <f>AH345</f>
        <v>60</v>
      </c>
      <c r="AX345" s="221">
        <f>AI345</f>
        <v>40</v>
      </c>
      <c r="AY345" s="221">
        <f>AJ345</f>
        <v>100</v>
      </c>
      <c r="AZ345" s="219">
        <f t="shared" si="283"/>
        <v>200</v>
      </c>
      <c r="BA345" s="222">
        <f t="shared" si="281"/>
        <v>2030</v>
      </c>
      <c r="BB345" s="221"/>
      <c r="BC345" s="210"/>
      <c r="BD345" s="210"/>
      <c r="BE345" s="219">
        <f t="shared" si="284"/>
        <v>0</v>
      </c>
      <c r="BF345" s="222">
        <f t="shared" si="272"/>
        <v>0</v>
      </c>
      <c r="BG345" s="238"/>
      <c r="BH345" s="195"/>
      <c r="BI345" s="274"/>
      <c r="BJ345" s="240"/>
      <c r="BK345" s="241"/>
      <c r="BL345" s="275"/>
      <c r="BM345" s="274"/>
      <c r="BN345" s="241"/>
      <c r="BO345" s="241"/>
      <c r="BP345" s="276"/>
      <c r="BQ345" s="274"/>
      <c r="BR345" s="241"/>
      <c r="BS345" s="241"/>
      <c r="BT345" s="265"/>
      <c r="BU345" s="8"/>
      <c r="BV345" s="87"/>
      <c r="BW345" s="134"/>
      <c r="BX345" s="130"/>
      <c r="BY345" s="93"/>
      <c r="BZ345" s="93"/>
      <c r="CA345" s="98"/>
      <c r="CB345" s="8"/>
      <c r="CC345" s="87"/>
      <c r="CD345" s="90"/>
      <c r="CE345" s="109"/>
      <c r="CF345" s="93"/>
      <c r="CG345" s="93"/>
      <c r="CH345" s="110"/>
      <c r="CI345" s="8"/>
      <c r="CJ345" s="9"/>
      <c r="CK345" s="25"/>
      <c r="CL345" s="2"/>
      <c r="CM345" s="2"/>
      <c r="CN345" s="2"/>
      <c r="CO345" s="3"/>
      <c r="CP345" s="8"/>
      <c r="CQ345" s="25"/>
      <c r="CR345" s="2"/>
      <c r="CS345" s="2"/>
      <c r="CT345" s="2"/>
      <c r="CU345" s="3"/>
    </row>
    <row r="346" spans="1:99" ht="15.75" customHeight="1" x14ac:dyDescent="0.25">
      <c r="A346" s="182" t="s">
        <v>73</v>
      </c>
      <c r="B346" s="202"/>
      <c r="C346" s="204">
        <v>2.84</v>
      </c>
      <c r="D346" s="204">
        <v>8.3149999999999995</v>
      </c>
      <c r="E346" s="204">
        <v>22.305</v>
      </c>
      <c r="F346" s="205">
        <f t="shared" ref="F346:F352" si="287">C346+D346+E346</f>
        <v>33.46</v>
      </c>
      <c r="G346" s="206">
        <f t="shared" si="273"/>
        <v>218.99</v>
      </c>
      <c r="H346" s="205">
        <f>G346/BH325</f>
        <v>27.373750000000001</v>
      </c>
      <c r="I346" s="231">
        <f t="shared" ref="I346:I351" si="288">AC346</f>
        <v>0</v>
      </c>
      <c r="J346" s="207">
        <f t="shared" si="274"/>
        <v>0</v>
      </c>
      <c r="K346" s="231">
        <f t="shared" ref="K346:K351" si="289">AG346</f>
        <v>0</v>
      </c>
      <c r="L346" s="207">
        <f t="shared" si="275"/>
        <v>45</v>
      </c>
      <c r="M346" s="207">
        <f t="shared" ref="M346:M351" si="290">AK346</f>
        <v>350</v>
      </c>
      <c r="N346" s="207">
        <f t="shared" si="276"/>
        <v>2835</v>
      </c>
      <c r="O346" s="208">
        <f t="shared" ref="O346:O351" si="291">(24*60-(I346+K346+M346+AR346+AS346+AT346+AP346))/24/60*100</f>
        <v>75.694444444444443</v>
      </c>
      <c r="P346" s="208">
        <f t="shared" ref="P346:P351" si="292">(X346*24*60-(J346+L346+N346+AQ346+AU346))/X346/24/60*100</f>
        <v>75</v>
      </c>
      <c r="Q346" s="232"/>
      <c r="R346" s="233"/>
      <c r="S346" s="233"/>
      <c r="T346" s="234"/>
      <c r="U346" s="234"/>
      <c r="V346" s="272"/>
      <c r="W346" s="213"/>
      <c r="X346" s="214">
        <v>8</v>
      </c>
      <c r="Y346" s="182" t="s">
        <v>73</v>
      </c>
      <c r="Z346" s="215"/>
      <c r="AA346" s="216"/>
      <c r="AB346" s="216"/>
      <c r="AC346" s="210">
        <f t="shared" ref="AC346:AC351" si="293">Z346+AA346+AB346</f>
        <v>0</v>
      </c>
      <c r="AD346" s="235"/>
      <c r="AE346" s="235"/>
      <c r="AF346" s="235"/>
      <c r="AG346" s="210">
        <f t="shared" ref="AG346:AG351" si="294">AD346+AE346+AF346</f>
        <v>0</v>
      </c>
      <c r="AH346" s="216">
        <v>120</v>
      </c>
      <c r="AI346" s="216">
        <v>190</v>
      </c>
      <c r="AJ346" s="216">
        <v>40</v>
      </c>
      <c r="AK346" s="210">
        <f t="shared" ref="AK346:AK351" si="295">AH346+AI346+AJ346</f>
        <v>350</v>
      </c>
      <c r="AL346" s="233"/>
      <c r="AM346" s="233"/>
      <c r="AN346" s="233"/>
      <c r="AO346" s="207">
        <f t="shared" si="278"/>
        <v>0</v>
      </c>
      <c r="AP346" s="236"/>
      <c r="AQ346" s="411">
        <f t="shared" si="279"/>
        <v>0</v>
      </c>
      <c r="AR346" s="237"/>
      <c r="AS346" s="237"/>
      <c r="AT346" s="237"/>
      <c r="AU346" s="219">
        <f t="shared" si="280"/>
        <v>0</v>
      </c>
      <c r="AV346" s="263" t="s">
        <v>74</v>
      </c>
      <c r="AW346" s="221"/>
      <c r="AX346" s="210"/>
      <c r="AY346" s="210"/>
      <c r="AZ346" s="219">
        <f t="shared" ref="AZ346:AZ351" si="296">AW346+AX346+AY346</f>
        <v>0</v>
      </c>
      <c r="BA346" s="222">
        <f t="shared" si="281"/>
        <v>0</v>
      </c>
      <c r="BB346" s="221"/>
      <c r="BC346" s="210"/>
      <c r="BD346" s="210"/>
      <c r="BE346" s="219">
        <f t="shared" ref="BE346:BE351" si="297">BB346+BC346+BD346</f>
        <v>0</v>
      </c>
      <c r="BF346" s="222">
        <f t="shared" si="272"/>
        <v>0</v>
      </c>
      <c r="BG346" s="223"/>
      <c r="BH346" s="224" t="s">
        <v>71</v>
      </c>
      <c r="BI346" s="268">
        <v>0.16</v>
      </c>
      <c r="BJ346" s="249">
        <v>0.16</v>
      </c>
      <c r="BK346" s="226"/>
      <c r="BL346" s="269"/>
      <c r="BM346" s="268">
        <v>0.22</v>
      </c>
      <c r="BN346" s="226">
        <v>0.22</v>
      </c>
      <c r="BO346" s="226"/>
      <c r="BP346" s="270"/>
      <c r="BQ346" s="268">
        <v>0.22</v>
      </c>
      <c r="BR346" s="226">
        <v>0.22</v>
      </c>
      <c r="BS346" s="226"/>
      <c r="BT346" s="250"/>
      <c r="BU346" s="8"/>
      <c r="BV346" s="87"/>
      <c r="BW346" s="104" t="s">
        <v>71</v>
      </c>
      <c r="BX346" s="127">
        <f t="shared" ref="BX346:CA347" si="298">BI346+BM346+BQ346</f>
        <v>0.6</v>
      </c>
      <c r="BY346" s="128">
        <f t="shared" si="298"/>
        <v>0.6</v>
      </c>
      <c r="BZ346" s="102">
        <f t="shared" si="298"/>
        <v>0</v>
      </c>
      <c r="CA346" s="124">
        <f t="shared" si="298"/>
        <v>0</v>
      </c>
      <c r="CB346" s="8"/>
      <c r="CC346" s="87"/>
      <c r="CD346" s="131" t="s">
        <v>71</v>
      </c>
      <c r="CE346" s="129">
        <f t="shared" ref="CE346:CH347" si="299">BX346</f>
        <v>0.6</v>
      </c>
      <c r="CF346" s="102">
        <f t="shared" si="299"/>
        <v>0.6</v>
      </c>
      <c r="CG346" s="102">
        <f t="shared" si="299"/>
        <v>0</v>
      </c>
      <c r="CH346" s="126">
        <f t="shared" si="299"/>
        <v>0</v>
      </c>
      <c r="CI346" s="8"/>
      <c r="CJ346" s="9"/>
      <c r="CK346" s="25" t="s">
        <v>75</v>
      </c>
      <c r="CL346" s="31">
        <f>BJ346/(BJ346+C345)%</f>
        <v>4.1450777202072535</v>
      </c>
      <c r="CM346" s="31">
        <f>BN346/(BN346+D345)%</f>
        <v>7.5862068965517233</v>
      </c>
      <c r="CN346" s="31">
        <f>BR346/(BR346+E346)%</f>
        <v>0.97669256381798009</v>
      </c>
      <c r="CO346" s="32">
        <f>BY346/(BY346+F345)%</f>
        <v>6.2208398133748046</v>
      </c>
      <c r="CP346" s="8"/>
      <c r="CQ346" s="25" t="s">
        <v>75</v>
      </c>
      <c r="CR346" s="31">
        <f>BK346/C345%</f>
        <v>0</v>
      </c>
      <c r="CS346" s="31">
        <f>BO346/D345%</f>
        <v>0</v>
      </c>
      <c r="CT346" s="31">
        <f>BS346/E345%</f>
        <v>0</v>
      </c>
      <c r="CU346" s="32">
        <f>BZ346/F345%</f>
        <v>0</v>
      </c>
    </row>
    <row r="347" spans="1:99" ht="15.75" customHeight="1" x14ac:dyDescent="0.25">
      <c r="A347" s="201" t="s">
        <v>76</v>
      </c>
      <c r="B347" s="202"/>
      <c r="C347" s="204">
        <v>1.4</v>
      </c>
      <c r="D347" s="204">
        <v>0</v>
      </c>
      <c r="E347" s="204">
        <v>13.125</v>
      </c>
      <c r="F347" s="206">
        <f t="shared" si="287"/>
        <v>14.525</v>
      </c>
      <c r="G347" s="206">
        <f t="shared" si="273"/>
        <v>168.14800000000002</v>
      </c>
      <c r="H347" s="206">
        <f>G347/BH325</f>
        <v>21.018500000000003</v>
      </c>
      <c r="I347" s="207">
        <f t="shared" si="288"/>
        <v>0</v>
      </c>
      <c r="J347" s="207">
        <f t="shared" si="274"/>
        <v>0</v>
      </c>
      <c r="K347" s="207">
        <f t="shared" si="289"/>
        <v>0</v>
      </c>
      <c r="L347" s="207">
        <f t="shared" si="275"/>
        <v>0</v>
      </c>
      <c r="M347" s="207">
        <f t="shared" si="290"/>
        <v>40</v>
      </c>
      <c r="N347" s="207">
        <f t="shared" si="276"/>
        <v>3320</v>
      </c>
      <c r="O347" s="208">
        <f t="shared" si="291"/>
        <v>97.222222222222214</v>
      </c>
      <c r="P347" s="208">
        <f t="shared" si="292"/>
        <v>70.9201388888889</v>
      </c>
      <c r="Q347" s="209" t="e">
        <f t="shared" ref="Q347:S352" si="300">C347/AL347*60</f>
        <v>#DIV/0!</v>
      </c>
      <c r="R347" s="210" t="e">
        <f t="shared" si="300"/>
        <v>#DIV/0!</v>
      </c>
      <c r="S347" s="210" t="e">
        <f t="shared" si="300"/>
        <v>#DIV/0!</v>
      </c>
      <c r="T347" s="209" t="e">
        <f>(F347)/(AL347+AM347+AN347)*60</f>
        <v>#DIV/0!</v>
      </c>
      <c r="U347" s="209" t="e">
        <f>(G347)*60/AO347</f>
        <v>#DIV/0!</v>
      </c>
      <c r="V347" s="212"/>
      <c r="W347" s="213"/>
      <c r="X347" s="214">
        <f>X343</f>
        <v>8</v>
      </c>
      <c r="Y347" s="201" t="s">
        <v>76</v>
      </c>
      <c r="Z347" s="215"/>
      <c r="AA347" s="216"/>
      <c r="AB347" s="216"/>
      <c r="AC347" s="210">
        <f t="shared" si="293"/>
        <v>0</v>
      </c>
      <c r="AD347" s="235"/>
      <c r="AE347" s="235"/>
      <c r="AF347" s="246"/>
      <c r="AG347" s="210">
        <f t="shared" si="294"/>
        <v>0</v>
      </c>
      <c r="AH347" s="235">
        <v>0</v>
      </c>
      <c r="AI347" s="235"/>
      <c r="AJ347" s="235">
        <v>40</v>
      </c>
      <c r="AK347" s="210">
        <f t="shared" si="295"/>
        <v>40</v>
      </c>
      <c r="AL347" s="210"/>
      <c r="AM347" s="210"/>
      <c r="AN347" s="210"/>
      <c r="AO347" s="207">
        <f t="shared" si="278"/>
        <v>0</v>
      </c>
      <c r="AP347" s="209"/>
      <c r="AQ347" s="411">
        <f t="shared" si="279"/>
        <v>0</v>
      </c>
      <c r="AR347" s="210"/>
      <c r="AS347" s="210"/>
      <c r="AT347" s="210"/>
      <c r="AU347" s="219">
        <f t="shared" si="280"/>
        <v>30</v>
      </c>
      <c r="AV347" s="263" t="s">
        <v>77</v>
      </c>
      <c r="AW347" s="221"/>
      <c r="AX347" s="210"/>
      <c r="AY347" s="210"/>
      <c r="AZ347" s="219">
        <f t="shared" si="296"/>
        <v>0</v>
      </c>
      <c r="BA347" s="222">
        <f t="shared" si="281"/>
        <v>0</v>
      </c>
      <c r="BB347" s="221"/>
      <c r="BC347" s="210"/>
      <c r="BD347" s="210"/>
      <c r="BE347" s="219">
        <f t="shared" si="297"/>
        <v>0</v>
      </c>
      <c r="BF347" s="222">
        <f t="shared" si="272"/>
        <v>0</v>
      </c>
      <c r="BG347" s="238"/>
      <c r="BH347" s="283" t="s">
        <v>73</v>
      </c>
      <c r="BI347" s="264">
        <v>0.18</v>
      </c>
      <c r="BJ347" s="264">
        <v>0.18</v>
      </c>
      <c r="BK347" s="264"/>
      <c r="BL347" s="264"/>
      <c r="BM347" s="264">
        <v>0.26</v>
      </c>
      <c r="BN347" s="264">
        <v>0.26</v>
      </c>
      <c r="BO347" s="264"/>
      <c r="BP347" s="264"/>
      <c r="BQ347" s="264">
        <v>0.26</v>
      </c>
      <c r="BR347" s="264">
        <v>0.26</v>
      </c>
      <c r="BS347" s="264"/>
      <c r="BT347" s="250"/>
      <c r="BU347" s="8"/>
      <c r="BV347" s="87"/>
      <c r="BW347" s="104" t="s">
        <v>73</v>
      </c>
      <c r="BX347" s="135">
        <f t="shared" si="298"/>
        <v>0.7</v>
      </c>
      <c r="BY347" s="136">
        <f t="shared" si="298"/>
        <v>0.7</v>
      </c>
      <c r="BZ347" s="137">
        <f t="shared" si="298"/>
        <v>0</v>
      </c>
      <c r="CA347" s="138">
        <f t="shared" si="298"/>
        <v>0</v>
      </c>
      <c r="CB347" s="8"/>
      <c r="CC347" s="118"/>
      <c r="CD347" s="139" t="s">
        <v>73</v>
      </c>
      <c r="CE347" s="140">
        <f t="shared" si="299"/>
        <v>0.7</v>
      </c>
      <c r="CF347" s="137">
        <f t="shared" si="299"/>
        <v>0.7</v>
      </c>
      <c r="CG347" s="137">
        <f t="shared" si="299"/>
        <v>0</v>
      </c>
      <c r="CH347" s="141">
        <f t="shared" si="299"/>
        <v>0</v>
      </c>
      <c r="CI347" s="8"/>
      <c r="CJ347" s="9"/>
      <c r="CK347" s="33"/>
      <c r="CL347" s="4"/>
      <c r="CM347" s="4"/>
      <c r="CN347" s="4"/>
      <c r="CO347" s="5"/>
      <c r="CP347" s="8"/>
      <c r="CQ347" s="34" t="s">
        <v>78</v>
      </c>
      <c r="CR347" s="35">
        <f>BK347/C346%</f>
        <v>0</v>
      </c>
      <c r="CS347" s="35">
        <f>BO347/D346%</f>
        <v>0</v>
      </c>
      <c r="CT347" s="35">
        <f>BS347/E346%</f>
        <v>0</v>
      </c>
      <c r="CU347" s="47">
        <f>BZ347/F346%</f>
        <v>0</v>
      </c>
    </row>
    <row r="348" spans="1:99" ht="15.75" customHeight="1" x14ac:dyDescent="0.25">
      <c r="A348" s="182" t="s">
        <v>79</v>
      </c>
      <c r="B348" s="202"/>
      <c r="C348" s="204">
        <v>16.637</v>
      </c>
      <c r="D348" s="204">
        <v>16.12</v>
      </c>
      <c r="E348" s="204">
        <v>0</v>
      </c>
      <c r="F348" s="205">
        <f t="shared" si="287"/>
        <v>32.757000000000005</v>
      </c>
      <c r="G348" s="206">
        <f t="shared" si="273"/>
        <v>224.38399999999996</v>
      </c>
      <c r="H348" s="205">
        <f>G348/BH325</f>
        <v>28.047999999999995</v>
      </c>
      <c r="I348" s="231">
        <f t="shared" si="288"/>
        <v>0</v>
      </c>
      <c r="J348" s="207">
        <f t="shared" si="274"/>
        <v>0</v>
      </c>
      <c r="K348" s="231">
        <f t="shared" si="289"/>
        <v>0</v>
      </c>
      <c r="L348" s="207">
        <f t="shared" si="275"/>
        <v>0</v>
      </c>
      <c r="M348" s="207">
        <f t="shared" si="290"/>
        <v>640</v>
      </c>
      <c r="N348" s="207">
        <f t="shared" si="276"/>
        <v>2560</v>
      </c>
      <c r="O348" s="208">
        <f t="shared" si="291"/>
        <v>55.555555555555557</v>
      </c>
      <c r="P348" s="208">
        <f t="shared" si="292"/>
        <v>73.6111111111111</v>
      </c>
      <c r="Q348" s="232" t="e">
        <f t="shared" si="300"/>
        <v>#DIV/0!</v>
      </c>
      <c r="R348" s="233" t="e">
        <f t="shared" si="300"/>
        <v>#DIV/0!</v>
      </c>
      <c r="S348" s="233" t="e">
        <f t="shared" si="300"/>
        <v>#DIV/0!</v>
      </c>
      <c r="T348" s="234" t="e">
        <f>(F348)/(AL348+AM348+AN348)*60</f>
        <v>#DIV/0!</v>
      </c>
      <c r="U348" s="234" t="e">
        <f>(G348)*60/AO348</f>
        <v>#DIV/0!</v>
      </c>
      <c r="V348" s="272"/>
      <c r="W348" s="213"/>
      <c r="X348" s="214">
        <f>X347</f>
        <v>8</v>
      </c>
      <c r="Y348" s="182" t="s">
        <v>79</v>
      </c>
      <c r="Z348" s="215"/>
      <c r="AA348" s="216"/>
      <c r="AB348" s="216"/>
      <c r="AC348" s="210">
        <f t="shared" si="293"/>
        <v>0</v>
      </c>
      <c r="AD348" s="235"/>
      <c r="AE348" s="235"/>
      <c r="AF348" s="246"/>
      <c r="AG348" s="210">
        <f t="shared" si="294"/>
        <v>0</v>
      </c>
      <c r="AH348" s="235">
        <v>0</v>
      </c>
      <c r="AI348" s="235">
        <v>160</v>
      </c>
      <c r="AJ348" s="235">
        <v>480</v>
      </c>
      <c r="AK348" s="210">
        <f t="shared" si="295"/>
        <v>640</v>
      </c>
      <c r="AL348" s="233"/>
      <c r="AM348" s="233"/>
      <c r="AN348" s="233"/>
      <c r="AO348" s="207">
        <f t="shared" si="278"/>
        <v>0</v>
      </c>
      <c r="AP348" s="236"/>
      <c r="AQ348" s="411">
        <f t="shared" si="279"/>
        <v>480</v>
      </c>
      <c r="AR348" s="237"/>
      <c r="AS348" s="237"/>
      <c r="AT348" s="237"/>
      <c r="AU348" s="219">
        <f t="shared" si="280"/>
        <v>0</v>
      </c>
      <c r="AV348" s="263" t="s">
        <v>80</v>
      </c>
      <c r="AW348" s="221"/>
      <c r="AX348" s="210"/>
      <c r="AY348" s="210"/>
      <c r="AZ348" s="219">
        <f t="shared" si="296"/>
        <v>0</v>
      </c>
      <c r="BA348" s="222">
        <f t="shared" si="281"/>
        <v>0</v>
      </c>
      <c r="BB348" s="221"/>
      <c r="BC348" s="210"/>
      <c r="BD348" s="210"/>
      <c r="BE348" s="219">
        <f t="shared" si="297"/>
        <v>0</v>
      </c>
      <c r="BF348" s="222">
        <f t="shared" si="272"/>
        <v>0</v>
      </c>
      <c r="BG348" s="284"/>
      <c r="BH348" s="224" t="s">
        <v>77</v>
      </c>
      <c r="BI348" s="225"/>
      <c r="BJ348" s="249"/>
      <c r="BK348" s="226">
        <v>6.2E-2</v>
      </c>
      <c r="BL348" s="250"/>
      <c r="BM348" s="225"/>
      <c r="BN348" s="226"/>
      <c r="BO348" s="226"/>
      <c r="BP348" s="251"/>
      <c r="BQ348" s="225"/>
      <c r="BR348" s="226"/>
      <c r="BS348" s="226">
        <v>0.27500000000000002</v>
      </c>
      <c r="BT348" s="250"/>
      <c r="BU348" s="8"/>
      <c r="BV348" s="87"/>
      <c r="BW348" s="104" t="s">
        <v>77</v>
      </c>
      <c r="BX348" s="130"/>
      <c r="BY348" s="93"/>
      <c r="BZ348" s="102">
        <f>BK348+BO348+BS348</f>
        <v>0.33700000000000002</v>
      </c>
      <c r="CA348" s="98"/>
      <c r="CB348" s="8"/>
      <c r="CC348" s="87"/>
      <c r="CD348" s="131" t="s">
        <v>77</v>
      </c>
      <c r="CE348" s="132"/>
      <c r="CF348" s="93"/>
      <c r="CG348" s="102">
        <f>BZ348</f>
        <v>0.33700000000000002</v>
      </c>
      <c r="CH348" s="133"/>
      <c r="CI348" s="8"/>
      <c r="CJ348" s="9"/>
      <c r="CK348" s="34" t="s">
        <v>78</v>
      </c>
      <c r="CL348" s="35">
        <f>BJ347/(BJ347+C346)%</f>
        <v>5.960264900662251</v>
      </c>
      <c r="CM348" s="31">
        <f>BN347/(BN347+D346)%</f>
        <v>3.0320699708454812</v>
      </c>
      <c r="CN348" s="31">
        <f>BR347/(BR347+E346)%</f>
        <v>1.1522269000664747</v>
      </c>
      <c r="CO348" s="32">
        <f>BY347/(BY347+F346)%</f>
        <v>2.0491803278688523</v>
      </c>
      <c r="CP348" s="8"/>
      <c r="CQ348" s="25" t="s">
        <v>77</v>
      </c>
      <c r="CR348" s="31">
        <f>BK348/C347%</f>
        <v>4.4285714285714288</v>
      </c>
      <c r="CS348" s="31" t="e">
        <f>BO348/D347%</f>
        <v>#DIV/0!</v>
      </c>
      <c r="CT348" s="31">
        <f>BS348/E347%</f>
        <v>2.0952380952380953</v>
      </c>
      <c r="CU348" s="32">
        <f>BZ348/F347%</f>
        <v>2.3201376936316698</v>
      </c>
    </row>
    <row r="349" spans="1:99" ht="15.75" customHeight="1" x14ac:dyDescent="0.25">
      <c r="A349" s="182" t="s">
        <v>81</v>
      </c>
      <c r="B349" s="202"/>
      <c r="C349" s="204">
        <v>0</v>
      </c>
      <c r="D349" s="204">
        <v>0</v>
      </c>
      <c r="E349" s="204">
        <v>0</v>
      </c>
      <c r="F349" s="205">
        <f t="shared" si="287"/>
        <v>0</v>
      </c>
      <c r="G349" s="206">
        <f t="shared" si="273"/>
        <v>20.326999999999998</v>
      </c>
      <c r="H349" s="205">
        <f>G349/BH325</f>
        <v>2.5408749999999998</v>
      </c>
      <c r="I349" s="231">
        <f t="shared" si="288"/>
        <v>0</v>
      </c>
      <c r="J349" s="207">
        <f t="shared" si="274"/>
        <v>0</v>
      </c>
      <c r="K349" s="231">
        <f t="shared" si="289"/>
        <v>0</v>
      </c>
      <c r="L349" s="207">
        <f t="shared" si="275"/>
        <v>0</v>
      </c>
      <c r="M349" s="207">
        <f t="shared" si="290"/>
        <v>1440</v>
      </c>
      <c r="N349" s="207">
        <f t="shared" si="276"/>
        <v>10300</v>
      </c>
      <c r="O349" s="208">
        <f t="shared" si="291"/>
        <v>0</v>
      </c>
      <c r="P349" s="208">
        <f t="shared" si="292"/>
        <v>10.590277777777777</v>
      </c>
      <c r="Q349" s="232" t="e">
        <f t="shared" si="300"/>
        <v>#DIV/0!</v>
      </c>
      <c r="R349" s="233" t="e">
        <f t="shared" si="300"/>
        <v>#DIV/0!</v>
      </c>
      <c r="S349" s="233" t="e">
        <f t="shared" si="300"/>
        <v>#DIV/0!</v>
      </c>
      <c r="T349" s="234" t="e">
        <f>(F349)/(AL349+AM349+AN349)*60</f>
        <v>#DIV/0!</v>
      </c>
      <c r="U349" s="234" t="e">
        <f>(G349)*60/AO349</f>
        <v>#DIV/0!</v>
      </c>
      <c r="V349" s="272"/>
      <c r="W349" s="213"/>
      <c r="X349" s="285">
        <f>X348</f>
        <v>8</v>
      </c>
      <c r="Y349" s="182" t="s">
        <v>81</v>
      </c>
      <c r="Z349" s="215"/>
      <c r="AA349" s="216"/>
      <c r="AB349" s="216"/>
      <c r="AC349" s="210">
        <f t="shared" si="293"/>
        <v>0</v>
      </c>
      <c r="AD349" s="216"/>
      <c r="AE349" s="216"/>
      <c r="AF349" s="216"/>
      <c r="AG349" s="210">
        <f t="shared" si="294"/>
        <v>0</v>
      </c>
      <c r="AH349" s="235">
        <v>480</v>
      </c>
      <c r="AI349" s="235">
        <v>480</v>
      </c>
      <c r="AJ349" s="235">
        <v>480</v>
      </c>
      <c r="AK349" s="210">
        <f t="shared" si="295"/>
        <v>1440</v>
      </c>
      <c r="AL349" s="233"/>
      <c r="AM349" s="233"/>
      <c r="AN349" s="233"/>
      <c r="AO349" s="207">
        <f t="shared" si="278"/>
        <v>0</v>
      </c>
      <c r="AP349" s="236"/>
      <c r="AQ349" s="411">
        <f t="shared" si="279"/>
        <v>0</v>
      </c>
      <c r="AR349" s="237"/>
      <c r="AS349" s="237"/>
      <c r="AT349" s="237"/>
      <c r="AU349" s="219">
        <f t="shared" si="280"/>
        <v>0</v>
      </c>
      <c r="AV349" s="263" t="s">
        <v>82</v>
      </c>
      <c r="AW349" s="221"/>
      <c r="AX349" s="210"/>
      <c r="AY349" s="210"/>
      <c r="AZ349" s="219">
        <f t="shared" si="296"/>
        <v>0</v>
      </c>
      <c r="BA349" s="222">
        <f t="shared" si="281"/>
        <v>0</v>
      </c>
      <c r="BB349" s="221"/>
      <c r="BC349" s="210"/>
      <c r="BD349" s="210"/>
      <c r="BE349" s="219">
        <f t="shared" si="297"/>
        <v>0</v>
      </c>
      <c r="BF349" s="222">
        <f t="shared" si="272"/>
        <v>0</v>
      </c>
      <c r="BG349" s="223"/>
      <c r="BH349" s="195"/>
      <c r="BI349" s="239"/>
      <c r="BJ349" s="240"/>
      <c r="BK349" s="241"/>
      <c r="BL349" s="242"/>
      <c r="BM349" s="239"/>
      <c r="BN349" s="241"/>
      <c r="BO349" s="241"/>
      <c r="BP349" s="198"/>
      <c r="BQ349" s="239"/>
      <c r="BR349" s="241"/>
      <c r="BS349" s="241"/>
      <c r="BT349" s="242"/>
      <c r="BU349" s="8"/>
      <c r="BV349" s="87"/>
      <c r="BW349" s="107"/>
      <c r="BX349" s="130"/>
      <c r="BY349" s="93"/>
      <c r="BZ349" s="93"/>
      <c r="CA349" s="98"/>
      <c r="CB349" s="8"/>
      <c r="CC349" s="87"/>
      <c r="CD349" s="108"/>
      <c r="CE349" s="109"/>
      <c r="CF349" s="93"/>
      <c r="CG349" s="93"/>
      <c r="CH349" s="110"/>
      <c r="CI349" s="8"/>
      <c r="CJ349" s="9"/>
      <c r="CK349" s="36"/>
      <c r="CL349" s="37"/>
      <c r="CM349" s="37"/>
      <c r="CN349" s="37"/>
      <c r="CO349" s="38"/>
      <c r="CP349" s="8"/>
      <c r="CQ349" s="25"/>
      <c r="CR349" s="2"/>
      <c r="CS349" s="2"/>
      <c r="CT349" s="2"/>
      <c r="CU349" s="3"/>
    </row>
    <row r="350" spans="1:99" ht="15.75" customHeight="1" x14ac:dyDescent="0.25">
      <c r="A350" s="182" t="s">
        <v>83</v>
      </c>
      <c r="B350" s="202"/>
      <c r="C350" s="204">
        <v>4.6230000000000002</v>
      </c>
      <c r="D350" s="204">
        <v>3.94</v>
      </c>
      <c r="E350" s="204">
        <v>1.7569999999999999</v>
      </c>
      <c r="F350" s="205">
        <f t="shared" si="287"/>
        <v>10.32</v>
      </c>
      <c r="G350" s="206">
        <f t="shared" si="273"/>
        <v>76.656000000000006</v>
      </c>
      <c r="H350" s="205">
        <f>G350/BH325</f>
        <v>9.5820000000000007</v>
      </c>
      <c r="I350" s="231">
        <f t="shared" si="288"/>
        <v>0</v>
      </c>
      <c r="J350" s="207">
        <f t="shared" si="274"/>
        <v>480</v>
      </c>
      <c r="K350" s="231">
        <f t="shared" si="289"/>
        <v>0</v>
      </c>
      <c r="L350" s="207">
        <f t="shared" si="275"/>
        <v>240</v>
      </c>
      <c r="M350" s="207">
        <f t="shared" si="290"/>
        <v>315</v>
      </c>
      <c r="N350" s="207">
        <f t="shared" si="276"/>
        <v>2300</v>
      </c>
      <c r="O350" s="208">
        <f t="shared" si="291"/>
        <v>78.125</v>
      </c>
      <c r="P350" s="208">
        <f t="shared" si="292"/>
        <v>73.784722222222214</v>
      </c>
      <c r="Q350" s="232" t="e">
        <f t="shared" si="300"/>
        <v>#DIV/0!</v>
      </c>
      <c r="R350" s="233" t="e">
        <f t="shared" si="300"/>
        <v>#DIV/0!</v>
      </c>
      <c r="S350" s="233" t="e">
        <f t="shared" si="300"/>
        <v>#DIV/0!</v>
      </c>
      <c r="T350" s="234" t="e">
        <f>(F350)/(AL350+AM350+AN350)*60</f>
        <v>#DIV/0!</v>
      </c>
      <c r="U350" s="234" t="e">
        <f>(G350)*60/AO350</f>
        <v>#DIV/0!</v>
      </c>
      <c r="V350" s="272"/>
      <c r="W350" s="286"/>
      <c r="X350" s="214">
        <f>X349</f>
        <v>8</v>
      </c>
      <c r="Y350" s="182" t="s">
        <v>83</v>
      </c>
      <c r="Z350" s="215"/>
      <c r="AA350" s="215"/>
      <c r="AB350" s="215"/>
      <c r="AC350" s="210">
        <f t="shared" si="293"/>
        <v>0</v>
      </c>
      <c r="AD350" s="215"/>
      <c r="AE350" s="215"/>
      <c r="AF350" s="215"/>
      <c r="AG350" s="210">
        <f t="shared" si="294"/>
        <v>0</v>
      </c>
      <c r="AH350" s="235">
        <v>0</v>
      </c>
      <c r="AI350" s="235">
        <v>135</v>
      </c>
      <c r="AJ350" s="235">
        <v>180</v>
      </c>
      <c r="AK350" s="210">
        <f t="shared" si="295"/>
        <v>315</v>
      </c>
      <c r="AL350" s="233"/>
      <c r="AM350" s="233"/>
      <c r="AN350" s="233"/>
      <c r="AO350" s="207">
        <f t="shared" si="278"/>
        <v>0</v>
      </c>
      <c r="AP350" s="236"/>
      <c r="AQ350" s="411">
        <f t="shared" si="279"/>
        <v>0</v>
      </c>
      <c r="AR350" s="237"/>
      <c r="AS350" s="237"/>
      <c r="AT350" s="237"/>
      <c r="AU350" s="219">
        <f t="shared" si="280"/>
        <v>0</v>
      </c>
      <c r="AV350" s="263" t="s">
        <v>84</v>
      </c>
      <c r="AW350" s="221"/>
      <c r="AX350" s="210"/>
      <c r="AY350" s="210"/>
      <c r="AZ350" s="219">
        <f t="shared" si="296"/>
        <v>0</v>
      </c>
      <c r="BA350" s="222">
        <f t="shared" si="281"/>
        <v>0</v>
      </c>
      <c r="BB350" s="221"/>
      <c r="BC350" s="210"/>
      <c r="BD350" s="210"/>
      <c r="BE350" s="219">
        <f t="shared" si="297"/>
        <v>0</v>
      </c>
      <c r="BF350" s="222">
        <f t="shared" si="272"/>
        <v>0</v>
      </c>
      <c r="BG350" s="223"/>
      <c r="BH350" s="224" t="s">
        <v>80</v>
      </c>
      <c r="BI350" s="225"/>
      <c r="BJ350" s="249"/>
      <c r="BK350" s="226">
        <v>0.3</v>
      </c>
      <c r="BL350" s="250"/>
      <c r="BM350" s="287"/>
      <c r="BN350" s="226"/>
      <c r="BO350" s="226">
        <v>0.22800000000000001</v>
      </c>
      <c r="BP350" s="288"/>
      <c r="BQ350" s="287"/>
      <c r="BR350" s="226"/>
      <c r="BS350" s="226">
        <v>0</v>
      </c>
      <c r="BT350" s="289"/>
      <c r="BU350" s="8"/>
      <c r="BV350" s="87"/>
      <c r="BW350" s="104" t="s">
        <v>80</v>
      </c>
      <c r="BX350" s="130"/>
      <c r="BY350" s="93"/>
      <c r="BZ350" s="102">
        <f>BK350+BO350+BS350</f>
        <v>0.52800000000000002</v>
      </c>
      <c r="CA350" s="98"/>
      <c r="CB350" s="8"/>
      <c r="CC350" s="87"/>
      <c r="CD350" s="131" t="s">
        <v>80</v>
      </c>
      <c r="CE350" s="132"/>
      <c r="CF350" s="93"/>
      <c r="CG350" s="102">
        <f>BZ350</f>
        <v>0.52800000000000002</v>
      </c>
      <c r="CH350" s="133"/>
      <c r="CI350" s="8"/>
      <c r="CJ350" s="9"/>
      <c r="CK350" s="39"/>
      <c r="CL350" s="40"/>
      <c r="CM350" s="40"/>
      <c r="CN350" s="40"/>
      <c r="CO350" s="41"/>
      <c r="CP350" s="8"/>
      <c r="CQ350" s="25" t="s">
        <v>80</v>
      </c>
      <c r="CR350" s="31">
        <f>BK350/C348%</f>
        <v>1.8032097132896554</v>
      </c>
      <c r="CS350" s="31">
        <f>BO350/D348%</f>
        <v>1.4143920595533499</v>
      </c>
      <c r="CT350" s="31" t="e">
        <f>BS350/E348%</f>
        <v>#DIV/0!</v>
      </c>
      <c r="CU350" s="32">
        <f>BZ350/F348%</f>
        <v>1.6118692187929298</v>
      </c>
    </row>
    <row r="351" spans="1:99" ht="15.75" customHeight="1" x14ac:dyDescent="0.25">
      <c r="A351" s="182" t="s">
        <v>85</v>
      </c>
      <c r="B351" s="202"/>
      <c r="C351" s="204">
        <v>13.391</v>
      </c>
      <c r="D351" s="204">
        <v>6.8659999999999997</v>
      </c>
      <c r="E351" s="204">
        <v>12.016</v>
      </c>
      <c r="F351" s="205">
        <f t="shared" si="287"/>
        <v>32.272999999999996</v>
      </c>
      <c r="G351" s="206">
        <f t="shared" si="273"/>
        <v>112.547</v>
      </c>
      <c r="H351" s="205">
        <f>G351/BH325</f>
        <v>14.068375</v>
      </c>
      <c r="I351" s="231">
        <f t="shared" si="288"/>
        <v>0</v>
      </c>
      <c r="J351" s="207">
        <f t="shared" si="274"/>
        <v>0</v>
      </c>
      <c r="K351" s="231">
        <f t="shared" si="289"/>
        <v>0</v>
      </c>
      <c r="L351" s="207">
        <f t="shared" si="275"/>
        <v>40</v>
      </c>
      <c r="M351" s="207">
        <f t="shared" si="290"/>
        <v>190</v>
      </c>
      <c r="N351" s="207">
        <f t="shared" si="276"/>
        <v>5850</v>
      </c>
      <c r="O351" s="208">
        <f t="shared" si="291"/>
        <v>86.805555555555557</v>
      </c>
      <c r="P351" s="208">
        <f t="shared" si="292"/>
        <v>46.39756944444445</v>
      </c>
      <c r="Q351" s="232" t="e">
        <f t="shared" si="300"/>
        <v>#DIV/0!</v>
      </c>
      <c r="R351" s="233" t="e">
        <f t="shared" si="300"/>
        <v>#DIV/0!</v>
      </c>
      <c r="S351" s="233" t="e">
        <f t="shared" si="300"/>
        <v>#DIV/0!</v>
      </c>
      <c r="T351" s="234" t="e">
        <f>(F351)/(AL351+AM351+AN351)*60</f>
        <v>#DIV/0!</v>
      </c>
      <c r="U351" s="234" t="e">
        <f>(G351)*60/AO351</f>
        <v>#DIV/0!</v>
      </c>
      <c r="V351" s="272"/>
      <c r="W351" s="213"/>
      <c r="X351" s="285">
        <f>X350</f>
        <v>8</v>
      </c>
      <c r="Y351" s="182" t="s">
        <v>85</v>
      </c>
      <c r="Z351" s="215"/>
      <c r="AA351" s="215"/>
      <c r="AB351" s="215"/>
      <c r="AC351" s="210">
        <f t="shared" si="293"/>
        <v>0</v>
      </c>
      <c r="AD351" s="215"/>
      <c r="AE351" s="215"/>
      <c r="AF351" s="215"/>
      <c r="AG351" s="210">
        <f t="shared" si="294"/>
        <v>0</v>
      </c>
      <c r="AH351" s="216">
        <v>0</v>
      </c>
      <c r="AI351" s="216">
        <v>190</v>
      </c>
      <c r="AJ351" s="216">
        <v>0</v>
      </c>
      <c r="AK351" s="210">
        <f t="shared" si="295"/>
        <v>190</v>
      </c>
      <c r="AL351" s="233"/>
      <c r="AM351" s="233"/>
      <c r="AN351" s="233"/>
      <c r="AO351" s="207">
        <f t="shared" si="278"/>
        <v>0</v>
      </c>
      <c r="AP351" s="236"/>
      <c r="AQ351" s="411">
        <f t="shared" si="279"/>
        <v>0</v>
      </c>
      <c r="AR351" s="237"/>
      <c r="AS351" s="237"/>
      <c r="AT351" s="237"/>
      <c r="AU351" s="219">
        <f t="shared" si="280"/>
        <v>285</v>
      </c>
      <c r="AV351" s="263" t="s">
        <v>86</v>
      </c>
      <c r="AW351" s="221"/>
      <c r="AX351" s="210"/>
      <c r="AY351" s="210"/>
      <c r="AZ351" s="219">
        <f t="shared" si="296"/>
        <v>0</v>
      </c>
      <c r="BA351" s="222">
        <f t="shared" si="281"/>
        <v>0</v>
      </c>
      <c r="BB351" s="221"/>
      <c r="BC351" s="210"/>
      <c r="BD351" s="210"/>
      <c r="BE351" s="219">
        <f t="shared" si="297"/>
        <v>0</v>
      </c>
      <c r="BF351" s="222">
        <f t="shared" si="272"/>
        <v>0</v>
      </c>
      <c r="BG351" s="223"/>
      <c r="BH351" s="195"/>
      <c r="BI351" s="239"/>
      <c r="BJ351" s="240"/>
      <c r="BK351" s="241"/>
      <c r="BL351" s="242"/>
      <c r="BM351" s="225"/>
      <c r="BN351" s="241"/>
      <c r="BO351" s="241"/>
      <c r="BP351" s="251"/>
      <c r="BQ351" s="225"/>
      <c r="BR351" s="241"/>
      <c r="BS351" s="241"/>
      <c r="BT351" s="250"/>
      <c r="BU351" s="8"/>
      <c r="BV351" s="87"/>
      <c r="BW351" s="97"/>
      <c r="BX351" s="130"/>
      <c r="BY351" s="93"/>
      <c r="BZ351" s="93"/>
      <c r="CA351" s="98"/>
      <c r="CB351" s="8"/>
      <c r="CC351" s="87"/>
      <c r="CD351" s="131"/>
      <c r="CE351" s="132"/>
      <c r="CF351" s="93"/>
      <c r="CG351" s="93"/>
      <c r="CH351" s="133"/>
      <c r="CI351" s="8"/>
      <c r="CJ351" s="9"/>
      <c r="CP351" s="8"/>
      <c r="CQ351" s="42"/>
      <c r="CR351" s="43"/>
      <c r="CS351" s="43"/>
      <c r="CT351" s="43"/>
      <c r="CU351" s="48"/>
    </row>
    <row r="352" spans="1:99" ht="15.75" customHeight="1" x14ac:dyDescent="0.25">
      <c r="A352" s="201" t="s">
        <v>87</v>
      </c>
      <c r="B352" s="202"/>
      <c r="C352" s="204">
        <v>100</v>
      </c>
      <c r="D352" s="204">
        <v>122</v>
      </c>
      <c r="E352" s="204">
        <v>140</v>
      </c>
      <c r="F352" s="290">
        <f t="shared" si="287"/>
        <v>362</v>
      </c>
      <c r="G352" s="206">
        <f t="shared" si="273"/>
        <v>2605.1770000000001</v>
      </c>
      <c r="H352" s="291">
        <f>G352/BH325</f>
        <v>325.64712500000002</v>
      </c>
      <c r="I352" s="207"/>
      <c r="J352" s="207"/>
      <c r="K352" s="207"/>
      <c r="L352" s="207"/>
      <c r="M352" s="207"/>
      <c r="N352" s="207"/>
      <c r="O352" s="208"/>
      <c r="P352" s="210"/>
      <c r="Q352" s="209" t="e">
        <f t="shared" si="300"/>
        <v>#DIV/0!</v>
      </c>
      <c r="R352" s="210" t="e">
        <f t="shared" si="300"/>
        <v>#DIV/0!</v>
      </c>
      <c r="S352" s="210"/>
      <c r="T352" s="209"/>
      <c r="U352" s="209"/>
      <c r="V352" s="212"/>
      <c r="W352" s="213"/>
      <c r="X352" s="292">
        <f>X349</f>
        <v>8</v>
      </c>
      <c r="Y352" s="293"/>
      <c r="Z352" s="294"/>
      <c r="AA352" s="295"/>
      <c r="AB352" s="295"/>
      <c r="AC352" s="294"/>
      <c r="AD352" s="295"/>
      <c r="AE352" s="295"/>
      <c r="AF352" s="295"/>
      <c r="AG352" s="295"/>
      <c r="AH352" s="296"/>
      <c r="AI352" s="295"/>
      <c r="AJ352" s="295"/>
      <c r="AK352" s="295"/>
      <c r="AL352" s="295"/>
      <c r="AM352" s="295"/>
      <c r="AN352" s="295"/>
      <c r="AO352" s="295"/>
      <c r="AP352" s="295"/>
      <c r="AQ352" s="295"/>
      <c r="AR352" s="295"/>
      <c r="AS352" s="295"/>
      <c r="AT352" s="295"/>
      <c r="AU352" s="297"/>
      <c r="AV352" s="297"/>
      <c r="AW352" s="297"/>
      <c r="AX352" s="297"/>
      <c r="AY352" s="297"/>
      <c r="AZ352" s="297"/>
      <c r="BA352" s="222">
        <f t="shared" si="281"/>
        <v>0</v>
      </c>
      <c r="BB352" s="297"/>
      <c r="BC352" s="297"/>
      <c r="BD352" s="297"/>
      <c r="BE352" s="297"/>
      <c r="BF352" s="298"/>
      <c r="BG352" s="299"/>
      <c r="BH352" s="224" t="s">
        <v>82</v>
      </c>
      <c r="BI352" s="300"/>
      <c r="BJ352" s="249"/>
      <c r="BK352" s="226">
        <v>0</v>
      </c>
      <c r="BL352" s="301"/>
      <c r="BM352" s="300"/>
      <c r="BN352" s="226"/>
      <c r="BO352" s="226">
        <v>0</v>
      </c>
      <c r="BP352" s="302"/>
      <c r="BQ352" s="300"/>
      <c r="BR352" s="226"/>
      <c r="BS352" s="226">
        <v>0</v>
      </c>
      <c r="BT352" s="289"/>
      <c r="BU352" s="8"/>
      <c r="BV352" s="87"/>
      <c r="BW352" s="104" t="s">
        <v>82</v>
      </c>
      <c r="BX352" s="130"/>
      <c r="BY352" s="93"/>
      <c r="BZ352" s="102">
        <f>BK352+BO352+BS352</f>
        <v>0</v>
      </c>
      <c r="CA352" s="142"/>
      <c r="CB352" s="15"/>
      <c r="CC352" s="87"/>
      <c r="CD352" s="131" t="s">
        <v>82</v>
      </c>
      <c r="CE352" s="132"/>
      <c r="CF352" s="93"/>
      <c r="CG352" s="102">
        <f>BZ352</f>
        <v>0</v>
      </c>
      <c r="CH352" s="133"/>
      <c r="CI352" s="8"/>
      <c r="CJ352" s="9"/>
      <c r="CK352" s="8"/>
      <c r="CL352" s="8"/>
      <c r="CM352" s="8"/>
      <c r="CN352" s="8"/>
      <c r="CO352" s="8"/>
      <c r="CP352" s="8"/>
      <c r="CQ352" s="25" t="s">
        <v>82</v>
      </c>
      <c r="CR352" s="31" t="e">
        <f>BK352/C349%</f>
        <v>#DIV/0!</v>
      </c>
      <c r="CS352" s="31" t="e">
        <f>BO352/D349%</f>
        <v>#DIV/0!</v>
      </c>
      <c r="CT352" s="31" t="e">
        <f>BS352/E349%</f>
        <v>#DIV/0!</v>
      </c>
      <c r="CU352" s="32" t="e">
        <f>BZ352/F349%</f>
        <v>#DIV/0!</v>
      </c>
    </row>
    <row r="353" spans="1:99" ht="15.75" customHeight="1" x14ac:dyDescent="0.25">
      <c r="A353" s="293" t="s">
        <v>88</v>
      </c>
      <c r="B353" s="465"/>
      <c r="C353" s="465"/>
      <c r="D353" s="303"/>
      <c r="E353" s="304" t="s">
        <v>89</v>
      </c>
      <c r="F353" s="305">
        <v>340.11500000000001</v>
      </c>
      <c r="G353" s="206">
        <f t="shared" si="273"/>
        <v>2093.9749999999999</v>
      </c>
      <c r="H353" s="306">
        <f>G353/BH325</f>
        <v>261.74687499999999</v>
      </c>
      <c r="I353" s="307"/>
      <c r="J353" s="307"/>
      <c r="K353" s="308" t="s">
        <v>17</v>
      </c>
      <c r="L353" s="308"/>
      <c r="M353" s="308" t="s">
        <v>18</v>
      </c>
      <c r="N353" s="308"/>
      <c r="O353" s="466" t="s">
        <v>19</v>
      </c>
      <c r="P353" s="466"/>
      <c r="Q353" s="466" t="s">
        <v>90</v>
      </c>
      <c r="R353" s="466"/>
      <c r="S353" s="467" t="s">
        <v>91</v>
      </c>
      <c r="T353" s="467"/>
      <c r="U353" s="467" t="s">
        <v>92</v>
      </c>
      <c r="V353" s="468"/>
      <c r="W353" s="213"/>
      <c r="X353" s="185"/>
      <c r="Y353" s="309"/>
      <c r="Z353" s="309"/>
      <c r="AA353" s="310"/>
      <c r="AB353" s="311"/>
      <c r="AC353" s="311"/>
      <c r="AD353" s="311"/>
      <c r="AE353" s="312"/>
      <c r="AF353" s="313"/>
      <c r="AG353" s="313"/>
      <c r="AH353" s="313"/>
      <c r="AI353" s="313"/>
      <c r="AJ353" s="313"/>
      <c r="AK353" s="313"/>
      <c r="AL353" s="313"/>
      <c r="AM353" s="313"/>
      <c r="AN353" s="313"/>
      <c r="AO353" s="313"/>
      <c r="AP353" s="313"/>
      <c r="AQ353" s="313"/>
      <c r="AR353" s="313"/>
      <c r="AS353" s="313"/>
      <c r="AT353" s="313"/>
      <c r="AU353" s="313"/>
      <c r="AV353" s="313"/>
      <c r="AW353" s="313"/>
      <c r="AX353" s="313"/>
      <c r="AY353" s="313"/>
      <c r="AZ353" s="313"/>
      <c r="BA353" s="313"/>
      <c r="BB353" s="313"/>
      <c r="BC353" s="313"/>
      <c r="BD353" s="313"/>
      <c r="BE353" s="313"/>
      <c r="BF353" s="313"/>
      <c r="BG353" s="313"/>
      <c r="BH353" s="224"/>
      <c r="BI353" s="225"/>
      <c r="BJ353" s="240"/>
      <c r="BK353" s="241"/>
      <c r="BL353" s="250"/>
      <c r="BM353" s="225"/>
      <c r="BN353" s="241"/>
      <c r="BO353" s="241"/>
      <c r="BP353" s="251"/>
      <c r="BQ353" s="225"/>
      <c r="BR353" s="241"/>
      <c r="BS353" s="241"/>
      <c r="BT353" s="250"/>
      <c r="BU353" s="8"/>
      <c r="BV353" s="87"/>
      <c r="BW353" s="107"/>
      <c r="BX353" s="130"/>
      <c r="BY353" s="93"/>
      <c r="BZ353" s="93"/>
      <c r="CA353" s="142"/>
      <c r="CB353" s="8"/>
      <c r="CC353" s="87"/>
      <c r="CD353" s="131"/>
      <c r="CE353" s="132"/>
      <c r="CF353" s="93"/>
      <c r="CG353" s="93"/>
      <c r="CH353" s="133"/>
      <c r="CI353" s="8"/>
      <c r="CJ353" s="9"/>
      <c r="CK353" s="8"/>
      <c r="CL353" s="8"/>
      <c r="CM353" s="8"/>
      <c r="CN353" s="8"/>
      <c r="CO353" s="8"/>
      <c r="CP353" s="8"/>
      <c r="CQ353" s="25"/>
      <c r="CR353" s="2"/>
      <c r="CS353" s="2"/>
      <c r="CT353" s="2"/>
      <c r="CU353" s="3"/>
    </row>
    <row r="354" spans="1:99" ht="15.75" customHeight="1" x14ac:dyDescent="0.25">
      <c r="A354" s="314" t="s">
        <v>129</v>
      </c>
      <c r="B354" s="315"/>
      <c r="C354" s="315"/>
      <c r="D354" s="316" t="s">
        <v>139</v>
      </c>
      <c r="E354" s="316"/>
      <c r="F354" s="317">
        <v>0</v>
      </c>
      <c r="G354" s="318">
        <v>0</v>
      </c>
      <c r="H354" s="319"/>
      <c r="I354" s="320"/>
      <c r="J354" s="321"/>
      <c r="K354" s="322" t="s">
        <v>93</v>
      </c>
      <c r="L354" s="323" t="s">
        <v>94</v>
      </c>
      <c r="M354" s="324" t="s">
        <v>93</v>
      </c>
      <c r="N354" s="323" t="s">
        <v>94</v>
      </c>
      <c r="O354" s="324" t="s">
        <v>93</v>
      </c>
      <c r="P354" s="323" t="s">
        <v>94</v>
      </c>
      <c r="Q354" s="324" t="s">
        <v>93</v>
      </c>
      <c r="R354" s="323" t="s">
        <v>94</v>
      </c>
      <c r="S354" s="324" t="s">
        <v>93</v>
      </c>
      <c r="T354" s="323" t="s">
        <v>94</v>
      </c>
      <c r="U354" s="324" t="s">
        <v>93</v>
      </c>
      <c r="V354" s="325" t="s">
        <v>94</v>
      </c>
      <c r="W354" s="213"/>
      <c r="X354" s="213"/>
      <c r="Y354" s="309"/>
      <c r="Z354" s="309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  <c r="AO354" s="326"/>
      <c r="AP354" s="326"/>
      <c r="AQ354" s="326"/>
      <c r="AR354" s="326"/>
      <c r="AS354" s="326"/>
      <c r="AT354" s="326"/>
      <c r="AU354" s="326"/>
      <c r="AV354" s="326"/>
      <c r="AW354" s="326"/>
      <c r="AX354" s="326"/>
      <c r="AY354" s="326"/>
      <c r="AZ354" s="326"/>
      <c r="BA354" s="326"/>
      <c r="BB354" s="326"/>
      <c r="BC354" s="326"/>
      <c r="BD354" s="326"/>
      <c r="BE354" s="326"/>
      <c r="BF354" s="326"/>
      <c r="BG354" s="326"/>
      <c r="BH354" s="224" t="s">
        <v>84</v>
      </c>
      <c r="BI354" s="225"/>
      <c r="BJ354" s="249"/>
      <c r="BK354" s="226">
        <v>7.0000000000000007E-2</v>
      </c>
      <c r="BL354" s="250"/>
      <c r="BM354" s="225"/>
      <c r="BN354" s="226"/>
      <c r="BO354" s="226">
        <v>7.3999999999999996E-2</v>
      </c>
      <c r="BP354" s="251"/>
      <c r="BQ354" s="225"/>
      <c r="BR354" s="226"/>
      <c r="BS354" s="226"/>
      <c r="BT354" s="250"/>
      <c r="BU354" s="8"/>
      <c r="BV354" s="87"/>
      <c r="BW354" s="104" t="s">
        <v>84</v>
      </c>
      <c r="BX354" s="130"/>
      <c r="BY354" s="93"/>
      <c r="BZ354" s="102">
        <f>BK354+BO354+BS354</f>
        <v>0.14400000000000002</v>
      </c>
      <c r="CA354" s="142"/>
      <c r="CB354" s="8"/>
      <c r="CC354" s="87"/>
      <c r="CD354" s="90" t="s">
        <v>84</v>
      </c>
      <c r="CE354" s="132"/>
      <c r="CF354" s="93"/>
      <c r="CG354" s="102">
        <f>BZ354</f>
        <v>0.14400000000000002</v>
      </c>
      <c r="CH354" s="133"/>
      <c r="CI354" s="8"/>
      <c r="CJ354" s="9"/>
      <c r="CK354" s="8"/>
      <c r="CL354" s="8"/>
      <c r="CM354" s="8"/>
      <c r="CN354" s="8"/>
      <c r="CO354" s="8"/>
      <c r="CP354" s="8"/>
      <c r="CQ354" s="25" t="s">
        <v>84</v>
      </c>
      <c r="CR354" s="31">
        <f>BK354/C350%</f>
        <v>1.5141682889898336</v>
      </c>
      <c r="CS354" s="31">
        <f>BO354/D350%</f>
        <v>1.8781725888324874</v>
      </c>
      <c r="CT354" s="31">
        <f>BS354/E350%</f>
        <v>0</v>
      </c>
      <c r="CU354" s="32">
        <f>BZ354/F350%</f>
        <v>1.3953488372093026</v>
      </c>
    </row>
    <row r="355" spans="1:99" ht="15.75" customHeight="1" x14ac:dyDescent="0.25">
      <c r="A355" s="474" t="s">
        <v>95</v>
      </c>
      <c r="B355" s="475"/>
      <c r="C355" s="327" t="s">
        <v>40</v>
      </c>
      <c r="D355" s="327" t="s">
        <v>45</v>
      </c>
      <c r="E355" s="327" t="s">
        <v>48</v>
      </c>
      <c r="F355" s="328" t="s">
        <v>52</v>
      </c>
      <c r="G355" s="329" t="s">
        <v>56</v>
      </c>
      <c r="H355" s="329" t="s">
        <v>96</v>
      </c>
      <c r="I355" s="330" t="s">
        <v>97</v>
      </c>
      <c r="J355" s="330"/>
      <c r="K355" s="331">
        <v>1</v>
      </c>
      <c r="L355" s="262">
        <v>15</v>
      </c>
      <c r="M355" s="215"/>
      <c r="N355" s="262"/>
      <c r="O355" s="262">
        <v>1</v>
      </c>
      <c r="P355" s="262">
        <v>15</v>
      </c>
      <c r="Q355" s="210">
        <f t="shared" ref="Q355:R357" si="301">K355+M355+O355</f>
        <v>2</v>
      </c>
      <c r="R355" s="211">
        <f t="shared" si="301"/>
        <v>30</v>
      </c>
      <c r="S355" s="411">
        <f t="shared" ref="S355:T357" si="302">Q355+S309</f>
        <v>19</v>
      </c>
      <c r="T355" s="411">
        <f t="shared" si="302"/>
        <v>325</v>
      </c>
      <c r="U355" s="208">
        <f>S355/X329</f>
        <v>2.375</v>
      </c>
      <c r="V355" s="412">
        <f>T355/S355</f>
        <v>17.105263157894736</v>
      </c>
      <c r="W355" s="185"/>
      <c r="X355" s="213"/>
      <c r="Y355" s="309"/>
      <c r="Z355" s="309"/>
      <c r="AA355" s="313"/>
      <c r="AB355" s="313"/>
      <c r="AC355" s="313"/>
      <c r="AD355" s="313"/>
      <c r="AE355" s="313"/>
      <c r="AF355" s="313"/>
      <c r="AG355" s="313"/>
      <c r="AH355" s="313"/>
      <c r="AI355" s="313"/>
      <c r="AJ355" s="313"/>
      <c r="AK355" s="313"/>
      <c r="AL355" s="313"/>
      <c r="AM355" s="313"/>
      <c r="AN355" s="313"/>
      <c r="AO355" s="313"/>
      <c r="AP355" s="313"/>
      <c r="AQ355" s="313"/>
      <c r="AR355" s="313"/>
      <c r="AS355" s="313"/>
      <c r="AT355" s="313"/>
      <c r="AU355" s="313"/>
      <c r="AV355" s="313"/>
      <c r="AW355" s="313"/>
      <c r="AX355" s="313"/>
      <c r="AY355" s="313"/>
      <c r="AZ355" s="313"/>
      <c r="BA355" s="313"/>
      <c r="BB355" s="313"/>
      <c r="BC355" s="313"/>
      <c r="BD355" s="313"/>
      <c r="BE355" s="313"/>
      <c r="BF355" s="313"/>
      <c r="BG355" s="313"/>
      <c r="BH355" s="195"/>
      <c r="BI355" s="225"/>
      <c r="BJ355" s="240"/>
      <c r="BK355" s="241"/>
      <c r="BL355" s="250"/>
      <c r="BM355" s="225"/>
      <c r="BN355" s="241"/>
      <c r="BO355" s="241"/>
      <c r="BP355" s="251"/>
      <c r="BQ355" s="225"/>
      <c r="BR355" s="241"/>
      <c r="BS355" s="241"/>
      <c r="BT355" s="250"/>
      <c r="BU355" s="8"/>
      <c r="BV355" s="87"/>
      <c r="BW355" s="97"/>
      <c r="BX355" s="130"/>
      <c r="BY355" s="93"/>
      <c r="BZ355" s="93"/>
      <c r="CA355" s="142"/>
      <c r="CB355" s="8"/>
      <c r="CC355" s="143"/>
      <c r="CD355" s="108"/>
      <c r="CE355" s="132"/>
      <c r="CF355" s="93"/>
      <c r="CG355" s="93"/>
      <c r="CH355" s="133"/>
      <c r="CI355" s="8"/>
      <c r="CJ355" s="9"/>
      <c r="CK355" s="8"/>
      <c r="CL355" s="8"/>
      <c r="CM355" s="8"/>
      <c r="CN355" s="8"/>
      <c r="CO355" s="8"/>
      <c r="CP355" s="8"/>
      <c r="CQ355" s="42"/>
      <c r="CR355" s="43"/>
      <c r="CS355" s="43"/>
      <c r="CT355" s="43"/>
      <c r="CU355" s="48"/>
    </row>
    <row r="356" spans="1:99" ht="15.75" customHeight="1" x14ac:dyDescent="0.25">
      <c r="A356" s="191" t="s">
        <v>98</v>
      </c>
      <c r="B356" s="234"/>
      <c r="C356" s="333">
        <v>1.2</v>
      </c>
      <c r="D356" s="333">
        <v>0.85</v>
      </c>
      <c r="E356" s="333">
        <v>1.1499999999999999</v>
      </c>
      <c r="F356" s="334">
        <v>0.85</v>
      </c>
      <c r="G356" s="334">
        <v>0.85</v>
      </c>
      <c r="H356" s="335">
        <f>F329</f>
        <v>0</v>
      </c>
      <c r="I356" s="336" t="s">
        <v>99</v>
      </c>
      <c r="J356" s="336"/>
      <c r="K356" s="331">
        <v>1</v>
      </c>
      <c r="L356" s="262">
        <v>10</v>
      </c>
      <c r="M356" s="215">
        <v>1</v>
      </c>
      <c r="N356" s="262">
        <v>10</v>
      </c>
      <c r="O356" s="262">
        <v>0</v>
      </c>
      <c r="P356" s="215">
        <v>0</v>
      </c>
      <c r="Q356" s="210">
        <f t="shared" si="301"/>
        <v>2</v>
      </c>
      <c r="R356" s="211">
        <f t="shared" si="301"/>
        <v>20</v>
      </c>
      <c r="S356" s="411">
        <f t="shared" si="302"/>
        <v>19</v>
      </c>
      <c r="T356" s="411">
        <f t="shared" si="302"/>
        <v>210</v>
      </c>
      <c r="U356" s="208">
        <f>S356/X330</f>
        <v>2.375</v>
      </c>
      <c r="V356" s="222">
        <f>T356/S356</f>
        <v>11.052631578947368</v>
      </c>
      <c r="W356" s="213"/>
      <c r="X356" s="223"/>
      <c r="Y356" s="309"/>
      <c r="Z356" s="309"/>
      <c r="AA356" s="313"/>
      <c r="AE356" s="313"/>
      <c r="AF356" s="313"/>
      <c r="AG356" s="313"/>
      <c r="AH356" s="313"/>
      <c r="AI356" s="313"/>
      <c r="AJ356" s="313"/>
      <c r="AK356" s="313"/>
      <c r="AL356" s="313"/>
      <c r="AM356" s="313"/>
      <c r="AN356" s="313"/>
      <c r="AO356" s="313"/>
      <c r="AP356" s="313"/>
      <c r="AQ356" s="313"/>
      <c r="AR356" s="313"/>
      <c r="AS356" s="313"/>
      <c r="AT356" s="313"/>
      <c r="AU356" s="313"/>
      <c r="AV356" s="313"/>
      <c r="AW356" s="313"/>
      <c r="AX356" s="313"/>
      <c r="AY356" s="313"/>
      <c r="AZ356" s="313"/>
      <c r="BA356" s="313"/>
      <c r="BB356" s="313"/>
      <c r="BC356" s="313"/>
      <c r="BD356" s="313"/>
      <c r="BE356" s="313"/>
      <c r="BF356" s="313"/>
      <c r="BG356" s="313"/>
      <c r="BH356" s="224" t="s">
        <v>86</v>
      </c>
      <c r="BI356" s="239"/>
      <c r="BJ356" s="249"/>
      <c r="BK356" s="226">
        <v>0.16400000000000001</v>
      </c>
      <c r="BL356" s="242"/>
      <c r="BM356" s="225"/>
      <c r="BN356" s="226"/>
      <c r="BO356" s="226">
        <v>0.46600000000000003</v>
      </c>
      <c r="BP356" s="251"/>
      <c r="BQ356" s="225"/>
      <c r="BR356" s="226"/>
      <c r="BS356" s="226">
        <v>0.114</v>
      </c>
      <c r="BT356" s="250"/>
      <c r="BU356" s="87"/>
      <c r="BV356" s="87"/>
      <c r="BW356" s="104" t="s">
        <v>86</v>
      </c>
      <c r="BX356" s="14"/>
      <c r="BY356" s="16"/>
      <c r="BZ356" s="102">
        <f>BK356+BO356+BS356</f>
        <v>0.74399999999999999</v>
      </c>
      <c r="CA356" s="17"/>
      <c r="CB356" s="469" t="s">
        <v>100</v>
      </c>
      <c r="CC356" s="470"/>
      <c r="CD356" s="131" t="s">
        <v>86</v>
      </c>
      <c r="CE356" s="19"/>
      <c r="CF356" s="16"/>
      <c r="CG356" s="102">
        <f>BZ356</f>
        <v>0.74399999999999999</v>
      </c>
      <c r="CH356" s="20"/>
      <c r="CI356" s="9"/>
      <c r="CP356" s="8"/>
      <c r="CQ356" s="33" t="s">
        <v>86</v>
      </c>
      <c r="CR356" s="44">
        <f>BK356/C351%</f>
        <v>1.2247031588380255</v>
      </c>
      <c r="CS356" s="44">
        <f>BO356/D351%</f>
        <v>6.7870667055053895</v>
      </c>
      <c r="CT356" s="44">
        <f>BS356/E351%</f>
        <v>0.94873501997336884</v>
      </c>
      <c r="CU356" s="49">
        <f>BZ356/F351%</f>
        <v>2.3053326309918512</v>
      </c>
    </row>
    <row r="357" spans="1:99" ht="15.75" customHeight="1" x14ac:dyDescent="0.25">
      <c r="A357" s="501" t="s">
        <v>95</v>
      </c>
      <c r="B357" s="241" t="s">
        <v>38</v>
      </c>
      <c r="C357" s="337" t="e">
        <f>BY329/F329%</f>
        <v>#DIV/0!</v>
      </c>
      <c r="D357" s="337">
        <f>BY331/(F331+F332+F333)%</f>
        <v>0.75214176955109968</v>
      </c>
      <c r="E357" s="337">
        <f>BY333/(F334+F335+F336)%</f>
        <v>0.8710308706915082</v>
      </c>
      <c r="F357" s="338">
        <f>BY335/(F337+F338)%</f>
        <v>1.6202856096667886</v>
      </c>
      <c r="G357" s="339">
        <f>BY337/(F339)%</f>
        <v>1.2903225806451615</v>
      </c>
      <c r="H357" s="340" t="s">
        <v>101</v>
      </c>
      <c r="I357" s="341" t="s">
        <v>102</v>
      </c>
      <c r="J357" s="341"/>
      <c r="K357" s="342">
        <v>0</v>
      </c>
      <c r="L357" s="343">
        <v>0</v>
      </c>
      <c r="M357" s="344"/>
      <c r="N357" s="343"/>
      <c r="O357" s="344">
        <v>0</v>
      </c>
      <c r="P357" s="344">
        <v>0</v>
      </c>
      <c r="Q357" s="294">
        <f t="shared" si="301"/>
        <v>0</v>
      </c>
      <c r="R357" s="345">
        <f t="shared" si="301"/>
        <v>0</v>
      </c>
      <c r="S357" s="411">
        <f t="shared" si="302"/>
        <v>6</v>
      </c>
      <c r="T357" s="411">
        <f t="shared" si="302"/>
        <v>145</v>
      </c>
      <c r="U357" s="346">
        <f>S357/X331</f>
        <v>0.75</v>
      </c>
      <c r="V357" s="347">
        <f>T357/S357</f>
        <v>24.166666666666668</v>
      </c>
      <c r="W357" s="213"/>
      <c r="X357" s="348"/>
      <c r="Y357" s="309"/>
      <c r="Z357" s="309"/>
      <c r="AA357" s="348"/>
      <c r="AE357" s="348"/>
      <c r="AF357" s="348"/>
      <c r="AG357" s="169"/>
      <c r="AH357" s="169"/>
      <c r="AI357" s="169"/>
      <c r="AJ357" s="169"/>
      <c r="AK357" s="169"/>
      <c r="AL357" s="169"/>
      <c r="AM357" s="169"/>
      <c r="AN357" s="169"/>
      <c r="AO357" s="169"/>
      <c r="AP357" s="169"/>
      <c r="AQ357" s="169"/>
      <c r="AR357" s="169"/>
      <c r="AS357" s="169"/>
      <c r="AT357" s="169"/>
      <c r="AU357" s="169"/>
      <c r="AV357" s="169"/>
      <c r="AW357" s="169"/>
      <c r="AX357" s="169"/>
      <c r="AY357" s="169"/>
      <c r="AZ357" s="169"/>
      <c r="BA357" s="169"/>
      <c r="BB357" s="169"/>
      <c r="BC357" s="169"/>
      <c r="BD357" s="169"/>
      <c r="BE357" s="169"/>
      <c r="BF357" s="169"/>
      <c r="BG357" s="169"/>
      <c r="BH357" s="224"/>
      <c r="BI357" s="349"/>
      <c r="BJ357" s="276"/>
      <c r="BK357" s="197"/>
      <c r="BL357" s="250"/>
      <c r="BM357" s="287"/>
      <c r="BN357" s="241"/>
      <c r="BO357" s="241"/>
      <c r="BP357" s="288"/>
      <c r="BQ357" s="350"/>
      <c r="BR357" s="197"/>
      <c r="BS357" s="197"/>
      <c r="BT357" s="289"/>
      <c r="BU357" s="87"/>
      <c r="BV357" s="87"/>
      <c r="BW357" s="107"/>
      <c r="BX357" s="14"/>
      <c r="BY357" s="16"/>
      <c r="BZ357" s="93"/>
      <c r="CA357" s="17"/>
      <c r="CB357" s="144" t="s">
        <v>90</v>
      </c>
      <c r="CC357" s="145"/>
      <c r="CD357" s="131"/>
      <c r="CE357" s="21"/>
      <c r="CF357" s="22"/>
      <c r="CG357" s="146"/>
      <c r="CH357" s="23"/>
      <c r="CI357" s="9"/>
      <c r="CP357" s="8"/>
      <c r="CQ357" s="8"/>
      <c r="CR357" s="8"/>
      <c r="CS357" s="8"/>
      <c r="CT357" s="8"/>
      <c r="CU357" s="8"/>
    </row>
    <row r="358" spans="1:99" ht="15.75" customHeight="1" x14ac:dyDescent="0.25">
      <c r="A358" s="502"/>
      <c r="B358" s="351" t="s">
        <v>39</v>
      </c>
      <c r="C358" s="352" t="e">
        <f>CF329/G329%</f>
        <v>#DIV/0!</v>
      </c>
      <c r="D358" s="352">
        <f>CF331/(G331+G332+G333)%</f>
        <v>0.11869917286942222</v>
      </c>
      <c r="E358" s="352">
        <f>CF333/(G334+G335+G336)%</f>
        <v>0.13210628894562026</v>
      </c>
      <c r="F358" s="353">
        <f>CF335/(G337+G338)%</f>
        <v>0.17492019883584181</v>
      </c>
      <c r="G358" s="354">
        <f>CF337/(G339)%</f>
        <v>4.6806454141961634E-2</v>
      </c>
      <c r="H358" s="413">
        <f>H312+F352-F353</f>
        <v>398.01099999999985</v>
      </c>
      <c r="K358" s="309"/>
      <c r="L358" s="309"/>
      <c r="M358" s="471" t="s">
        <v>103</v>
      </c>
      <c r="N358" s="472"/>
      <c r="O358" s="473"/>
      <c r="P358" s="357" t="s">
        <v>104</v>
      </c>
      <c r="Q358" s="358" t="s">
        <v>105</v>
      </c>
      <c r="R358" s="359" t="s">
        <v>106</v>
      </c>
      <c r="S358" s="359" t="s">
        <v>107</v>
      </c>
      <c r="T358" s="359" t="s">
        <v>108</v>
      </c>
      <c r="U358" s="359" t="s">
        <v>101</v>
      </c>
      <c r="V358" s="360" t="s">
        <v>109</v>
      </c>
      <c r="W358" s="213"/>
      <c r="X358" s="348"/>
      <c r="Y358" s="348"/>
      <c r="Z358" s="348"/>
      <c r="AA358" s="348"/>
      <c r="AE358" s="348"/>
      <c r="AF358" s="348"/>
      <c r="AG358" s="169"/>
      <c r="AH358" s="169"/>
      <c r="AI358" s="169"/>
      <c r="AJ358" s="169"/>
      <c r="AK358" s="169"/>
      <c r="AL358" s="169"/>
      <c r="AM358" s="169"/>
      <c r="AN358" s="169"/>
      <c r="AO358" s="169"/>
      <c r="AP358" s="169"/>
      <c r="AQ358" s="169"/>
      <c r="AR358" s="169"/>
      <c r="AS358" s="169"/>
      <c r="AT358" s="169"/>
      <c r="AU358" s="169"/>
      <c r="AV358" s="169"/>
      <c r="AW358" s="169"/>
      <c r="AX358" s="169"/>
      <c r="AY358" s="169"/>
      <c r="AZ358" s="169"/>
      <c r="BA358" s="169"/>
      <c r="BB358" s="169"/>
      <c r="BC358" s="169"/>
      <c r="BD358" s="169"/>
      <c r="BE358" s="169"/>
      <c r="BF358" s="169"/>
      <c r="BG358" s="169"/>
      <c r="BH358" s="361" t="s">
        <v>110</v>
      </c>
      <c r="BI358" s="480"/>
      <c r="BJ358" s="362">
        <f>BJ329+BJ331+BJ333+BJ335+BJ337+BJ339+BJ340+BJ342+BJ344+BJ346+BJ347+BJ348+BJ350+BJ352+BJ354+BJ356</f>
        <v>7.2200000000000006</v>
      </c>
      <c r="BK358" s="362">
        <f>BK329+BK331+BK333+BK335+BK337+BK339+BK340+BK342+BK344+BK346+BK347+BK348+BK350+BK352+BK354+BK356</f>
        <v>0.59599999999999997</v>
      </c>
      <c r="BL358" s="488"/>
      <c r="BM358" s="489"/>
      <c r="BN358" s="362">
        <f>BN329+BN331+BN333+BN335+BN337+BN339+BN340+BN342+BN344+BN346+BN347+BN348+BN350+BN352+BN354+BN356</f>
        <v>5.22</v>
      </c>
      <c r="BO358" s="362">
        <f>BO329+BO331+BO333+BO335+BO337+BO339+BO340+BO342+BO344+BO346+BO347+BO348+BO350+BO352+BO354+BO356</f>
        <v>0.76800000000000002</v>
      </c>
      <c r="BP358" s="488"/>
      <c r="BQ358" s="489"/>
      <c r="BR358" s="362">
        <f>BR329+BR331+BR333+BR335+BR337+BR339+BR340+BR342+BR344+BR346+BR347+BR348+BR350+BR352+BR354+BR356</f>
        <v>5.43</v>
      </c>
      <c r="BS358" s="362">
        <f>BS329+BS331+BS333+BS335+BS337+BS339+BS340+BS342+BS344+BS346+BS347+BS348+BS350+BS352+BS354+BS356</f>
        <v>0.38900000000000001</v>
      </c>
      <c r="BT358" s="482"/>
      <c r="BU358" s="87"/>
      <c r="BV358" s="87"/>
      <c r="BW358" s="147" t="s">
        <v>110</v>
      </c>
      <c r="BX358" s="18"/>
      <c r="BY358" s="148">
        <f>BY329+BY331+BY333+BY335+BY337+BY339+BY340+BY342+BY344+BY346+BY347+BY348+BY350+BY352+BY354+BY356</f>
        <v>17.870000000000005</v>
      </c>
      <c r="BZ358" s="149">
        <f>BZ331+BZ333+BZ335+BZ337+BZ339+BZ340+BZ342+BZ344+BZ346+BZ347+BZ348+BZ350+BZ352+BZ354+BZ356+CC357</f>
        <v>1.7529999999999999</v>
      </c>
      <c r="CA358" s="150">
        <f>CA339+CA340+CA342+CA346+CA346+CA347</f>
        <v>0</v>
      </c>
      <c r="CB358" s="144" t="s">
        <v>39</v>
      </c>
      <c r="CC358" s="145">
        <f>CC357</f>
        <v>0</v>
      </c>
      <c r="CD358" s="147" t="s">
        <v>110</v>
      </c>
      <c r="CE358" s="151"/>
      <c r="CF358" s="152">
        <f>SUM(CF311:CF357)</f>
        <v>163.75000000000006</v>
      </c>
      <c r="CG358" s="153">
        <f>SUM(BZ312:BZ358)</f>
        <v>154.86799999999997</v>
      </c>
      <c r="CH358" s="154">
        <f>CA358</f>
        <v>0</v>
      </c>
      <c r="CI358" s="9"/>
      <c r="CP358" s="8"/>
      <c r="CQ358" s="45"/>
      <c r="CR358" s="8"/>
      <c r="CS358" s="8"/>
      <c r="CT358" s="8"/>
      <c r="CU358" s="8"/>
    </row>
    <row r="359" spans="1:99" ht="15" customHeight="1" x14ac:dyDescent="0.25">
      <c r="A359" s="363"/>
      <c r="H359" s="364" t="s">
        <v>109</v>
      </c>
      <c r="K359" s="309"/>
      <c r="L359" s="309"/>
      <c r="M359" s="365"/>
      <c r="N359" s="333"/>
      <c r="O359" s="366"/>
      <c r="P359" s="367" t="s">
        <v>111</v>
      </c>
      <c r="Q359" s="205"/>
      <c r="R359" s="205"/>
      <c r="S359" s="368"/>
      <c r="T359" s="368"/>
      <c r="U359" s="368"/>
      <c r="V359" s="369">
        <f>Q359+R359+S359+T359+U359</f>
        <v>0</v>
      </c>
      <c r="W359" s="213"/>
      <c r="X359" s="348"/>
      <c r="Y359" s="348"/>
      <c r="Z359" s="348"/>
      <c r="AA359" s="348"/>
      <c r="AE359" s="348"/>
      <c r="AF359" s="348"/>
      <c r="AG359" s="169"/>
      <c r="AH359" s="169"/>
      <c r="AI359" s="169"/>
      <c r="AJ359" s="169"/>
      <c r="AK359" s="169"/>
      <c r="AL359" s="169"/>
      <c r="AM359" s="169"/>
      <c r="AN359" s="169"/>
      <c r="AO359" s="169"/>
      <c r="AP359" s="169"/>
      <c r="AQ359" s="169"/>
      <c r="AR359" s="169"/>
      <c r="AS359" s="169"/>
      <c r="AT359" s="169"/>
      <c r="AU359" s="169"/>
      <c r="AV359" s="169"/>
      <c r="AW359" s="169"/>
      <c r="AX359" s="169"/>
      <c r="AY359" s="169"/>
      <c r="AZ359" s="169"/>
      <c r="BA359" s="169"/>
      <c r="BB359" s="169"/>
      <c r="BC359" s="169"/>
      <c r="BD359" s="169"/>
      <c r="BE359" s="169"/>
      <c r="BF359" s="169"/>
      <c r="BG359" s="169"/>
      <c r="BH359" s="370" t="s">
        <v>112</v>
      </c>
      <c r="BI359" s="481"/>
      <c r="BJ359" s="371">
        <f>BJ358/(BJ358+C352)%</f>
        <v>6.7338183174780823</v>
      </c>
      <c r="BK359" s="371">
        <f>BK358/C352%</f>
        <v>0.59599999999999997</v>
      </c>
      <c r="BL359" s="490"/>
      <c r="BM359" s="491"/>
      <c r="BN359" s="371">
        <f>BN358/(BN358+D352)%</f>
        <v>4.1031284389246974</v>
      </c>
      <c r="BO359" s="371">
        <f>BO358/D352%</f>
        <v>0.62950819672131153</v>
      </c>
      <c r="BP359" s="490"/>
      <c r="BQ359" s="491"/>
      <c r="BR359" s="371">
        <f>BR358/(BR358+E352)%</f>
        <v>3.7337550711682592</v>
      </c>
      <c r="BS359" s="371">
        <f>BS358/E352%</f>
        <v>0.27785714285714286</v>
      </c>
      <c r="BT359" s="483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9"/>
      <c r="CP359" s="8"/>
    </row>
    <row r="360" spans="1:99" ht="15" customHeight="1" x14ac:dyDescent="0.25">
      <c r="A360" s="474" t="s">
        <v>95</v>
      </c>
      <c r="B360" s="475"/>
      <c r="C360" s="327" t="s">
        <v>58</v>
      </c>
      <c r="D360" s="372" t="s">
        <v>61</v>
      </c>
      <c r="E360" s="323" t="s">
        <v>65</v>
      </c>
      <c r="F360" s="325" t="s">
        <v>70</v>
      </c>
      <c r="G360" s="373" t="s">
        <v>71</v>
      </c>
      <c r="H360" s="374" t="s">
        <v>73</v>
      </c>
      <c r="I360" s="375"/>
      <c r="K360" s="309"/>
      <c r="L360" s="309"/>
      <c r="M360" s="476" t="s">
        <v>113</v>
      </c>
      <c r="N360" s="477"/>
      <c r="O360" s="376"/>
      <c r="P360" s="377" t="s">
        <v>114</v>
      </c>
      <c r="Q360" s="378">
        <f t="shared" ref="Q360:V360" si="303">Q359</f>
        <v>0</v>
      </c>
      <c r="R360" s="378">
        <f t="shared" si="303"/>
        <v>0</v>
      </c>
      <c r="S360" s="378">
        <f t="shared" si="303"/>
        <v>0</v>
      </c>
      <c r="T360" s="378">
        <f t="shared" si="303"/>
        <v>0</v>
      </c>
      <c r="U360" s="378">
        <f t="shared" si="303"/>
        <v>0</v>
      </c>
      <c r="V360" s="379">
        <f t="shared" si="303"/>
        <v>0</v>
      </c>
      <c r="W360" s="169"/>
      <c r="X360" s="348"/>
      <c r="Y360" s="348"/>
      <c r="Z360" s="348"/>
      <c r="AA360" s="348"/>
      <c r="AE360" s="348"/>
      <c r="AF360" s="348"/>
      <c r="AG360" s="169"/>
      <c r="AH360" s="169"/>
      <c r="AI360" s="169"/>
      <c r="AJ360" s="169"/>
      <c r="AK360" s="169"/>
      <c r="AL360" s="169"/>
      <c r="AM360" s="169"/>
      <c r="AN360" s="169"/>
      <c r="AO360" s="169"/>
      <c r="AP360" s="169"/>
      <c r="AQ360" s="169"/>
      <c r="AR360" s="169"/>
      <c r="AS360" s="169"/>
      <c r="AT360" s="169"/>
      <c r="AU360" s="169"/>
      <c r="AV360" s="169"/>
      <c r="AW360" s="169"/>
      <c r="AX360" s="169"/>
      <c r="AY360" s="169"/>
      <c r="AZ360" s="169"/>
      <c r="BA360" s="169"/>
      <c r="BB360" s="169"/>
      <c r="BC360" s="169"/>
      <c r="BD360" s="169"/>
      <c r="BE360" s="169"/>
      <c r="BF360" s="169"/>
      <c r="BG360" s="169"/>
      <c r="BH360" s="380"/>
      <c r="BI360" s="381"/>
      <c r="BJ360" s="381"/>
      <c r="BK360" s="381"/>
      <c r="BL360" s="381"/>
      <c r="BM360" s="381"/>
      <c r="BN360" s="381"/>
      <c r="BO360" s="381"/>
      <c r="BP360" s="381"/>
      <c r="BQ360" s="381"/>
      <c r="BR360" s="381"/>
      <c r="BS360" s="381"/>
      <c r="BT360" s="381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9"/>
    </row>
    <row r="361" spans="1:99" ht="15" customHeight="1" x14ac:dyDescent="0.25">
      <c r="A361" s="382"/>
      <c r="B361" s="189"/>
      <c r="C361" s="333">
        <v>1.5</v>
      </c>
      <c r="D361" s="333">
        <v>1.45</v>
      </c>
      <c r="E361" s="383">
        <v>1.25</v>
      </c>
      <c r="F361" s="272">
        <v>1.5</v>
      </c>
      <c r="G361" s="384">
        <v>1.5</v>
      </c>
      <c r="H361" s="385">
        <v>1.5</v>
      </c>
      <c r="I361" s="386"/>
      <c r="K361" s="387" t="s">
        <v>56</v>
      </c>
      <c r="L361" s="388"/>
      <c r="M361" s="476" t="s">
        <v>115</v>
      </c>
      <c r="N361" s="477"/>
      <c r="O361" s="376"/>
      <c r="S361" s="309"/>
      <c r="T361" s="389"/>
      <c r="U361" s="478" t="s">
        <v>109</v>
      </c>
      <c r="V361" s="479"/>
      <c r="W361" s="169"/>
      <c r="X361" s="348"/>
      <c r="Y361" s="390" t="s">
        <v>116</v>
      </c>
      <c r="Z361" s="390">
        <f>100-(Z364+V364+0.15)</f>
        <v>93.936156839815567</v>
      </c>
      <c r="AA361" s="348"/>
      <c r="AE361" s="348"/>
      <c r="AF361" s="348"/>
      <c r="AG361" s="169"/>
      <c r="AH361" s="169"/>
      <c r="AI361" s="169"/>
      <c r="AJ361" s="169"/>
      <c r="AK361" s="169"/>
      <c r="AL361" s="169"/>
      <c r="AM361" s="169"/>
      <c r="AN361" s="169"/>
      <c r="AO361" s="169"/>
      <c r="AP361" s="169"/>
      <c r="AQ361" s="169"/>
      <c r="AR361" s="169"/>
      <c r="AS361" s="169"/>
      <c r="AT361" s="169"/>
      <c r="AU361" s="169"/>
      <c r="AV361" s="169"/>
      <c r="AW361" s="169"/>
      <c r="AX361" s="169"/>
      <c r="AY361" s="169"/>
      <c r="AZ361" s="169"/>
      <c r="BA361" s="169"/>
      <c r="BB361" s="169"/>
      <c r="BC361" s="169"/>
      <c r="BD361" s="169"/>
      <c r="BE361" s="169"/>
      <c r="BF361" s="169"/>
      <c r="BG361" s="169"/>
      <c r="BH361" s="380"/>
      <c r="BI361" s="381"/>
      <c r="BJ361" s="381"/>
      <c r="BK361" s="381"/>
      <c r="BL361" s="381"/>
      <c r="BM361" s="381"/>
      <c r="BN361" s="381"/>
      <c r="BO361" s="381"/>
      <c r="BP361" s="381"/>
      <c r="BQ361" s="381"/>
      <c r="BR361" s="381"/>
      <c r="BS361" s="381"/>
      <c r="BT361" s="381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9"/>
    </row>
    <row r="362" spans="1:99" ht="15.75" customHeight="1" x14ac:dyDescent="0.25">
      <c r="A362" s="365" t="s">
        <v>117</v>
      </c>
      <c r="B362" s="241" t="s">
        <v>38</v>
      </c>
      <c r="C362" s="337">
        <f>BX339/(BX339+F341)%</f>
        <v>1.4678219232742404</v>
      </c>
      <c r="D362" s="337">
        <f>BX340/(BX340+F342)%</f>
        <v>2.6645350386357576</v>
      </c>
      <c r="E362" s="337">
        <f>BX342/(BX342+F343)%</f>
        <v>1.2257327750285492</v>
      </c>
      <c r="F362" s="339">
        <f>BX344/(BX344+F344)%</f>
        <v>7.4078108829456939</v>
      </c>
      <c r="G362" s="391">
        <f>BX346/(BX346+F345)%</f>
        <v>6.2208398133748046</v>
      </c>
      <c r="H362" s="392">
        <f>BX347/(BX347+F346)%</f>
        <v>2.0491803278688523</v>
      </c>
      <c r="I362" s="393"/>
      <c r="K362" s="337">
        <f>BZ337/(F339)%</f>
        <v>0</v>
      </c>
      <c r="L362" s="309"/>
      <c r="M362" s="476" t="s">
        <v>118</v>
      </c>
      <c r="N362" s="477"/>
      <c r="O362" s="376"/>
      <c r="S362" s="309"/>
      <c r="T362" s="492" t="s">
        <v>119</v>
      </c>
      <c r="U362" s="183" t="s">
        <v>36</v>
      </c>
      <c r="V362" s="366">
        <v>5.25</v>
      </c>
      <c r="W362" s="169"/>
      <c r="X362" s="348"/>
      <c r="Y362" s="484" t="s">
        <v>120</v>
      </c>
      <c r="Z362" s="484"/>
      <c r="AA362" s="348"/>
      <c r="AB362" s="348"/>
      <c r="AC362" s="348"/>
      <c r="AD362" s="348"/>
      <c r="AE362" s="348"/>
      <c r="AF362" s="348"/>
      <c r="AG362" s="169"/>
      <c r="AH362" s="169"/>
      <c r="AI362" s="169"/>
      <c r="AJ362" s="169"/>
      <c r="AK362" s="169"/>
      <c r="AL362" s="169"/>
      <c r="AM362" s="169"/>
      <c r="AN362" s="169"/>
      <c r="AO362" s="169"/>
      <c r="AP362" s="169"/>
      <c r="AQ362" s="169"/>
      <c r="AR362" s="169"/>
      <c r="AS362" s="169"/>
      <c r="AT362" s="169"/>
      <c r="AU362" s="169"/>
      <c r="AV362" s="169"/>
      <c r="AW362" s="169"/>
      <c r="AX362" s="169"/>
      <c r="AY362" s="169"/>
      <c r="AZ362" s="169"/>
      <c r="BA362" s="169"/>
      <c r="BB362" s="169"/>
      <c r="BC362" s="169"/>
      <c r="BD362" s="169"/>
      <c r="BE362" s="169"/>
      <c r="BF362" s="169"/>
      <c r="BG362" s="169"/>
      <c r="BH362" s="380"/>
      <c r="BI362" s="381"/>
      <c r="BJ362" s="381"/>
      <c r="BK362" s="381"/>
      <c r="BL362" s="381"/>
      <c r="BM362" s="381"/>
      <c r="BN362" s="381"/>
      <c r="BO362" s="381"/>
      <c r="BP362" s="381"/>
      <c r="BQ362" s="381"/>
      <c r="BR362" s="381"/>
      <c r="BS362" s="381"/>
      <c r="BT362" s="381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9"/>
    </row>
    <row r="363" spans="1:99" ht="15.75" customHeight="1" x14ac:dyDescent="0.25">
      <c r="A363" s="365"/>
      <c r="B363" s="241" t="s">
        <v>39</v>
      </c>
      <c r="C363" s="337">
        <f>CE339/(CE339+G341)%</f>
        <v>0.21834014851369712</v>
      </c>
      <c r="D363" s="337">
        <f>CE340/(CE340+G342)%</f>
        <v>0.22199989344005111</v>
      </c>
      <c r="E363" s="337">
        <f>CE342/(CE342+G343)%</f>
        <v>0.22681998382674898</v>
      </c>
      <c r="F363" s="339">
        <f>CE344/(CE344+G344)%</f>
        <v>0.71418068771399157</v>
      </c>
      <c r="G363" s="391">
        <f>CE346/(CE346+G345)%</f>
        <v>0.71123755334281658</v>
      </c>
      <c r="H363" s="394">
        <f>CF347/(CF347+G346)%</f>
        <v>0.31863079794255544</v>
      </c>
      <c r="K363" s="352">
        <f>CG337/(G339)%</f>
        <v>0</v>
      </c>
      <c r="M363" s="485" t="s">
        <v>121</v>
      </c>
      <c r="N363" s="467"/>
      <c r="O363" s="395"/>
      <c r="T363" s="492"/>
      <c r="U363" s="183" t="s">
        <v>38</v>
      </c>
      <c r="V363" s="193">
        <f>BY358/(BY358+F352)%</f>
        <v>4.7042409245268129</v>
      </c>
      <c r="W363" s="169"/>
      <c r="X363" s="260"/>
      <c r="Y363" s="183" t="s">
        <v>122</v>
      </c>
      <c r="Z363" s="396">
        <v>0</v>
      </c>
      <c r="AA363" s="260"/>
      <c r="AB363" s="260"/>
      <c r="AC363" s="260"/>
      <c r="AD363" s="260"/>
      <c r="AE363" s="260"/>
      <c r="AF363" s="260"/>
      <c r="AG363" s="223"/>
      <c r="AH363" s="223"/>
      <c r="AI363" s="223"/>
      <c r="AJ363" s="223"/>
      <c r="AK363" s="223"/>
      <c r="AL363" s="223"/>
      <c r="AM363" s="223"/>
      <c r="AN363" s="223"/>
      <c r="AO363" s="223"/>
      <c r="AP363" s="223"/>
      <c r="AQ363" s="223"/>
      <c r="AR363" s="223"/>
      <c r="AS363" s="223"/>
      <c r="AT363" s="223"/>
      <c r="AU363" s="223"/>
      <c r="AV363" s="223"/>
      <c r="AW363" s="223"/>
      <c r="AX363" s="223"/>
      <c r="AY363" s="223"/>
      <c r="AZ363" s="223"/>
      <c r="BA363" s="223"/>
      <c r="BB363" s="223"/>
      <c r="BC363" s="223"/>
      <c r="BD363" s="223"/>
      <c r="BE363" s="223"/>
      <c r="BF363" s="223"/>
      <c r="BG363" s="223"/>
      <c r="BH363" s="380"/>
      <c r="BI363" s="381"/>
      <c r="BJ363" s="381"/>
      <c r="BK363" s="381"/>
      <c r="BL363" s="381"/>
      <c r="BM363" s="381"/>
      <c r="BN363" s="381"/>
      <c r="BO363" s="381"/>
      <c r="BP363" s="381"/>
      <c r="BQ363" s="381"/>
      <c r="BR363" s="381"/>
      <c r="BS363" s="381"/>
      <c r="BT363" s="381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9"/>
    </row>
    <row r="364" spans="1:99" ht="15.75" customHeight="1" x14ac:dyDescent="0.25">
      <c r="A364" s="382"/>
      <c r="B364" s="234"/>
      <c r="C364" s="333">
        <v>1.95</v>
      </c>
      <c r="D364" s="333">
        <v>1.75</v>
      </c>
      <c r="E364" s="333">
        <v>1.65</v>
      </c>
      <c r="F364" s="384"/>
      <c r="G364" s="322" t="s">
        <v>123</v>
      </c>
      <c r="H364" s="397" t="s">
        <v>45</v>
      </c>
      <c r="I364" s="327" t="s">
        <v>48</v>
      </c>
      <c r="J364" s="327" t="s">
        <v>52</v>
      </c>
      <c r="K364" s="327" t="s">
        <v>58</v>
      </c>
      <c r="L364" s="372" t="s">
        <v>61</v>
      </c>
      <c r="M364" s="323" t="s">
        <v>65</v>
      </c>
      <c r="N364" s="323" t="s">
        <v>70</v>
      </c>
      <c r="O364" s="327" t="s">
        <v>77</v>
      </c>
      <c r="P364" s="327" t="s">
        <v>80</v>
      </c>
      <c r="Q364" s="398" t="s">
        <v>82</v>
      </c>
      <c r="R364" s="398" t="s">
        <v>84</v>
      </c>
      <c r="S364" s="399" t="s">
        <v>86</v>
      </c>
      <c r="T364" s="493"/>
      <c r="U364" s="183" t="s">
        <v>39</v>
      </c>
      <c r="V364" s="414">
        <f>CF358/(CF358+G352)%</f>
        <v>5.9138431601844346</v>
      </c>
      <c r="W364" s="169"/>
      <c r="X364" s="260"/>
      <c r="Y364" s="183" t="s">
        <v>124</v>
      </c>
      <c r="Z364" s="400">
        <f>Z363/((CF358+G352)+(CF358+G352)*0.0015)%</f>
        <v>0</v>
      </c>
      <c r="AF364" s="260"/>
      <c r="AG364" s="223"/>
      <c r="AH364" s="223"/>
      <c r="AI364" s="223"/>
      <c r="AJ364" s="223"/>
      <c r="AK364" s="223"/>
      <c r="AL364" s="223"/>
      <c r="AM364" s="223"/>
      <c r="AN364" s="223"/>
      <c r="AO364" s="223"/>
      <c r="AP364" s="223"/>
      <c r="AQ364" s="223"/>
      <c r="AR364" s="223"/>
      <c r="AS364" s="223"/>
      <c r="AT364" s="223"/>
      <c r="AU364" s="223"/>
      <c r="AV364" s="223"/>
      <c r="AW364" s="223"/>
      <c r="AX364" s="223"/>
      <c r="AY364" s="223"/>
      <c r="AZ364" s="223"/>
      <c r="BA364" s="223"/>
      <c r="BB364" s="223"/>
      <c r="BC364" s="223"/>
      <c r="BD364" s="223"/>
      <c r="BE364" s="223"/>
      <c r="BF364" s="223"/>
      <c r="BG364" s="223"/>
      <c r="BH364" s="380"/>
      <c r="BI364" s="381"/>
      <c r="BJ364" s="381"/>
      <c r="BK364" s="381"/>
      <c r="BL364" s="381"/>
      <c r="BM364" s="381"/>
      <c r="BN364" s="381"/>
      <c r="BO364" s="381"/>
      <c r="BP364" s="381"/>
      <c r="BQ364" s="381"/>
      <c r="BR364" s="381"/>
      <c r="BS364" s="381"/>
      <c r="BT364" s="381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9"/>
    </row>
    <row r="365" spans="1:99" ht="15" customHeight="1" x14ac:dyDescent="0.25">
      <c r="A365" s="365" t="s">
        <v>109</v>
      </c>
      <c r="B365" s="241" t="s">
        <v>38</v>
      </c>
      <c r="C365" s="337">
        <f>BY339/(BY339+F341)%</f>
        <v>1.6779955063849152</v>
      </c>
      <c r="D365" s="337">
        <f>BY340/(BY340+F342)%</f>
        <v>3.1804929764113443</v>
      </c>
      <c r="E365" s="337">
        <f>BY342/(BY342+F343)%</f>
        <v>1.4957102725685216</v>
      </c>
      <c r="F365" s="338">
        <f>BY344/(BY344+F344)%</f>
        <v>7.4078108829456939</v>
      </c>
      <c r="G365" s="274" t="s">
        <v>38</v>
      </c>
      <c r="H365" s="337">
        <f>BZ331/(F331+F332+F333)%</f>
        <v>0</v>
      </c>
      <c r="I365" s="337">
        <f>BZ333/(F334+F335+F336)%</f>
        <v>0</v>
      </c>
      <c r="J365" s="337">
        <f>BZ335/(F337+F338)%</f>
        <v>0</v>
      </c>
      <c r="K365" s="337">
        <f>BZ339/F341%</f>
        <v>0</v>
      </c>
      <c r="L365" s="337">
        <f>BZ340/F342%</f>
        <v>0</v>
      </c>
      <c r="M365" s="337">
        <f>BZ342/F343%</f>
        <v>0</v>
      </c>
      <c r="N365" s="386">
        <f>BZ344/F344%</f>
        <v>0</v>
      </c>
      <c r="O365" s="337">
        <f>BZ348/F347%</f>
        <v>2.3201376936316698</v>
      </c>
      <c r="P365" s="337">
        <f>BZ350/F348%</f>
        <v>1.6118692187929298</v>
      </c>
      <c r="Q365" s="337" t="e">
        <f>BZ352/F349%</f>
        <v>#DIV/0!</v>
      </c>
      <c r="R365" s="386">
        <f>BZ354/F350%</f>
        <v>1.3953488372093026</v>
      </c>
      <c r="S365" s="272">
        <f>BZ356/F351%</f>
        <v>2.3053326309918512</v>
      </c>
      <c r="T365" s="493" t="s">
        <v>14</v>
      </c>
      <c r="U365" s="183" t="s">
        <v>38</v>
      </c>
      <c r="V365" s="193">
        <f>BZ358/F352%/0.381</f>
        <v>1.271008251040443</v>
      </c>
      <c r="W365" s="223"/>
      <c r="X365" s="260"/>
      <c r="AF365" s="260"/>
      <c r="AG365" s="223"/>
      <c r="AH365" s="223"/>
      <c r="AI365" s="223"/>
      <c r="AJ365" s="223"/>
      <c r="AK365" s="223"/>
      <c r="AL365" s="223"/>
      <c r="AM365" s="223"/>
      <c r="AN365" s="223"/>
      <c r="AO365" s="223"/>
      <c r="AP365" s="223"/>
      <c r="AQ365" s="223"/>
      <c r="AR365" s="223"/>
      <c r="AS365" s="223"/>
      <c r="AT365" s="223"/>
      <c r="AU365" s="223"/>
      <c r="AV365" s="223"/>
      <c r="AW365" s="223"/>
      <c r="AX365" s="223"/>
      <c r="AY365" s="223"/>
      <c r="AZ365" s="223"/>
      <c r="BA365" s="223"/>
      <c r="BB365" s="223"/>
      <c r="BC365" s="223"/>
      <c r="BD365" s="223"/>
      <c r="BE365" s="223"/>
      <c r="BF365" s="223"/>
      <c r="BG365" s="223"/>
      <c r="BH365" s="380"/>
      <c r="BI365" s="381"/>
      <c r="BJ365" s="381"/>
      <c r="BK365" s="381"/>
      <c r="BL365" s="381"/>
      <c r="BM365" s="381"/>
      <c r="BN365" s="381"/>
      <c r="BO365" s="381"/>
      <c r="BP365" s="381"/>
      <c r="BQ365" s="381"/>
      <c r="BR365" s="381"/>
      <c r="BS365" s="381"/>
      <c r="BT365" s="381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9"/>
    </row>
    <row r="366" spans="1:99" ht="15" customHeight="1" x14ac:dyDescent="0.25">
      <c r="A366" s="401"/>
      <c r="B366" s="351" t="s">
        <v>39</v>
      </c>
      <c r="C366" s="352">
        <f>CF339/(CF339+G341)%</f>
        <v>0.25005774638634765</v>
      </c>
      <c r="D366" s="352">
        <f>CF340/(CF340+G342)%</f>
        <v>0.26628164313525926</v>
      </c>
      <c r="E366" s="352">
        <f>CF342/(CF342+G343)%</f>
        <v>0.27739680697969799</v>
      </c>
      <c r="F366" s="353">
        <f>CF344/(CF344+G344)%</f>
        <v>0.71418068771399157</v>
      </c>
      <c r="G366" s="402" t="s">
        <v>39</v>
      </c>
      <c r="H366" s="352">
        <f>CG331/(G331+G332+G333)%</f>
        <v>0</v>
      </c>
      <c r="I366" s="352">
        <f>CG333/(G334+G335+G336)%</f>
        <v>0</v>
      </c>
      <c r="J366" s="352">
        <f>CG335/(G337+G338)%</f>
        <v>0</v>
      </c>
      <c r="K366" s="352">
        <f>CG339/G341%</f>
        <v>0</v>
      </c>
      <c r="L366" s="352">
        <f>CG340/G342%</f>
        <v>0</v>
      </c>
      <c r="M366" s="352">
        <f>CG342/G343%</f>
        <v>0</v>
      </c>
      <c r="N366" s="393">
        <f>CG344/G344%</f>
        <v>0</v>
      </c>
      <c r="O366" s="352">
        <f>CG348/G347%</f>
        <v>0.20041867878297687</v>
      </c>
      <c r="P366" s="352">
        <f>CG350/G348%</f>
        <v>0.23531089560752999</v>
      </c>
      <c r="Q366" s="352">
        <f>CG352/G349%</f>
        <v>0</v>
      </c>
      <c r="R366" s="393">
        <f>CG354/G350%</f>
        <v>0.18785222291797121</v>
      </c>
      <c r="S366" s="403">
        <f>CG356/G351%</f>
        <v>0.66105715834273682</v>
      </c>
      <c r="T366" s="494"/>
      <c r="U366" s="404" t="s">
        <v>39</v>
      </c>
      <c r="V366" s="405">
        <f>CG358/G352%/0.381</f>
        <v>15.602689962667172</v>
      </c>
      <c r="W366" s="223"/>
      <c r="X366" s="260"/>
      <c r="AF366" s="260"/>
      <c r="AG366" s="223"/>
      <c r="AH366" s="223"/>
      <c r="AI366" s="223"/>
      <c r="AJ366" s="223"/>
      <c r="AK366" s="223"/>
      <c r="AL366" s="223"/>
      <c r="AM366" s="223"/>
      <c r="AN366" s="223"/>
      <c r="AO366" s="223"/>
      <c r="AP366" s="223"/>
      <c r="AQ366" s="223"/>
      <c r="AR366" s="223"/>
      <c r="AS366" s="223"/>
      <c r="AT366" s="223"/>
      <c r="AU366" s="223"/>
      <c r="AV366" s="223"/>
      <c r="AW366" s="223"/>
      <c r="AX366" s="223"/>
      <c r="AY366" s="223"/>
      <c r="AZ366" s="223"/>
      <c r="BA366" s="223"/>
      <c r="BB366" s="223"/>
      <c r="BC366" s="223"/>
      <c r="BD366" s="223"/>
      <c r="BE366" s="223"/>
      <c r="BF366" s="223"/>
      <c r="BG366" s="223"/>
      <c r="BH366" s="380"/>
      <c r="BI366" s="381"/>
      <c r="BJ366" s="381"/>
      <c r="BK366" s="381"/>
      <c r="BL366" s="381"/>
      <c r="BM366" s="381"/>
      <c r="BN366" s="381"/>
      <c r="BO366" s="381"/>
      <c r="BP366" s="381"/>
      <c r="BQ366" s="381"/>
      <c r="BR366" s="381"/>
      <c r="BS366" s="381"/>
      <c r="BT366" s="381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9"/>
    </row>
    <row r="367" spans="1:99" ht="15" customHeight="1" x14ac:dyDescent="0.25">
      <c r="A367" s="408" t="s">
        <v>125</v>
      </c>
      <c r="B367" s="348"/>
      <c r="C367" s="348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213"/>
      <c r="O367" s="213"/>
      <c r="P367" s="213"/>
      <c r="Q367" s="309"/>
      <c r="R367" s="309"/>
      <c r="W367" s="223"/>
      <c r="X367" s="309"/>
      <c r="Y367" s="309"/>
      <c r="Z367" s="309"/>
      <c r="AA367" s="310"/>
      <c r="AB367" s="310"/>
      <c r="AC367" s="310"/>
      <c r="AD367" s="310"/>
      <c r="AE367" s="310"/>
      <c r="AF367" s="310"/>
      <c r="AG367" s="409"/>
      <c r="AH367" s="409"/>
      <c r="AI367" s="409"/>
      <c r="AJ367" s="409"/>
      <c r="AK367" s="409"/>
      <c r="AL367" s="409"/>
      <c r="AM367" s="409"/>
      <c r="AN367" s="409"/>
      <c r="AO367" s="409"/>
      <c r="AP367" s="409"/>
      <c r="AQ367" s="409"/>
      <c r="AR367" s="409"/>
      <c r="AS367" s="409"/>
      <c r="AT367" s="409"/>
      <c r="AU367" s="409"/>
      <c r="AV367" s="409"/>
      <c r="AW367" s="409"/>
      <c r="AX367" s="409"/>
      <c r="AY367" s="409"/>
      <c r="AZ367" s="409"/>
      <c r="BA367" s="409"/>
      <c r="BB367" s="409"/>
      <c r="BC367" s="409"/>
      <c r="BD367" s="409"/>
      <c r="BE367" s="409"/>
      <c r="BF367" s="409"/>
      <c r="BG367" s="409"/>
      <c r="BH367" s="380"/>
      <c r="BI367" s="381"/>
      <c r="BJ367" s="381"/>
      <c r="BK367" s="381"/>
      <c r="BL367" s="381"/>
      <c r="BM367" s="381"/>
      <c r="BN367" s="381"/>
      <c r="BO367" s="381"/>
      <c r="BP367" s="381"/>
      <c r="BQ367" s="381"/>
      <c r="BR367" s="381"/>
      <c r="BS367" s="381"/>
      <c r="BT367" s="381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9"/>
    </row>
    <row r="368" spans="1:99" ht="15" customHeight="1" x14ac:dyDescent="0.3">
      <c r="A368" s="363"/>
      <c r="S368" s="161"/>
      <c r="T368" s="161"/>
      <c r="U368" s="161"/>
      <c r="V368" s="161"/>
      <c r="W368" s="223"/>
      <c r="BH368" s="380"/>
      <c r="BI368" s="381"/>
      <c r="BJ368" s="381"/>
      <c r="BK368" s="381"/>
      <c r="BL368" s="381"/>
      <c r="BM368" s="381"/>
      <c r="BN368" s="381"/>
      <c r="BO368" s="381"/>
      <c r="BP368" s="381"/>
      <c r="BQ368" s="381"/>
      <c r="BR368" s="381"/>
      <c r="BS368" s="381"/>
      <c r="BT368" s="381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9"/>
    </row>
    <row r="369" spans="1:99" ht="15" customHeight="1" x14ac:dyDescent="0.25">
      <c r="A369" s="363"/>
      <c r="W369" s="213"/>
      <c r="BH369" s="380"/>
      <c r="BI369" s="381"/>
      <c r="BJ369" s="381"/>
      <c r="BK369" s="381"/>
      <c r="BL369" s="381"/>
      <c r="BM369" s="381"/>
      <c r="BN369" s="381"/>
      <c r="BO369" s="381"/>
      <c r="BP369" s="381"/>
      <c r="BQ369" s="381"/>
      <c r="BR369" s="381"/>
      <c r="BS369" s="381"/>
      <c r="BT369" s="381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9"/>
    </row>
    <row r="370" spans="1:99" ht="15" customHeight="1" x14ac:dyDescent="0.3">
      <c r="A370" s="363"/>
      <c r="W370" s="213"/>
      <c r="BG370" s="161"/>
      <c r="BH370" s="380"/>
      <c r="BI370" s="381"/>
      <c r="BJ370" s="381"/>
      <c r="BK370" s="381"/>
      <c r="BL370" s="381"/>
      <c r="BM370" s="381"/>
      <c r="BN370" s="381"/>
      <c r="BO370" s="381"/>
      <c r="BP370" s="381"/>
      <c r="BQ370" s="381"/>
      <c r="BR370" s="381"/>
      <c r="BS370" s="381"/>
      <c r="BT370" s="381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</row>
    <row r="371" spans="1:99" ht="23.25" customHeight="1" x14ac:dyDescent="0.3">
      <c r="A371" s="156" t="s">
        <v>0</v>
      </c>
      <c r="B371" s="157"/>
      <c r="C371" s="157"/>
      <c r="D371" s="157"/>
      <c r="E371" s="157"/>
      <c r="F371" s="157"/>
      <c r="G371" s="157"/>
      <c r="H371" s="158"/>
      <c r="I371" s="159"/>
      <c r="J371" s="159"/>
      <c r="K371" s="426" t="s">
        <v>1</v>
      </c>
      <c r="L371" s="427"/>
      <c r="M371" s="486" t="s">
        <v>165</v>
      </c>
      <c r="N371" s="486"/>
      <c r="O371" s="159"/>
      <c r="P371" s="159"/>
      <c r="Q371" s="159"/>
      <c r="R371" s="159"/>
      <c r="S371" s="159"/>
      <c r="T371" s="159"/>
      <c r="U371" s="159"/>
      <c r="V371" s="160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/>
      <c r="BD371" s="161"/>
      <c r="BE371" s="161"/>
      <c r="BF371" s="161"/>
      <c r="BG371" s="161"/>
      <c r="BH371" s="162">
        <v>9</v>
      </c>
      <c r="BI371" s="430" t="s">
        <v>2</v>
      </c>
      <c r="BJ371" s="431"/>
      <c r="BK371" s="431"/>
      <c r="BL371" s="432"/>
      <c r="BM371" s="430" t="s">
        <v>3</v>
      </c>
      <c r="BN371" s="431"/>
      <c r="BO371" s="431"/>
      <c r="BP371" s="432"/>
      <c r="BQ371" s="430" t="s">
        <v>4</v>
      </c>
      <c r="BR371" s="431"/>
      <c r="BS371" s="431"/>
      <c r="BT371" s="433"/>
      <c r="BU371" s="87"/>
      <c r="BV371" s="87"/>
      <c r="BW371" s="87"/>
      <c r="BX371" s="87"/>
      <c r="BY371" s="88" t="s">
        <v>5</v>
      </c>
      <c r="BZ371" s="89"/>
      <c r="CA371" s="89"/>
      <c r="CB371" s="87"/>
      <c r="CC371" s="87"/>
      <c r="CD371" s="87"/>
      <c r="CE371" s="87"/>
      <c r="CF371" s="88" t="s">
        <v>6</v>
      </c>
      <c r="CG371" s="89"/>
      <c r="CH371" s="89"/>
      <c r="CI371" s="9"/>
      <c r="CK371" s="12"/>
      <c r="CL371" s="434" t="s">
        <v>7</v>
      </c>
      <c r="CM371" s="434"/>
      <c r="CN371" s="434"/>
      <c r="CO371" s="24"/>
      <c r="CQ371" s="12"/>
      <c r="CR371" s="434" t="s">
        <v>8</v>
      </c>
      <c r="CS371" s="434"/>
      <c r="CT371" s="434"/>
      <c r="CU371" s="24"/>
    </row>
    <row r="372" spans="1:99" ht="15.75" customHeight="1" x14ac:dyDescent="0.25">
      <c r="A372" s="163" t="s">
        <v>9</v>
      </c>
      <c r="B372" s="435" t="s">
        <v>10</v>
      </c>
      <c r="C372" s="435"/>
      <c r="D372" s="435"/>
      <c r="E372" s="435"/>
      <c r="F372" s="435"/>
      <c r="G372" s="435"/>
      <c r="H372" s="435"/>
      <c r="I372" s="436" t="s">
        <v>11</v>
      </c>
      <c r="J372" s="436"/>
      <c r="K372" s="436"/>
      <c r="L372" s="436"/>
      <c r="M372" s="436"/>
      <c r="N372" s="436"/>
      <c r="O372" s="461" t="s">
        <v>12</v>
      </c>
      <c r="P372" s="461"/>
      <c r="Q372" s="497" t="s">
        <v>13</v>
      </c>
      <c r="R372" s="497"/>
      <c r="S372" s="497"/>
      <c r="T372" s="497"/>
      <c r="U372" s="497"/>
      <c r="V372" s="498"/>
      <c r="W372" s="164"/>
      <c r="X372" s="165"/>
      <c r="Y372" s="437" t="s">
        <v>11</v>
      </c>
      <c r="Z372" s="438"/>
      <c r="AA372" s="438"/>
      <c r="AB372" s="438"/>
      <c r="AC372" s="438"/>
      <c r="AD372" s="438"/>
      <c r="AE372" s="438"/>
      <c r="AF372" s="438"/>
      <c r="AG372" s="438"/>
      <c r="AH372" s="438"/>
      <c r="AI372" s="438"/>
      <c r="AJ372" s="438"/>
      <c r="AK372" s="438"/>
      <c r="AL372" s="438"/>
      <c r="AM372" s="438"/>
      <c r="AN372" s="438"/>
      <c r="AO372" s="438"/>
      <c r="AP372" s="438"/>
      <c r="AQ372" s="438"/>
      <c r="AR372" s="438"/>
      <c r="AS372" s="438"/>
      <c r="AT372" s="438"/>
      <c r="AU372" s="439"/>
      <c r="AV372" s="166"/>
      <c r="AW372" s="167"/>
      <c r="AX372" s="167"/>
      <c r="AY372" s="167"/>
      <c r="AZ372" s="167"/>
      <c r="BA372" s="168"/>
      <c r="BB372" s="167"/>
      <c r="BC372" s="167"/>
      <c r="BD372" s="167"/>
      <c r="BE372" s="167"/>
      <c r="BF372" s="168"/>
      <c r="BG372" s="169"/>
      <c r="BH372" s="170" t="s">
        <v>9</v>
      </c>
      <c r="BI372" s="171" t="s">
        <v>7</v>
      </c>
      <c r="BJ372" s="172"/>
      <c r="BK372" s="173" t="s">
        <v>14</v>
      </c>
      <c r="BL372" s="174" t="s">
        <v>15</v>
      </c>
      <c r="BM372" s="171" t="s">
        <v>7</v>
      </c>
      <c r="BN372" s="172"/>
      <c r="BO372" s="173" t="s">
        <v>14</v>
      </c>
      <c r="BP372" s="173" t="s">
        <v>15</v>
      </c>
      <c r="BQ372" s="171" t="s">
        <v>7</v>
      </c>
      <c r="BR372" s="172"/>
      <c r="BS372" s="173" t="s">
        <v>14</v>
      </c>
      <c r="BT372" s="174" t="s">
        <v>15</v>
      </c>
      <c r="BU372" s="87"/>
      <c r="BV372" s="87"/>
      <c r="BW372" s="463" t="s">
        <v>9</v>
      </c>
      <c r="BX372" s="91" t="s">
        <v>7</v>
      </c>
      <c r="BY372" s="450" t="s">
        <v>16</v>
      </c>
      <c r="BZ372" s="450" t="s">
        <v>14</v>
      </c>
      <c r="CA372" s="452" t="s">
        <v>15</v>
      </c>
      <c r="CB372" s="87"/>
      <c r="CC372" s="87"/>
      <c r="CD372" s="454" t="s">
        <v>9</v>
      </c>
      <c r="CE372" s="92" t="s">
        <v>7</v>
      </c>
      <c r="CF372" s="450" t="s">
        <v>16</v>
      </c>
      <c r="CG372" s="457" t="s">
        <v>14</v>
      </c>
      <c r="CH372" s="459" t="s">
        <v>15</v>
      </c>
      <c r="CI372" s="9"/>
      <c r="CK372" s="25" t="s">
        <v>9</v>
      </c>
      <c r="CL372" s="26" t="s">
        <v>17</v>
      </c>
      <c r="CM372" s="26" t="s">
        <v>18</v>
      </c>
      <c r="CN372" s="1" t="s">
        <v>19</v>
      </c>
      <c r="CO372" s="27" t="s">
        <v>20</v>
      </c>
      <c r="CP372" s="28"/>
      <c r="CQ372" s="25" t="s">
        <v>9</v>
      </c>
      <c r="CR372" s="26" t="s">
        <v>17</v>
      </c>
      <c r="CS372" s="26" t="s">
        <v>18</v>
      </c>
      <c r="CT372" s="1" t="s">
        <v>19</v>
      </c>
      <c r="CU372" s="27" t="s">
        <v>20</v>
      </c>
    </row>
    <row r="373" spans="1:99" ht="31.5" customHeight="1" x14ac:dyDescent="0.25">
      <c r="A373" s="175"/>
      <c r="B373" s="176"/>
      <c r="C373" s="177" t="s">
        <v>17</v>
      </c>
      <c r="D373" s="177" t="s">
        <v>18</v>
      </c>
      <c r="E373" s="177" t="s">
        <v>19</v>
      </c>
      <c r="F373" s="178" t="s">
        <v>16</v>
      </c>
      <c r="G373" s="178" t="s">
        <v>21</v>
      </c>
      <c r="H373" s="178" t="s">
        <v>22</v>
      </c>
      <c r="I373" s="440" t="s">
        <v>23</v>
      </c>
      <c r="J373" s="440"/>
      <c r="K373" s="441" t="s">
        <v>24</v>
      </c>
      <c r="L373" s="441"/>
      <c r="M373" s="441" t="s">
        <v>25</v>
      </c>
      <c r="N373" s="441"/>
      <c r="O373" s="462"/>
      <c r="P373" s="462"/>
      <c r="Q373" s="499"/>
      <c r="R373" s="499"/>
      <c r="S373" s="499"/>
      <c r="T373" s="499"/>
      <c r="U373" s="499"/>
      <c r="V373" s="500"/>
      <c r="W373" s="164"/>
      <c r="X373" s="165"/>
      <c r="Y373" s="179"/>
      <c r="Z373" s="442" t="s">
        <v>26</v>
      </c>
      <c r="AA373" s="442"/>
      <c r="AB373" s="442"/>
      <c r="AC373" s="442"/>
      <c r="AD373" s="443" t="s">
        <v>27</v>
      </c>
      <c r="AE373" s="443"/>
      <c r="AF373" s="443"/>
      <c r="AG373" s="443"/>
      <c r="AH373" s="443" t="s">
        <v>28</v>
      </c>
      <c r="AI373" s="443"/>
      <c r="AJ373" s="443"/>
      <c r="AK373" s="443"/>
      <c r="AL373" s="444" t="s">
        <v>29</v>
      </c>
      <c r="AM373" s="444"/>
      <c r="AN373" s="444"/>
      <c r="AO373" s="444"/>
      <c r="AP373" s="445" t="s">
        <v>30</v>
      </c>
      <c r="AQ373" s="445"/>
      <c r="AR373" s="445" t="s">
        <v>31</v>
      </c>
      <c r="AS373" s="445"/>
      <c r="AT373" s="445"/>
      <c r="AU373" s="446"/>
      <c r="AW373" s="447" t="s">
        <v>32</v>
      </c>
      <c r="AX373" s="448"/>
      <c r="AY373" s="448"/>
      <c r="AZ373" s="448"/>
      <c r="BA373" s="449"/>
      <c r="BB373" s="447" t="s">
        <v>33</v>
      </c>
      <c r="BC373" s="448"/>
      <c r="BD373" s="448"/>
      <c r="BE373" s="448"/>
      <c r="BF373" s="449"/>
      <c r="BG373" s="181"/>
      <c r="BH373" s="170"/>
      <c r="BI373" s="171" t="s">
        <v>34</v>
      </c>
      <c r="BJ373" s="173" t="s">
        <v>16</v>
      </c>
      <c r="BK373" s="173"/>
      <c r="BL373" s="174"/>
      <c r="BM373" s="171" t="s">
        <v>34</v>
      </c>
      <c r="BN373" s="173" t="s">
        <v>16</v>
      </c>
      <c r="BO373" s="173"/>
      <c r="BP373" s="173"/>
      <c r="BQ373" s="171" t="s">
        <v>34</v>
      </c>
      <c r="BR373" s="173" t="s">
        <v>16</v>
      </c>
      <c r="BS373" s="173"/>
      <c r="BT373" s="174"/>
      <c r="BU373" s="87"/>
      <c r="BV373" s="87"/>
      <c r="BW373" s="464"/>
      <c r="BX373" s="95" t="s">
        <v>34</v>
      </c>
      <c r="BY373" s="451"/>
      <c r="BZ373" s="451"/>
      <c r="CA373" s="453"/>
      <c r="CB373" s="87"/>
      <c r="CC373" s="87"/>
      <c r="CD373" s="455"/>
      <c r="CE373" s="88" t="s">
        <v>34</v>
      </c>
      <c r="CF373" s="456"/>
      <c r="CG373" s="458"/>
      <c r="CH373" s="460"/>
      <c r="CI373" s="9"/>
      <c r="CK373" s="25"/>
      <c r="CL373" s="29" t="s">
        <v>35</v>
      </c>
      <c r="CM373" s="26" t="s">
        <v>35</v>
      </c>
      <c r="CN373" s="26" t="s">
        <v>35</v>
      </c>
      <c r="CO373" s="27" t="s">
        <v>35</v>
      </c>
      <c r="CP373" s="15"/>
      <c r="CQ373" s="25"/>
      <c r="CR373" s="29" t="s">
        <v>35</v>
      </c>
      <c r="CS373" s="26" t="s">
        <v>35</v>
      </c>
      <c r="CT373" s="26" t="s">
        <v>35</v>
      </c>
      <c r="CU373" s="27" t="s">
        <v>35</v>
      </c>
    </row>
    <row r="374" spans="1:99" ht="15.75" customHeight="1" x14ac:dyDescent="0.25">
      <c r="A374" s="182"/>
      <c r="B374" s="178" t="s">
        <v>36</v>
      </c>
      <c r="C374" s="177" t="s">
        <v>37</v>
      </c>
      <c r="D374" s="177" t="s">
        <v>37</v>
      </c>
      <c r="E374" s="177" t="s">
        <v>37</v>
      </c>
      <c r="F374" s="177" t="s">
        <v>37</v>
      </c>
      <c r="G374" s="177" t="s">
        <v>37</v>
      </c>
      <c r="H374" s="177" t="s">
        <v>37</v>
      </c>
      <c r="I374" s="178" t="s">
        <v>38</v>
      </c>
      <c r="J374" s="178" t="s">
        <v>39</v>
      </c>
      <c r="K374" s="178" t="s">
        <v>38</v>
      </c>
      <c r="L374" s="178" t="s">
        <v>39</v>
      </c>
      <c r="M374" s="178" t="s">
        <v>38</v>
      </c>
      <c r="N374" s="178" t="s">
        <v>39</v>
      </c>
      <c r="O374" s="178" t="s">
        <v>38</v>
      </c>
      <c r="P374" s="178" t="s">
        <v>39</v>
      </c>
      <c r="Q374" s="183" t="s">
        <v>17</v>
      </c>
      <c r="R374" s="183" t="s">
        <v>18</v>
      </c>
      <c r="S374" s="183" t="s">
        <v>19</v>
      </c>
      <c r="T374" s="183" t="s">
        <v>38</v>
      </c>
      <c r="U374" s="183" t="s">
        <v>39</v>
      </c>
      <c r="V374" s="184" t="s">
        <v>36</v>
      </c>
      <c r="W374" s="185"/>
      <c r="X374" s="186"/>
      <c r="Y374" s="175"/>
      <c r="Z374" s="187" t="s">
        <v>17</v>
      </c>
      <c r="AA374" s="187" t="s">
        <v>18</v>
      </c>
      <c r="AB374" s="188" t="s">
        <v>19</v>
      </c>
      <c r="AC374" s="189" t="s">
        <v>16</v>
      </c>
      <c r="AD374" s="187" t="s">
        <v>17</v>
      </c>
      <c r="AE374" s="187" t="s">
        <v>18</v>
      </c>
      <c r="AF374" s="187" t="s">
        <v>19</v>
      </c>
      <c r="AG374" s="189" t="s">
        <v>16</v>
      </c>
      <c r="AH374" s="187" t="s">
        <v>17</v>
      </c>
      <c r="AI374" s="187" t="s">
        <v>18</v>
      </c>
      <c r="AJ374" s="187" t="s">
        <v>19</v>
      </c>
      <c r="AK374" s="189" t="s">
        <v>16</v>
      </c>
      <c r="AL374" s="187" t="s">
        <v>17</v>
      </c>
      <c r="AM374" s="187" t="s">
        <v>18</v>
      </c>
      <c r="AN374" s="187" t="s">
        <v>19</v>
      </c>
      <c r="AO374" s="189" t="s">
        <v>39</v>
      </c>
      <c r="AP374" s="189" t="s">
        <v>38</v>
      </c>
      <c r="AQ374" s="189" t="s">
        <v>39</v>
      </c>
      <c r="AR374" s="187" t="s">
        <v>17</v>
      </c>
      <c r="AS374" s="187" t="s">
        <v>18</v>
      </c>
      <c r="AT374" s="187" t="s">
        <v>19</v>
      </c>
      <c r="AU374" s="190" t="s">
        <v>39</v>
      </c>
      <c r="AV374" s="191" t="s">
        <v>17</v>
      </c>
      <c r="AW374" s="192" t="s">
        <v>17</v>
      </c>
      <c r="AX374" s="189" t="s">
        <v>18</v>
      </c>
      <c r="AY374" s="189" t="s">
        <v>19</v>
      </c>
      <c r="AZ374" s="189" t="s">
        <v>38</v>
      </c>
      <c r="BA374" s="193" t="s">
        <v>39</v>
      </c>
      <c r="BB374" s="192" t="s">
        <v>17</v>
      </c>
      <c r="BC374" s="189" t="s">
        <v>18</v>
      </c>
      <c r="BD374" s="189" t="s">
        <v>19</v>
      </c>
      <c r="BE374" s="189" t="s">
        <v>38</v>
      </c>
      <c r="BF374" s="193" t="s">
        <v>39</v>
      </c>
      <c r="BG374" s="194"/>
      <c r="BH374" s="195"/>
      <c r="BI374" s="196"/>
      <c r="BJ374" s="197"/>
      <c r="BK374" s="198"/>
      <c r="BL374" s="199"/>
      <c r="BM374" s="196"/>
      <c r="BN374" s="197"/>
      <c r="BO374" s="198"/>
      <c r="BP374" s="200"/>
      <c r="BQ374" s="196"/>
      <c r="BR374" s="197"/>
      <c r="BS374" s="198"/>
      <c r="BT374" s="199"/>
      <c r="BU374" s="8"/>
      <c r="BV374" s="87"/>
      <c r="BW374" s="97"/>
      <c r="BX374" s="95"/>
      <c r="BY374" s="93"/>
      <c r="BZ374" s="93"/>
      <c r="CA374" s="98"/>
      <c r="CB374" s="8"/>
      <c r="CC374" s="87"/>
      <c r="CD374" s="90"/>
      <c r="CE374" s="99"/>
      <c r="CF374" s="100"/>
      <c r="CG374" s="100"/>
      <c r="CH374" s="101"/>
      <c r="CI374" s="8"/>
      <c r="CJ374" s="9"/>
      <c r="CK374" s="25"/>
      <c r="CL374" s="10"/>
      <c r="CM374" s="10"/>
      <c r="CN374" s="10"/>
      <c r="CO374" s="11"/>
      <c r="CP374" s="8"/>
      <c r="CQ374" s="25"/>
      <c r="CR374" s="30"/>
      <c r="CS374" s="30"/>
      <c r="CT374" s="30"/>
      <c r="CU374" s="46"/>
    </row>
    <row r="375" spans="1:99" ht="15.75" customHeight="1" x14ac:dyDescent="0.25">
      <c r="A375" s="201" t="s">
        <v>40</v>
      </c>
      <c r="B375" s="202"/>
      <c r="C375" s="203">
        <v>0</v>
      </c>
      <c r="D375" s="204">
        <v>0</v>
      </c>
      <c r="E375" s="204">
        <v>0</v>
      </c>
      <c r="F375" s="205">
        <f t="shared" ref="F375:F382" si="304">C375+D375+E375</f>
        <v>0</v>
      </c>
      <c r="G375" s="206">
        <f>F375+G329</f>
        <v>0</v>
      </c>
      <c r="H375" s="206">
        <f>G375/BH371</f>
        <v>0</v>
      </c>
      <c r="I375" s="207">
        <f t="shared" ref="I375:I391" si="305">AC375</f>
        <v>0</v>
      </c>
      <c r="J375" s="207">
        <f>I375+J329</f>
        <v>0</v>
      </c>
      <c r="K375" s="207">
        <f t="shared" ref="K375:K391" si="306">AG375</f>
        <v>0</v>
      </c>
      <c r="L375" s="207">
        <f>K375+L329</f>
        <v>0</v>
      </c>
      <c r="M375" s="207">
        <f t="shared" ref="M375:M391" si="307">AK375</f>
        <v>1440</v>
      </c>
      <c r="N375" s="207">
        <f>M375+N329</f>
        <v>12480</v>
      </c>
      <c r="O375" s="208">
        <f>(24*60-(I375+K375+M375+AR375+AS375+AT375+AP375))/24/60*100</f>
        <v>0</v>
      </c>
      <c r="P375" s="410">
        <f>(X375*24*60-(J375+L375+N375+AQ375+AU375))/X375/24/60*100</f>
        <v>3.7037037037037042</v>
      </c>
      <c r="Q375" s="209"/>
      <c r="R375" s="210"/>
      <c r="S375" s="211"/>
      <c r="T375" s="209"/>
      <c r="U375" s="209"/>
      <c r="V375" s="212"/>
      <c r="W375" s="213"/>
      <c r="X375" s="214">
        <f>BH371</f>
        <v>9</v>
      </c>
      <c r="Y375" s="201" t="s">
        <v>40</v>
      </c>
      <c r="Z375" s="215"/>
      <c r="AA375" s="216"/>
      <c r="AB375" s="217"/>
      <c r="AC375" s="210">
        <f t="shared" ref="AC375:AC391" si="308">Z375+AA375+AB375</f>
        <v>0</v>
      </c>
      <c r="AD375" s="215"/>
      <c r="AE375" s="215"/>
      <c r="AF375" s="215"/>
      <c r="AG375" s="210">
        <f t="shared" ref="AG375:AG391" si="309">AD375+AE375+AF375</f>
        <v>0</v>
      </c>
      <c r="AH375" s="216">
        <v>480</v>
      </c>
      <c r="AI375" s="216">
        <v>480</v>
      </c>
      <c r="AJ375" s="216">
        <v>480</v>
      </c>
      <c r="AK375" s="210">
        <f t="shared" ref="AK375:AK391" si="310">AH375+AI375+AJ375</f>
        <v>1440</v>
      </c>
      <c r="AL375" s="218"/>
      <c r="AM375" s="218"/>
      <c r="AN375" s="218"/>
      <c r="AO375" s="207">
        <f>AL375+AM375+AN375+AO329</f>
        <v>0</v>
      </c>
      <c r="AP375" s="209"/>
      <c r="AQ375" s="411">
        <f>AP375+AQ329</f>
        <v>0</v>
      </c>
      <c r="AR375" s="210"/>
      <c r="AS375" s="210"/>
      <c r="AT375" s="210"/>
      <c r="AU375" s="219">
        <f>AR375+AS375+AT375+AU329</f>
        <v>0</v>
      </c>
      <c r="AV375" s="220" t="s">
        <v>40</v>
      </c>
      <c r="AW375" s="221"/>
      <c r="AX375" s="210"/>
      <c r="AY375" s="210"/>
      <c r="AZ375" s="219">
        <f>AW375+AX375+AY375</f>
        <v>0</v>
      </c>
      <c r="BA375" s="222">
        <f>AZ375+BA329</f>
        <v>0</v>
      </c>
      <c r="BB375" s="221"/>
      <c r="BC375" s="210"/>
      <c r="BD375" s="210"/>
      <c r="BE375" s="219">
        <f>BB375+BC375+BD375</f>
        <v>0</v>
      </c>
      <c r="BF375" s="222">
        <f t="shared" ref="BF375:BF397" si="311">BE375+BF329</f>
        <v>0</v>
      </c>
      <c r="BG375" s="223"/>
      <c r="BH375" s="224" t="s">
        <v>40</v>
      </c>
      <c r="BI375" s="225"/>
      <c r="BJ375" s="226">
        <v>2.54</v>
      </c>
      <c r="BK375" s="227"/>
      <c r="BL375" s="228"/>
      <c r="BM375" s="225"/>
      <c r="BN375" s="226">
        <v>0</v>
      </c>
      <c r="BO375" s="227"/>
      <c r="BP375" s="229"/>
      <c r="BQ375" s="225"/>
      <c r="BR375" s="226">
        <v>0</v>
      </c>
      <c r="BS375" s="227"/>
      <c r="BT375" s="230"/>
      <c r="BU375" s="8"/>
      <c r="BV375" s="87"/>
      <c r="BW375" s="104" t="s">
        <v>40</v>
      </c>
      <c r="BX375" s="13"/>
      <c r="BY375" s="102">
        <f>BJ375+BN375+BR375</f>
        <v>2.54</v>
      </c>
      <c r="BZ375" s="102"/>
      <c r="CA375" s="98"/>
      <c r="CB375" s="8"/>
      <c r="CC375" s="87"/>
      <c r="CD375" s="90" t="s">
        <v>40</v>
      </c>
      <c r="CE375" s="105"/>
      <c r="CF375" s="102">
        <f>BY375</f>
        <v>2.54</v>
      </c>
      <c r="CG375" s="102"/>
      <c r="CH375" s="106"/>
      <c r="CI375" s="8"/>
      <c r="CJ375" s="9"/>
      <c r="CK375" s="25" t="s">
        <v>40</v>
      </c>
      <c r="CL375" s="31" t="e">
        <f>BJ375/C375*100</f>
        <v>#DIV/0!</v>
      </c>
      <c r="CM375" s="31" t="e">
        <f>BN375/D375*100</f>
        <v>#DIV/0!</v>
      </c>
      <c r="CN375" s="31" t="e">
        <f>BR375/E375*100</f>
        <v>#DIV/0!</v>
      </c>
      <c r="CO375" s="32" t="e">
        <f>BY375/F375%</f>
        <v>#DIV/0!</v>
      </c>
      <c r="CP375" s="8"/>
      <c r="CQ375" s="25" t="s">
        <v>40</v>
      </c>
      <c r="CR375" s="31"/>
      <c r="CS375" s="31"/>
      <c r="CT375" s="31"/>
      <c r="CU375" s="32"/>
    </row>
    <row r="376" spans="1:99" ht="15.75" customHeight="1" x14ac:dyDescent="0.25">
      <c r="A376" s="182" t="s">
        <v>41</v>
      </c>
      <c r="B376" s="202"/>
      <c r="C376" s="204">
        <v>0</v>
      </c>
      <c r="D376" s="204">
        <v>0</v>
      </c>
      <c r="E376" s="204">
        <v>0</v>
      </c>
      <c r="F376" s="205">
        <f t="shared" si="304"/>
        <v>0</v>
      </c>
      <c r="G376" s="206">
        <f t="shared" ref="G376:G399" si="312">F376+G330</f>
        <v>0</v>
      </c>
      <c r="H376" s="205">
        <f>G376/BH371</f>
        <v>0</v>
      </c>
      <c r="I376" s="231">
        <f t="shared" si="305"/>
        <v>0</v>
      </c>
      <c r="J376" s="207">
        <f t="shared" ref="J376:J397" si="313">I376+J330</f>
        <v>0</v>
      </c>
      <c r="K376" s="231">
        <f t="shared" si="306"/>
        <v>0</v>
      </c>
      <c r="L376" s="207">
        <f t="shared" ref="L376:L397" si="314">K376+L330</f>
        <v>0</v>
      </c>
      <c r="M376" s="207">
        <f t="shared" si="307"/>
        <v>1440</v>
      </c>
      <c r="N376" s="207">
        <f t="shared" ref="N376:N397" si="315">M376+N330</f>
        <v>12480</v>
      </c>
      <c r="O376" s="208">
        <f>(24*60-(I376+K376+M376+AR376+AS376+AT376+AP376))/24/60*100</f>
        <v>0</v>
      </c>
      <c r="P376" s="208">
        <f>(X376*24*60-(J376+L376+N376+AQ376+AU376))/X376/24/60*100</f>
        <v>3.7037037037037042</v>
      </c>
      <c r="Q376" s="232"/>
      <c r="R376" s="233"/>
      <c r="S376" s="233"/>
      <c r="T376" s="234"/>
      <c r="U376" s="234"/>
      <c r="V376" s="184"/>
      <c r="W376" s="213"/>
      <c r="X376" s="214">
        <f t="shared" ref="X376:X385" si="316">X375</f>
        <v>9</v>
      </c>
      <c r="Y376" s="182" t="s">
        <v>41</v>
      </c>
      <c r="Z376" s="215"/>
      <c r="AA376" s="216"/>
      <c r="AB376" s="216"/>
      <c r="AC376" s="210">
        <f t="shared" si="308"/>
        <v>0</v>
      </c>
      <c r="AD376" s="235"/>
      <c r="AE376" s="235"/>
      <c r="AF376" s="235"/>
      <c r="AG376" s="210">
        <f t="shared" si="309"/>
        <v>0</v>
      </c>
      <c r="AH376" s="235">
        <v>480</v>
      </c>
      <c r="AI376" s="235">
        <v>480</v>
      </c>
      <c r="AJ376" s="235">
        <v>480</v>
      </c>
      <c r="AK376" s="210">
        <f t="shared" si="310"/>
        <v>1440</v>
      </c>
      <c r="AL376" s="233"/>
      <c r="AM376" s="233"/>
      <c r="AN376" s="233"/>
      <c r="AO376" s="207">
        <f t="shared" ref="AO376:AO397" si="317">AL376+AM376+AN376+AO330</f>
        <v>0</v>
      </c>
      <c r="AP376" s="236"/>
      <c r="AQ376" s="411">
        <f t="shared" ref="AQ376:AQ397" si="318">AP376+AQ330</f>
        <v>0</v>
      </c>
      <c r="AR376" s="237"/>
      <c r="AS376" s="237"/>
      <c r="AT376" s="237"/>
      <c r="AU376" s="219">
        <f t="shared" ref="AU376:AU397" si="319">AR376+AS376+AT376+AU330</f>
        <v>0</v>
      </c>
      <c r="AV376" s="220" t="s">
        <v>42</v>
      </c>
      <c r="AW376" s="221"/>
      <c r="AX376" s="210"/>
      <c r="AY376" s="210"/>
      <c r="AZ376" s="219">
        <f>AW376+AX376+AY376</f>
        <v>0</v>
      </c>
      <c r="BA376" s="222">
        <f t="shared" ref="BA376:BA398" si="320">AZ376+BA330</f>
        <v>0</v>
      </c>
      <c r="BB376" s="221"/>
      <c r="BC376" s="210"/>
      <c r="BD376" s="210"/>
      <c r="BE376" s="219">
        <f>BB376+BC376+BD376</f>
        <v>0</v>
      </c>
      <c r="BF376" s="222">
        <f t="shared" si="311"/>
        <v>0</v>
      </c>
      <c r="BG376" s="238"/>
      <c r="BH376" s="195"/>
      <c r="BI376" s="239"/>
      <c r="BJ376" s="240"/>
      <c r="BK376" s="241"/>
      <c r="BL376" s="242"/>
      <c r="BM376" s="239"/>
      <c r="BN376" s="241"/>
      <c r="BO376" s="241"/>
      <c r="BP376" s="198"/>
      <c r="BQ376" s="239"/>
      <c r="BR376" s="241"/>
      <c r="BS376" s="241"/>
      <c r="BT376" s="243"/>
      <c r="BU376" s="8"/>
      <c r="BV376" s="87"/>
      <c r="BW376" s="107"/>
      <c r="BX376" s="14"/>
      <c r="BY376" s="93"/>
      <c r="BZ376" s="93"/>
      <c r="CA376" s="98"/>
      <c r="CB376" s="8"/>
      <c r="CC376" s="87"/>
      <c r="CD376" s="108"/>
      <c r="CE376" s="109"/>
      <c r="CF376" s="93"/>
      <c r="CG376" s="93"/>
      <c r="CH376" s="110"/>
      <c r="CI376" s="8"/>
      <c r="CJ376" s="9"/>
      <c r="CK376" s="25"/>
      <c r="CL376" s="2"/>
      <c r="CM376" s="2"/>
      <c r="CN376" s="2"/>
      <c r="CO376" s="3"/>
      <c r="CP376" s="8"/>
      <c r="CQ376" s="25"/>
      <c r="CR376" s="2"/>
      <c r="CS376" s="2"/>
      <c r="CT376" s="2"/>
      <c r="CU376" s="3"/>
    </row>
    <row r="377" spans="1:99" ht="15.75" customHeight="1" x14ac:dyDescent="0.25">
      <c r="A377" s="201" t="s">
        <v>43</v>
      </c>
      <c r="B377" s="503">
        <v>260</v>
      </c>
      <c r="C377" s="204">
        <v>52.18</v>
      </c>
      <c r="D377" s="204">
        <v>34.655000000000001</v>
      </c>
      <c r="E377" s="204">
        <v>76.44</v>
      </c>
      <c r="F377" s="244">
        <f t="shared" si="304"/>
        <v>163.27500000000001</v>
      </c>
      <c r="G377" s="206">
        <f t="shared" si="312"/>
        <v>1517.2249999999999</v>
      </c>
      <c r="H377" s="206">
        <f>G377/BH371</f>
        <v>168.58055555555555</v>
      </c>
      <c r="I377" s="207">
        <f t="shared" si="305"/>
        <v>0</v>
      </c>
      <c r="J377" s="207">
        <f t="shared" si="313"/>
        <v>140</v>
      </c>
      <c r="K377" s="207">
        <f t="shared" si="306"/>
        <v>0</v>
      </c>
      <c r="L377" s="207">
        <f t="shared" si="314"/>
        <v>105</v>
      </c>
      <c r="M377" s="207">
        <f t="shared" si="307"/>
        <v>495</v>
      </c>
      <c r="N377" s="207">
        <f t="shared" si="315"/>
        <v>2625</v>
      </c>
      <c r="O377" s="208">
        <f>(24*60-(I377+K377+M377+AR377+AS377+AT377+AP377))/24/60*100</f>
        <v>65.625</v>
      </c>
      <c r="P377" s="208">
        <f>(X377*24*60-(J377+L377+N377+AQ377+AU377))/X377/24/60*100</f>
        <v>74.18981481481481</v>
      </c>
      <c r="Q377" s="496" t="e">
        <f>(C377+C378)/AL377*60</f>
        <v>#DIV/0!</v>
      </c>
      <c r="R377" s="496" t="e">
        <f>(D377+D378)/AM377*60</f>
        <v>#DIV/0!</v>
      </c>
      <c r="S377" s="496" t="e">
        <f>(E377+E378)/AN377*60</f>
        <v>#DIV/0!</v>
      </c>
      <c r="T377" s="496" t="e">
        <f>(F377+F378)/(AL377+AM377+AN377)*60</f>
        <v>#DIV/0!</v>
      </c>
      <c r="U377" s="496">
        <f>(G377+G378)*60/AO377</f>
        <v>16.748403908794788</v>
      </c>
      <c r="V377" s="487">
        <v>13.76</v>
      </c>
      <c r="W377" s="245"/>
      <c r="X377" s="214">
        <f t="shared" si="316"/>
        <v>9</v>
      </c>
      <c r="Y377" s="201" t="s">
        <v>43</v>
      </c>
      <c r="Z377" s="215"/>
      <c r="AA377" s="216"/>
      <c r="AB377" s="216"/>
      <c r="AC377" s="210">
        <f t="shared" si="308"/>
        <v>0</v>
      </c>
      <c r="AD377" s="246"/>
      <c r="AE377" s="235"/>
      <c r="AF377" s="235"/>
      <c r="AG377" s="210">
        <f t="shared" si="309"/>
        <v>0</v>
      </c>
      <c r="AH377" s="235">
        <v>180</v>
      </c>
      <c r="AI377" s="235">
        <v>315</v>
      </c>
      <c r="AJ377" s="235">
        <v>0</v>
      </c>
      <c r="AK377" s="210">
        <f t="shared" si="310"/>
        <v>495</v>
      </c>
      <c r="AL377" s="247"/>
      <c r="AM377" s="247"/>
      <c r="AN377" s="247"/>
      <c r="AO377" s="207">
        <f t="shared" si="317"/>
        <v>6140</v>
      </c>
      <c r="AP377" s="209"/>
      <c r="AQ377" s="411">
        <f t="shared" si="318"/>
        <v>0</v>
      </c>
      <c r="AR377" s="210"/>
      <c r="AS377" s="210"/>
      <c r="AT377" s="210"/>
      <c r="AU377" s="219">
        <f t="shared" si="319"/>
        <v>475</v>
      </c>
      <c r="AV377" s="220" t="s">
        <v>44</v>
      </c>
      <c r="AW377" s="221"/>
      <c r="AX377" s="210"/>
      <c r="AY377" s="210"/>
      <c r="AZ377" s="219">
        <f>AW377+AX377+AY377</f>
        <v>0</v>
      </c>
      <c r="BA377" s="222">
        <f t="shared" si="320"/>
        <v>0</v>
      </c>
      <c r="BB377" s="221"/>
      <c r="BC377" s="210"/>
      <c r="BD377" s="210"/>
      <c r="BE377" s="219">
        <f>BB377+BC377+BD377</f>
        <v>0</v>
      </c>
      <c r="BF377" s="222">
        <f t="shared" si="311"/>
        <v>0</v>
      </c>
      <c r="BG377" s="248">
        <f>SUM(AR377:AT379,AP377:AP379,AL377:AN379,AH377:AJ379,AD377:AF379,Z377:AB379)</f>
        <v>495</v>
      </c>
      <c r="BH377" s="224" t="s">
        <v>45</v>
      </c>
      <c r="BI377" s="225"/>
      <c r="BJ377" s="249">
        <v>0.27</v>
      </c>
      <c r="BK377" s="226"/>
      <c r="BL377" s="250"/>
      <c r="BM377" s="225"/>
      <c r="BN377" s="226">
        <v>0.3</v>
      </c>
      <c r="BO377" s="226"/>
      <c r="BP377" s="251"/>
      <c r="BQ377" s="225"/>
      <c r="BR377" s="226">
        <v>0.27</v>
      </c>
      <c r="BS377" s="226"/>
      <c r="BT377" s="252"/>
      <c r="BU377" s="8"/>
      <c r="BV377" s="87"/>
      <c r="BW377" s="104" t="s">
        <v>45</v>
      </c>
      <c r="BX377" s="13"/>
      <c r="BY377" s="102">
        <f>BJ377+BN377+BR377</f>
        <v>0.84000000000000008</v>
      </c>
      <c r="BZ377" s="102">
        <f>BK377+BO377+BS377</f>
        <v>0</v>
      </c>
      <c r="CA377" s="98"/>
      <c r="CB377" s="8"/>
      <c r="CC377" s="87"/>
      <c r="CD377" s="90" t="s">
        <v>45</v>
      </c>
      <c r="CE377" s="105"/>
      <c r="CF377" s="102">
        <f>BY377</f>
        <v>0.84000000000000008</v>
      </c>
      <c r="CG377" s="102">
        <f>BZ377</f>
        <v>0</v>
      </c>
      <c r="CH377" s="106"/>
      <c r="CI377" s="8"/>
      <c r="CJ377" s="9"/>
      <c r="CK377" s="25" t="s">
        <v>45</v>
      </c>
      <c r="CL377" s="31">
        <f>BJ377/(C377+C378+C379)%</f>
        <v>0.51743963204292831</v>
      </c>
      <c r="CM377" s="31">
        <f>BN377/(D377+D378+D379)%</f>
        <v>0.86567594863656028</v>
      </c>
      <c r="CN377" s="31">
        <f>BR377/(E377+E378+E379)%</f>
        <v>0.35321821036106754</v>
      </c>
      <c r="CO377" s="32">
        <f>BY377/(F377+F378+F379)%</f>
        <v>0.51446945337620575</v>
      </c>
      <c r="CP377" s="8"/>
      <c r="CQ377" s="25" t="s">
        <v>45</v>
      </c>
      <c r="CR377" s="31">
        <f>BK377/(C377+C378+C379)%</f>
        <v>0</v>
      </c>
      <c r="CS377" s="31">
        <f>BO377/(D377+D378+D379)%</f>
        <v>0</v>
      </c>
      <c r="CT377" s="31">
        <f>BS377/(E377+E378+E379)%</f>
        <v>0</v>
      </c>
      <c r="CU377" s="32">
        <f>BZ377/(F377+F378+F379)%</f>
        <v>0</v>
      </c>
    </row>
    <row r="378" spans="1:99" ht="15.75" customHeight="1" x14ac:dyDescent="0.25">
      <c r="A378" s="182" t="s">
        <v>46</v>
      </c>
      <c r="B378" s="503"/>
      <c r="C378" s="204">
        <v>0</v>
      </c>
      <c r="D378" s="204">
        <v>0</v>
      </c>
      <c r="E378" s="204">
        <v>0</v>
      </c>
      <c r="F378" s="205">
        <f t="shared" si="304"/>
        <v>0</v>
      </c>
      <c r="G378" s="206">
        <f t="shared" si="312"/>
        <v>196.69499999999999</v>
      </c>
      <c r="H378" s="205">
        <f>G378/BH371</f>
        <v>21.855</v>
      </c>
      <c r="I378" s="231">
        <f t="shared" si="305"/>
        <v>0</v>
      </c>
      <c r="J378" s="207">
        <f t="shared" si="313"/>
        <v>0</v>
      </c>
      <c r="K378" s="231">
        <f t="shared" si="306"/>
        <v>0</v>
      </c>
      <c r="L378" s="207">
        <f t="shared" si="314"/>
        <v>0</v>
      </c>
      <c r="M378" s="207">
        <f t="shared" si="307"/>
        <v>0</v>
      </c>
      <c r="N378" s="207">
        <f t="shared" si="315"/>
        <v>0</v>
      </c>
      <c r="O378" s="208"/>
      <c r="P378" s="208"/>
      <c r="Q378" s="496"/>
      <c r="R378" s="496"/>
      <c r="S378" s="496"/>
      <c r="T378" s="496"/>
      <c r="U378" s="496"/>
      <c r="V378" s="487"/>
      <c r="W378" s="245"/>
      <c r="X378" s="214">
        <f t="shared" si="316"/>
        <v>9</v>
      </c>
      <c r="Y378" s="182" t="s">
        <v>46</v>
      </c>
      <c r="Z378" s="215"/>
      <c r="AA378" s="216"/>
      <c r="AB378" s="216"/>
      <c r="AC378" s="210">
        <f t="shared" si="308"/>
        <v>0</v>
      </c>
      <c r="AD378" s="235"/>
      <c r="AE378" s="235"/>
      <c r="AF378" s="235"/>
      <c r="AG378" s="210">
        <f t="shared" si="309"/>
        <v>0</v>
      </c>
      <c r="AH378" s="235">
        <v>0</v>
      </c>
      <c r="AI378" s="235">
        <v>0</v>
      </c>
      <c r="AJ378" s="235">
        <v>0</v>
      </c>
      <c r="AK378" s="210">
        <f t="shared" si="310"/>
        <v>0</v>
      </c>
      <c r="AL378" s="233"/>
      <c r="AM378" s="233"/>
      <c r="AN378" s="233"/>
      <c r="AO378" s="207">
        <f t="shared" si="317"/>
        <v>0</v>
      </c>
      <c r="AP378" s="236"/>
      <c r="AQ378" s="411">
        <f t="shared" si="318"/>
        <v>0</v>
      </c>
      <c r="AR378" s="237"/>
      <c r="AS378" s="237"/>
      <c r="AT378" s="237"/>
      <c r="AU378" s="219">
        <f t="shared" si="319"/>
        <v>0</v>
      </c>
      <c r="AV378" s="253"/>
      <c r="AW378" s="254"/>
      <c r="AX378" s="237"/>
      <c r="AY378" s="237"/>
      <c r="AZ378" s="255"/>
      <c r="BA378" s="222">
        <f t="shared" si="320"/>
        <v>0</v>
      </c>
      <c r="BB378" s="254"/>
      <c r="BC378" s="237"/>
      <c r="BD378" s="237"/>
      <c r="BE378" s="255"/>
      <c r="BF378" s="222">
        <f t="shared" si="311"/>
        <v>0</v>
      </c>
      <c r="BG378" s="257"/>
      <c r="BH378" s="195"/>
      <c r="BI378" s="239"/>
      <c r="BJ378" s="240"/>
      <c r="BK378" s="241"/>
      <c r="BL378" s="242"/>
      <c r="BM378" s="239"/>
      <c r="BN378" s="241"/>
      <c r="BO378" s="241"/>
      <c r="BP378" s="198"/>
      <c r="BQ378" s="239"/>
      <c r="BR378" s="241"/>
      <c r="BS378" s="241"/>
      <c r="BT378" s="243"/>
      <c r="BU378" s="8"/>
      <c r="BV378" s="87"/>
      <c r="BW378" s="107"/>
      <c r="BX378" s="14"/>
      <c r="BY378" s="93"/>
      <c r="BZ378" s="93"/>
      <c r="CA378" s="98"/>
      <c r="CB378" s="8"/>
      <c r="CC378" s="87"/>
      <c r="CD378" s="108"/>
      <c r="CE378" s="109"/>
      <c r="CF378" s="93"/>
      <c r="CG378" s="93"/>
      <c r="CH378" s="110"/>
      <c r="CI378" s="8"/>
      <c r="CJ378" s="9"/>
      <c r="CK378" s="25"/>
      <c r="CL378" s="2"/>
      <c r="CM378" s="2"/>
      <c r="CN378" s="2"/>
      <c r="CO378" s="3"/>
      <c r="CP378" s="8"/>
      <c r="CQ378" s="25"/>
      <c r="CR378" s="2"/>
      <c r="CS378" s="2"/>
      <c r="CT378" s="2"/>
      <c r="CU378" s="3"/>
    </row>
    <row r="379" spans="1:99" ht="15.75" customHeight="1" x14ac:dyDescent="0.25">
      <c r="A379" s="182" t="s">
        <v>47</v>
      </c>
      <c r="B379" s="258">
        <v>45</v>
      </c>
      <c r="C379" s="204">
        <v>0</v>
      </c>
      <c r="D379" s="204">
        <v>0</v>
      </c>
      <c r="E379" s="204">
        <v>0</v>
      </c>
      <c r="F379" s="205">
        <f t="shared" si="304"/>
        <v>0</v>
      </c>
      <c r="G379" s="206">
        <f t="shared" si="312"/>
        <v>176.40999999999997</v>
      </c>
      <c r="H379" s="205">
        <f>G379/BH371</f>
        <v>19.601111111111109</v>
      </c>
      <c r="I379" s="231">
        <f t="shared" si="305"/>
        <v>0</v>
      </c>
      <c r="J379" s="207">
        <f t="shared" si="313"/>
        <v>0</v>
      </c>
      <c r="K379" s="231">
        <f t="shared" si="306"/>
        <v>0</v>
      </c>
      <c r="L379" s="207">
        <f t="shared" si="314"/>
        <v>0</v>
      </c>
      <c r="M379" s="207">
        <f t="shared" si="307"/>
        <v>0</v>
      </c>
      <c r="N379" s="207">
        <f t="shared" si="315"/>
        <v>0</v>
      </c>
      <c r="O379" s="208"/>
      <c r="P379" s="208"/>
      <c r="Q379" s="207" t="e">
        <f>C379/AL379*60</f>
        <v>#DIV/0!</v>
      </c>
      <c r="R379" s="207" t="e">
        <f>D379/AM379*60</f>
        <v>#DIV/0!</v>
      </c>
      <c r="S379" s="207" t="e">
        <f>E379/AN379*60</f>
        <v>#DIV/0!</v>
      </c>
      <c r="T379" s="207" t="e">
        <f>(F379)/(AL379+AM379+AN379)*60</f>
        <v>#DIV/0!</v>
      </c>
      <c r="U379" s="207" t="e">
        <f>(G379)*60/AO379</f>
        <v>#DIV/0!</v>
      </c>
      <c r="V379" s="259">
        <v>16.5</v>
      </c>
      <c r="W379" s="213"/>
      <c r="X379" s="214">
        <f t="shared" si="316"/>
        <v>9</v>
      </c>
      <c r="Y379" s="182" t="s">
        <v>47</v>
      </c>
      <c r="Z379" s="215"/>
      <c r="AA379" s="216"/>
      <c r="AB379" s="217"/>
      <c r="AC379" s="210">
        <f t="shared" si="308"/>
        <v>0</v>
      </c>
      <c r="AD379" s="235"/>
      <c r="AE379" s="235"/>
      <c r="AF379" s="235"/>
      <c r="AG379" s="210">
        <f t="shared" si="309"/>
        <v>0</v>
      </c>
      <c r="AH379" s="235">
        <v>0</v>
      </c>
      <c r="AI379" s="235">
        <v>0</v>
      </c>
      <c r="AJ379" s="235">
        <v>0</v>
      </c>
      <c r="AK379" s="210">
        <f t="shared" si="310"/>
        <v>0</v>
      </c>
      <c r="AL379" s="247"/>
      <c r="AM379" s="247"/>
      <c r="AN379" s="247"/>
      <c r="AO379" s="207">
        <f t="shared" si="317"/>
        <v>0</v>
      </c>
      <c r="AP379" s="236"/>
      <c r="AQ379" s="411">
        <f t="shared" si="318"/>
        <v>0</v>
      </c>
      <c r="AR379" s="237"/>
      <c r="AS379" s="237"/>
      <c r="AT379" s="237"/>
      <c r="AU379" s="219">
        <f t="shared" si="319"/>
        <v>0</v>
      </c>
      <c r="AV379" s="253"/>
      <c r="AW379" s="254"/>
      <c r="AX379" s="237"/>
      <c r="AY379" s="237"/>
      <c r="AZ379" s="255"/>
      <c r="BA379" s="222">
        <f t="shared" si="320"/>
        <v>0</v>
      </c>
      <c r="BB379" s="254"/>
      <c r="BC379" s="237"/>
      <c r="BD379" s="237"/>
      <c r="BE379" s="255"/>
      <c r="BF379" s="222">
        <f t="shared" si="311"/>
        <v>0</v>
      </c>
      <c r="BG379" s="260"/>
      <c r="BH379" s="224" t="s">
        <v>48</v>
      </c>
      <c r="BI379" s="225"/>
      <c r="BJ379" s="249">
        <v>1.53</v>
      </c>
      <c r="BK379" s="226"/>
      <c r="BL379" s="250"/>
      <c r="BM379" s="225"/>
      <c r="BN379" s="226">
        <v>1.18</v>
      </c>
      <c r="BO379" s="226"/>
      <c r="BP379" s="251"/>
      <c r="BQ379" s="225"/>
      <c r="BR379" s="226">
        <v>0</v>
      </c>
      <c r="BS379" s="226"/>
      <c r="BT379" s="252"/>
      <c r="BU379" s="8"/>
      <c r="BV379" s="87"/>
      <c r="BW379" s="104" t="s">
        <v>48</v>
      </c>
      <c r="BX379" s="13"/>
      <c r="BY379" s="102">
        <f>BJ379+BN379+BR379</f>
        <v>2.71</v>
      </c>
      <c r="BZ379" s="102">
        <f>BK379+BO379+BS379</f>
        <v>0</v>
      </c>
      <c r="CA379" s="98"/>
      <c r="CB379" s="8"/>
      <c r="CC379" s="87"/>
      <c r="CD379" s="90" t="s">
        <v>48</v>
      </c>
      <c r="CE379" s="105"/>
      <c r="CF379" s="102">
        <f>BY379</f>
        <v>2.71</v>
      </c>
      <c r="CG379" s="102">
        <f>BZ379</f>
        <v>0</v>
      </c>
      <c r="CH379" s="106"/>
      <c r="CI379" s="8"/>
      <c r="CJ379" s="9"/>
      <c r="CK379" s="25" t="s">
        <v>48</v>
      </c>
      <c r="CL379" s="31">
        <f>BJ379/(C380+C381+C382)%</f>
        <v>0.98465102809151472</v>
      </c>
      <c r="CM379" s="31">
        <f>BN379/(D380+D381+D382)%</f>
        <v>1.0028044531316391</v>
      </c>
      <c r="CN379" s="31" t="e">
        <f>BR379/(E380+E381+E382)%</f>
        <v>#DIV/0!</v>
      </c>
      <c r="CO379" s="32">
        <f>BY379/(F380+F381+F382)%</f>
        <v>0.99247404369083148</v>
      </c>
      <c r="CP379" s="8"/>
      <c r="CQ379" s="25" t="s">
        <v>48</v>
      </c>
      <c r="CR379" s="31">
        <f>BK379/(C380+C381+C382)%</f>
        <v>0</v>
      </c>
      <c r="CS379" s="31">
        <f>BO379/(D380+D381+D382)%</f>
        <v>0</v>
      </c>
      <c r="CT379" s="31" t="e">
        <f>BS379/(E380+E381+E382)%</f>
        <v>#DIV/0!</v>
      </c>
      <c r="CU379" s="32">
        <f>BZ379/(F382+F380+F381)%</f>
        <v>0</v>
      </c>
    </row>
    <row r="380" spans="1:99" ht="15.75" customHeight="1" x14ac:dyDescent="0.25">
      <c r="A380" s="201" t="s">
        <v>49</v>
      </c>
      <c r="B380" s="503">
        <v>234</v>
      </c>
      <c r="C380" s="204">
        <v>0</v>
      </c>
      <c r="D380" s="204">
        <v>14.2</v>
      </c>
      <c r="E380" s="204">
        <v>0</v>
      </c>
      <c r="F380" s="206">
        <f t="shared" si="304"/>
        <v>14.2</v>
      </c>
      <c r="G380" s="206">
        <f t="shared" si="312"/>
        <v>1244.8300000000002</v>
      </c>
      <c r="H380" s="206">
        <f>G380/BH371</f>
        <v>138.31444444444446</v>
      </c>
      <c r="I380" s="207">
        <f t="shared" si="305"/>
        <v>0</v>
      </c>
      <c r="J380" s="207">
        <f t="shared" si="313"/>
        <v>0</v>
      </c>
      <c r="K380" s="207">
        <f t="shared" si="306"/>
        <v>0</v>
      </c>
      <c r="L380" s="207">
        <f t="shared" si="314"/>
        <v>145</v>
      </c>
      <c r="M380" s="207">
        <f t="shared" si="307"/>
        <v>265</v>
      </c>
      <c r="N380" s="207">
        <f t="shared" si="315"/>
        <v>1260</v>
      </c>
      <c r="O380" s="208">
        <f>(24*60-(I380+K380+M380+AR380+AS380+AT380))/24/60*100</f>
        <v>81.597222222222214</v>
      </c>
      <c r="P380" s="208">
        <f>(X380*24*60-(J380+L380+N380+AQ380+AU380))/X380/24/60*100</f>
        <v>85.725308641975303</v>
      </c>
      <c r="Q380" s="496" t="e">
        <f>(C380+C381)/AL380*60</f>
        <v>#DIV/0!</v>
      </c>
      <c r="R380" s="496" t="e">
        <f>(D380+D381)/AM380*60</f>
        <v>#DIV/0!</v>
      </c>
      <c r="S380" s="496" t="e">
        <f>(E380+E381)/AN380*60</f>
        <v>#DIV/0!</v>
      </c>
      <c r="T380" s="496" t="e">
        <f>(F380+F381)/(AL380+AM380+AN380)*60</f>
        <v>#DIV/0!</v>
      </c>
      <c r="U380" s="496">
        <f>(G380+G381)*60/AO380</f>
        <v>10.113716993906568</v>
      </c>
      <c r="V380" s="487">
        <v>16.25</v>
      </c>
      <c r="W380" s="245"/>
      <c r="X380" s="214">
        <f t="shared" si="316"/>
        <v>9</v>
      </c>
      <c r="Y380" s="201" t="s">
        <v>49</v>
      </c>
      <c r="Z380" s="215"/>
      <c r="AA380" s="216"/>
      <c r="AB380" s="216"/>
      <c r="AC380" s="210">
        <f t="shared" si="308"/>
        <v>0</v>
      </c>
      <c r="AD380" s="235"/>
      <c r="AE380" s="235"/>
      <c r="AF380" s="235"/>
      <c r="AG380" s="210">
        <f t="shared" si="309"/>
        <v>0</v>
      </c>
      <c r="AH380" s="216">
        <v>15</v>
      </c>
      <c r="AI380" s="216">
        <v>250</v>
      </c>
      <c r="AJ380" s="216">
        <v>0</v>
      </c>
      <c r="AK380" s="210">
        <f t="shared" si="310"/>
        <v>265</v>
      </c>
      <c r="AL380" s="247"/>
      <c r="AM380" s="247"/>
      <c r="AN380" s="247"/>
      <c r="AO380" s="207">
        <f t="shared" si="317"/>
        <v>7385</v>
      </c>
      <c r="AP380" s="209"/>
      <c r="AQ380" s="411">
        <f t="shared" si="318"/>
        <v>0</v>
      </c>
      <c r="AR380" s="210"/>
      <c r="AS380" s="210"/>
      <c r="AT380" s="210"/>
      <c r="AU380" s="219">
        <f t="shared" si="319"/>
        <v>445</v>
      </c>
      <c r="AV380" s="220" t="s">
        <v>50</v>
      </c>
      <c r="AW380" s="221"/>
      <c r="AX380" s="210"/>
      <c r="AY380" s="210">
        <v>240</v>
      </c>
      <c r="AZ380" s="219">
        <f>AW380+AX380+AY380</f>
        <v>240</v>
      </c>
      <c r="BA380" s="222">
        <f t="shared" si="320"/>
        <v>240</v>
      </c>
      <c r="BB380" s="221"/>
      <c r="BC380" s="210"/>
      <c r="BD380" s="210"/>
      <c r="BE380" s="219">
        <f>BB380+BC380+BD380</f>
        <v>0</v>
      </c>
      <c r="BF380" s="222">
        <f t="shared" si="311"/>
        <v>0</v>
      </c>
      <c r="BG380" s="248">
        <f>SUM(AR380:AT382,AP380:AP382,AL380:AN382,AH380:AJ382,AD380:AF382,Z380:AB382)</f>
        <v>265</v>
      </c>
      <c r="BH380" s="195"/>
      <c r="BI380" s="239"/>
      <c r="BJ380" s="240"/>
      <c r="BK380" s="241"/>
      <c r="BL380" s="242"/>
      <c r="BM380" s="239"/>
      <c r="BN380" s="241"/>
      <c r="BO380" s="241"/>
      <c r="BP380" s="198"/>
      <c r="BQ380" s="239"/>
      <c r="BR380" s="241"/>
      <c r="BS380" s="241"/>
      <c r="BT380" s="243"/>
      <c r="BU380" s="8"/>
      <c r="BV380" s="87"/>
      <c r="BW380" s="107"/>
      <c r="BX380" s="14"/>
      <c r="BY380" s="93"/>
      <c r="BZ380" s="93"/>
      <c r="CA380" s="98"/>
      <c r="CB380" s="8"/>
      <c r="CC380" s="87"/>
      <c r="CD380" s="111"/>
      <c r="CE380" s="112"/>
      <c r="CF380" s="93"/>
      <c r="CG380" s="93"/>
      <c r="CH380" s="110"/>
      <c r="CI380" s="8"/>
      <c r="CJ380" s="9"/>
      <c r="CK380" s="25"/>
      <c r="CL380" s="2"/>
      <c r="CM380" s="2"/>
      <c r="CN380" s="2"/>
      <c r="CO380" s="3"/>
      <c r="CP380" s="8"/>
      <c r="CQ380" s="25"/>
      <c r="CR380" s="2"/>
      <c r="CS380" s="2"/>
      <c r="CT380" s="2"/>
      <c r="CU380" s="3"/>
    </row>
    <row r="381" spans="1:99" ht="15.75" customHeight="1" x14ac:dyDescent="0.25">
      <c r="A381" s="182" t="s">
        <v>51</v>
      </c>
      <c r="B381" s="503"/>
      <c r="C381" s="204">
        <v>0</v>
      </c>
      <c r="D381" s="204">
        <v>0</v>
      </c>
      <c r="E381" s="204">
        <v>0</v>
      </c>
      <c r="F381" s="205">
        <f t="shared" si="304"/>
        <v>0</v>
      </c>
      <c r="G381" s="206">
        <f t="shared" si="312"/>
        <v>0</v>
      </c>
      <c r="H381" s="205">
        <f>G381/BH371</f>
        <v>0</v>
      </c>
      <c r="I381" s="231">
        <f t="shared" si="305"/>
        <v>0</v>
      </c>
      <c r="J381" s="207">
        <f t="shared" si="313"/>
        <v>0</v>
      </c>
      <c r="K381" s="231">
        <f t="shared" si="306"/>
        <v>0</v>
      </c>
      <c r="L381" s="207">
        <f t="shared" si="314"/>
        <v>0</v>
      </c>
      <c r="M381" s="207">
        <f t="shared" si="307"/>
        <v>0</v>
      </c>
      <c r="N381" s="207">
        <f t="shared" si="315"/>
        <v>0</v>
      </c>
      <c r="O381" s="208"/>
      <c r="P381" s="208"/>
      <c r="Q381" s="496"/>
      <c r="R381" s="496"/>
      <c r="S381" s="496"/>
      <c r="T381" s="496"/>
      <c r="U381" s="496"/>
      <c r="V381" s="487"/>
      <c r="W381" s="245"/>
      <c r="X381" s="214">
        <f t="shared" si="316"/>
        <v>9</v>
      </c>
      <c r="Y381" s="182" t="s">
        <v>51</v>
      </c>
      <c r="Z381" s="237"/>
      <c r="AA381" s="261"/>
      <c r="AB381" s="261"/>
      <c r="AC381" s="210">
        <f t="shared" si="308"/>
        <v>0</v>
      </c>
      <c r="AD381" s="235"/>
      <c r="AE381" s="235"/>
      <c r="AF381" s="235"/>
      <c r="AG381" s="210">
        <f t="shared" si="309"/>
        <v>0</v>
      </c>
      <c r="AH381" s="235">
        <v>0</v>
      </c>
      <c r="AI381" s="235">
        <v>0</v>
      </c>
      <c r="AJ381" s="235">
        <v>0</v>
      </c>
      <c r="AK381" s="210">
        <f t="shared" si="310"/>
        <v>0</v>
      </c>
      <c r="AL381" s="233"/>
      <c r="AM381" s="233"/>
      <c r="AN381" s="233"/>
      <c r="AO381" s="207">
        <f t="shared" si="317"/>
        <v>0</v>
      </c>
      <c r="AP381" s="236"/>
      <c r="AQ381" s="411">
        <f t="shared" si="318"/>
        <v>0</v>
      </c>
      <c r="AR381" s="237"/>
      <c r="AS381" s="237"/>
      <c r="AT381" s="237"/>
      <c r="AU381" s="219">
        <f t="shared" si="319"/>
        <v>0</v>
      </c>
      <c r="AV381" s="253"/>
      <c r="AW381" s="254"/>
      <c r="AX381" s="237"/>
      <c r="AY381" s="237"/>
      <c r="AZ381" s="255"/>
      <c r="BA381" s="222">
        <f t="shared" si="320"/>
        <v>0</v>
      </c>
      <c r="BB381" s="254"/>
      <c r="BC381" s="237"/>
      <c r="BD381" s="237"/>
      <c r="BE381" s="255"/>
      <c r="BF381" s="222">
        <f t="shared" si="311"/>
        <v>0</v>
      </c>
      <c r="BG381" s="260"/>
      <c r="BH381" s="224" t="s">
        <v>52</v>
      </c>
      <c r="BI381" s="225"/>
      <c r="BJ381" s="249">
        <v>0.81</v>
      </c>
      <c r="BK381" s="226"/>
      <c r="BL381" s="250"/>
      <c r="BM381" s="225"/>
      <c r="BN381" s="226">
        <v>0.63</v>
      </c>
      <c r="BO381" s="226"/>
      <c r="BP381" s="251"/>
      <c r="BQ381" s="225"/>
      <c r="BR381" s="226">
        <v>0.33</v>
      </c>
      <c r="BS381" s="226"/>
      <c r="BT381" s="252"/>
      <c r="BU381" s="8"/>
      <c r="BV381" s="87"/>
      <c r="BW381" s="104" t="s">
        <v>52</v>
      </c>
      <c r="BX381" s="13"/>
      <c r="BY381" s="102">
        <f>BJ381+BN381+BR381</f>
        <v>1.77</v>
      </c>
      <c r="BZ381" s="102">
        <f>BK381+BO381+BS381</f>
        <v>0</v>
      </c>
      <c r="CA381" s="98"/>
      <c r="CB381" s="8"/>
      <c r="CC381" s="87"/>
      <c r="CD381" s="113" t="s">
        <v>52</v>
      </c>
      <c r="CE381" s="96"/>
      <c r="CF381" s="102">
        <f>BY381</f>
        <v>1.77</v>
      </c>
      <c r="CG381" s="102">
        <f>BZ381</f>
        <v>0</v>
      </c>
      <c r="CH381" s="106"/>
      <c r="CI381" s="8"/>
      <c r="CJ381" s="9"/>
      <c r="CK381" s="25" t="s">
        <v>52</v>
      </c>
      <c r="CL381" s="31">
        <f>BJ381/(C383+C384)%</f>
        <v>1.4447516275751362</v>
      </c>
      <c r="CM381" s="31">
        <f>BN381/(D383+D384)%</f>
        <v>21.140939597315437</v>
      </c>
      <c r="CN381" s="31">
        <f>BR381/(E383+E384)%</f>
        <v>0.88948787061994616</v>
      </c>
      <c r="CO381" s="32">
        <f>BY381/(F383+F384)%</f>
        <v>1.8409693691819649</v>
      </c>
      <c r="CP381" s="8"/>
      <c r="CQ381" s="25" t="s">
        <v>52</v>
      </c>
      <c r="CR381" s="31">
        <f>BK381/(C383+C384)%</f>
        <v>0</v>
      </c>
      <c r="CS381" s="31">
        <f>BO381/(D383+D384)%</f>
        <v>0</v>
      </c>
      <c r="CT381" s="31">
        <f>BS381/(E383+E384)%</f>
        <v>0</v>
      </c>
      <c r="CU381" s="32">
        <f>BZ381/(F383+F384)%</f>
        <v>0</v>
      </c>
    </row>
    <row r="382" spans="1:99" ht="15.75" customHeight="1" x14ac:dyDescent="0.25">
      <c r="A382" s="182" t="s">
        <v>53</v>
      </c>
      <c r="B382" s="202">
        <v>150</v>
      </c>
      <c r="C382" s="204">
        <v>155.38499999999999</v>
      </c>
      <c r="D382" s="204">
        <v>103.47</v>
      </c>
      <c r="E382" s="204">
        <v>0</v>
      </c>
      <c r="F382" s="205">
        <f t="shared" si="304"/>
        <v>258.85500000000002</v>
      </c>
      <c r="G382" s="206">
        <f t="shared" si="312"/>
        <v>1942.5450000000001</v>
      </c>
      <c r="H382" s="205">
        <f>G382/BH371</f>
        <v>215.83833333333334</v>
      </c>
      <c r="I382" s="231">
        <f t="shared" si="305"/>
        <v>0</v>
      </c>
      <c r="J382" s="207">
        <f t="shared" si="313"/>
        <v>0</v>
      </c>
      <c r="K382" s="231">
        <f t="shared" si="306"/>
        <v>0</v>
      </c>
      <c r="L382" s="207">
        <f t="shared" si="314"/>
        <v>0</v>
      </c>
      <c r="M382" s="207">
        <f t="shared" si="307"/>
        <v>0</v>
      </c>
      <c r="N382" s="207">
        <f t="shared" si="315"/>
        <v>195</v>
      </c>
      <c r="O382" s="208"/>
      <c r="P382" s="208"/>
      <c r="Q382" s="207" t="e">
        <f>C382/AL382*60</f>
        <v>#DIV/0!</v>
      </c>
      <c r="R382" s="207" t="e">
        <f>D382/AM382*60</f>
        <v>#DIV/0!</v>
      </c>
      <c r="S382" s="207" t="e">
        <f>E382/AN382*60</f>
        <v>#DIV/0!</v>
      </c>
      <c r="T382" s="207" t="e">
        <f>(F382)/(AL382+AM382+AN382)*60</f>
        <v>#DIV/0!</v>
      </c>
      <c r="U382" s="207" t="e">
        <f>(G382)*60/AO382</f>
        <v>#DIV/0!</v>
      </c>
      <c r="V382" s="259">
        <v>20.6</v>
      </c>
      <c r="W382" s="213"/>
      <c r="X382" s="214">
        <f t="shared" si="316"/>
        <v>9</v>
      </c>
      <c r="Y382" s="182" t="s">
        <v>53</v>
      </c>
      <c r="Z382" s="237"/>
      <c r="AA382" s="261"/>
      <c r="AB382" s="261"/>
      <c r="AC382" s="210">
        <f t="shared" si="308"/>
        <v>0</v>
      </c>
      <c r="AD382" s="235"/>
      <c r="AE382" s="235"/>
      <c r="AF382" s="235"/>
      <c r="AG382" s="210">
        <f t="shared" si="309"/>
        <v>0</v>
      </c>
      <c r="AH382" s="235">
        <v>0</v>
      </c>
      <c r="AI382" s="235">
        <v>0</v>
      </c>
      <c r="AJ382" s="235">
        <v>0</v>
      </c>
      <c r="AK382" s="210">
        <f t="shared" si="310"/>
        <v>0</v>
      </c>
      <c r="AL382" s="247"/>
      <c r="AM382" s="247"/>
      <c r="AN382" s="247"/>
      <c r="AO382" s="207">
        <f t="shared" si="317"/>
        <v>0</v>
      </c>
      <c r="AP382" s="236"/>
      <c r="AQ382" s="411">
        <f t="shared" si="318"/>
        <v>0</v>
      </c>
      <c r="AR382" s="237"/>
      <c r="AS382" s="237"/>
      <c r="AT382" s="237"/>
      <c r="AU382" s="219">
        <f t="shared" si="319"/>
        <v>0</v>
      </c>
      <c r="AV382" s="253"/>
      <c r="AW382" s="254"/>
      <c r="AX382" s="237"/>
      <c r="AY382" s="237"/>
      <c r="AZ382" s="255"/>
      <c r="BA382" s="222">
        <f t="shared" si="320"/>
        <v>0</v>
      </c>
      <c r="BB382" s="254"/>
      <c r="BC382" s="237"/>
      <c r="BD382" s="237"/>
      <c r="BE382" s="255"/>
      <c r="BF382" s="222">
        <f t="shared" si="311"/>
        <v>0</v>
      </c>
      <c r="BG382" s="257"/>
      <c r="BH382" s="224"/>
      <c r="BI382" s="225"/>
      <c r="BJ382" s="240"/>
      <c r="BK382" s="240"/>
      <c r="BL382" s="250"/>
      <c r="BM382" s="225"/>
      <c r="BN382" s="240"/>
      <c r="BO382" s="240"/>
      <c r="BP382" s="251"/>
      <c r="BQ382" s="225"/>
      <c r="BR382" s="240"/>
      <c r="BS382" s="240"/>
      <c r="BT382" s="252"/>
      <c r="BU382" s="8"/>
      <c r="BV382" s="87"/>
      <c r="BW382" s="107"/>
      <c r="BX382" s="13"/>
      <c r="BY382" s="102"/>
      <c r="BZ382" s="102"/>
      <c r="CA382" s="98"/>
      <c r="CB382" s="8"/>
      <c r="CC382" s="87"/>
      <c r="CD382" s="90"/>
      <c r="CE382" s="105"/>
      <c r="CF382" s="102"/>
      <c r="CG382" s="102"/>
      <c r="CH382" s="106"/>
      <c r="CI382" s="8"/>
      <c r="CJ382" s="9"/>
      <c r="CK382" s="25"/>
      <c r="CL382" s="31"/>
      <c r="CM382" s="31"/>
      <c r="CN382" s="31"/>
      <c r="CO382" s="32"/>
      <c r="CP382" s="8"/>
      <c r="CQ382" s="25"/>
      <c r="CR382" s="31"/>
      <c r="CS382" s="31"/>
      <c r="CT382" s="31"/>
      <c r="CU382" s="32"/>
    </row>
    <row r="383" spans="1:99" ht="15.75" customHeight="1" x14ac:dyDescent="0.25">
      <c r="A383" s="201" t="s">
        <v>54</v>
      </c>
      <c r="B383" s="202">
        <v>208</v>
      </c>
      <c r="C383" s="204">
        <v>0</v>
      </c>
      <c r="D383" s="204">
        <v>0</v>
      </c>
      <c r="E383" s="204">
        <v>0</v>
      </c>
      <c r="F383" s="206">
        <f t="shared" ref="F383:F391" si="321">C383+D383+E383</f>
        <v>0</v>
      </c>
      <c r="G383" s="206">
        <f t="shared" si="312"/>
        <v>59.685000000000002</v>
      </c>
      <c r="H383" s="206">
        <f>G383/BH371</f>
        <v>6.6316666666666668</v>
      </c>
      <c r="I383" s="207">
        <f t="shared" si="305"/>
        <v>0</v>
      </c>
      <c r="J383" s="207">
        <f t="shared" si="313"/>
        <v>700</v>
      </c>
      <c r="K383" s="207">
        <f t="shared" si="306"/>
        <v>0</v>
      </c>
      <c r="L383" s="207">
        <f t="shared" si="314"/>
        <v>0</v>
      </c>
      <c r="M383" s="207">
        <f t="shared" si="307"/>
        <v>580</v>
      </c>
      <c r="N383" s="207">
        <f t="shared" si="315"/>
        <v>4500</v>
      </c>
      <c r="O383" s="208">
        <f>(24*60-(I383+K383+M383+AR383+AS383+AT383+AP383))/24/60*100</f>
        <v>59.722222222222221</v>
      </c>
      <c r="P383" s="208">
        <f>(X383*24*60-(J383+L383+N383+AQ383+AU383))/X383/24/60*100</f>
        <v>56.635802469135797</v>
      </c>
      <c r="Q383" s="496" t="e">
        <f>(C383+C384)/(AL383+AL384)*60</f>
        <v>#DIV/0!</v>
      </c>
      <c r="R383" s="496" t="e">
        <f>(D383+D384)/(AM383+AM384)*60</f>
        <v>#DIV/0!</v>
      </c>
      <c r="S383" s="496" t="e">
        <f>(E383+E384)/(AN383+AN384)*60</f>
        <v>#DIV/0!</v>
      </c>
      <c r="T383" s="496" t="e">
        <f>(F383+F384)/(AL383+AM383+AN383+AL384+AM384+AN384)*60</f>
        <v>#DIV/0!</v>
      </c>
      <c r="U383" s="496">
        <f>(G383+G384)*60/(AO383+AO384)</f>
        <v>13.417174571140263</v>
      </c>
      <c r="V383" s="487">
        <v>22.18</v>
      </c>
      <c r="W383" s="245"/>
      <c r="X383" s="214">
        <f t="shared" si="316"/>
        <v>9</v>
      </c>
      <c r="Y383" s="201" t="s">
        <v>54</v>
      </c>
      <c r="Z383" s="262"/>
      <c r="AA383" s="216"/>
      <c r="AB383" s="216"/>
      <c r="AC383" s="210">
        <f t="shared" si="308"/>
        <v>0</v>
      </c>
      <c r="AD383" s="235"/>
      <c r="AE383" s="235"/>
      <c r="AF383" s="235"/>
      <c r="AG383" s="210">
        <f t="shared" si="309"/>
        <v>0</v>
      </c>
      <c r="AH383" s="235">
        <v>140</v>
      </c>
      <c r="AI383" s="235">
        <v>440</v>
      </c>
      <c r="AJ383" s="235">
        <v>0</v>
      </c>
      <c r="AK383" s="210">
        <f t="shared" si="310"/>
        <v>580</v>
      </c>
      <c r="AL383" s="247"/>
      <c r="AM383" s="247"/>
      <c r="AN383" s="247"/>
      <c r="AO383" s="207">
        <f t="shared" si="317"/>
        <v>4955</v>
      </c>
      <c r="AP383" s="209"/>
      <c r="AQ383" s="411">
        <f t="shared" si="318"/>
        <v>0</v>
      </c>
      <c r="AR383" s="210"/>
      <c r="AS383" s="210"/>
      <c r="AT383" s="210"/>
      <c r="AU383" s="219">
        <f t="shared" si="319"/>
        <v>420</v>
      </c>
      <c r="AV383" s="263" t="s">
        <v>55</v>
      </c>
      <c r="AW383" s="221"/>
      <c r="AX383" s="210"/>
      <c r="AY383" s="210"/>
      <c r="AZ383" s="219">
        <f>AW383+AX383+AY383</f>
        <v>0</v>
      </c>
      <c r="BA383" s="222">
        <f t="shared" si="320"/>
        <v>0</v>
      </c>
      <c r="BB383" s="221"/>
      <c r="BC383" s="210"/>
      <c r="BD383" s="210"/>
      <c r="BE383" s="219">
        <f>BB383+BC383+BD383</f>
        <v>0</v>
      </c>
      <c r="BF383" s="222">
        <f t="shared" si="311"/>
        <v>0</v>
      </c>
      <c r="BG383" s="248">
        <f>SUM(AR383:AT384,AP383:AP384,AL383:AN384,AH383:AJ384,AD383:AF384,Z383:AB384)</f>
        <v>580</v>
      </c>
      <c r="BH383" s="224" t="s">
        <v>56</v>
      </c>
      <c r="BI383" s="225"/>
      <c r="BJ383" s="249">
        <v>0</v>
      </c>
      <c r="BK383" s="226"/>
      <c r="BL383" s="250"/>
      <c r="BM383" s="225"/>
      <c r="BN383" s="226">
        <v>0.25</v>
      </c>
      <c r="BO383" s="226"/>
      <c r="BP383" s="251"/>
      <c r="BQ383" s="225"/>
      <c r="BR383" s="226">
        <v>0</v>
      </c>
      <c r="BS383" s="226"/>
      <c r="BT383" s="252"/>
      <c r="BU383" s="8"/>
      <c r="BV383" s="87"/>
      <c r="BW383" s="104" t="s">
        <v>56</v>
      </c>
      <c r="BX383" s="13"/>
      <c r="BY383" s="102">
        <f>BJ383+BN383+BR383</f>
        <v>0.25</v>
      </c>
      <c r="BZ383" s="102">
        <f>BK383+BO383+BS383</f>
        <v>0</v>
      </c>
      <c r="CA383" s="98"/>
      <c r="CB383" s="8"/>
      <c r="CC383" s="87"/>
      <c r="CD383" s="103" t="s">
        <v>56</v>
      </c>
      <c r="CE383" s="105"/>
      <c r="CF383" s="102">
        <f>BY383</f>
        <v>0.25</v>
      </c>
      <c r="CG383" s="102">
        <f>BZ383</f>
        <v>0</v>
      </c>
      <c r="CH383" s="106"/>
      <c r="CI383" s="8"/>
      <c r="CJ383" s="9"/>
      <c r="CK383" s="7" t="s">
        <v>56</v>
      </c>
      <c r="CL383" s="31" t="e">
        <f>BJ383/(C385)%</f>
        <v>#DIV/0!</v>
      </c>
      <c r="CM383" s="31">
        <f>BN383/(D385)%</f>
        <v>3.4722222222222219</v>
      </c>
      <c r="CN383" s="31" t="e">
        <f>BR383/(E385)%</f>
        <v>#DIV/0!</v>
      </c>
      <c r="CO383" s="32">
        <f>BY383/(F385)%</f>
        <v>3.4722222222222219</v>
      </c>
      <c r="CP383" s="8"/>
      <c r="CQ383" s="7" t="s">
        <v>56</v>
      </c>
      <c r="CR383" s="31" t="e">
        <f>BK383/(C385)%</f>
        <v>#DIV/0!</v>
      </c>
      <c r="CS383" s="31">
        <f>BO383/(D385)%</f>
        <v>0</v>
      </c>
      <c r="CT383" s="31" t="e">
        <f>BS383/(E385)%</f>
        <v>#DIV/0!</v>
      </c>
      <c r="CU383" s="32">
        <f>BZ383/(F385)%</f>
        <v>0</v>
      </c>
    </row>
    <row r="384" spans="1:99" ht="15.75" customHeight="1" x14ac:dyDescent="0.25">
      <c r="A384" s="182" t="s">
        <v>57</v>
      </c>
      <c r="B384" s="202">
        <v>277</v>
      </c>
      <c r="C384" s="204">
        <v>56.064999999999998</v>
      </c>
      <c r="D384" s="204">
        <v>2.98</v>
      </c>
      <c r="E384" s="204">
        <v>37.1</v>
      </c>
      <c r="F384" s="205">
        <f t="shared" si="321"/>
        <v>96.144999999999996</v>
      </c>
      <c r="G384" s="206">
        <f t="shared" si="312"/>
        <v>1048.3500000000001</v>
      </c>
      <c r="H384" s="205">
        <f>G384/BH371</f>
        <v>116.48333333333335</v>
      </c>
      <c r="I384" s="231">
        <f t="shared" si="305"/>
        <v>0</v>
      </c>
      <c r="J384" s="207">
        <f t="shared" si="313"/>
        <v>0</v>
      </c>
      <c r="K384" s="231">
        <f t="shared" si="306"/>
        <v>0</v>
      </c>
      <c r="L384" s="207">
        <f t="shared" si="314"/>
        <v>0</v>
      </c>
      <c r="M384" s="207">
        <f t="shared" si="307"/>
        <v>0</v>
      </c>
      <c r="N384" s="207">
        <f t="shared" si="315"/>
        <v>650</v>
      </c>
      <c r="O384" s="208"/>
      <c r="P384" s="208"/>
      <c r="Q384" s="496"/>
      <c r="R384" s="496"/>
      <c r="S384" s="496"/>
      <c r="T384" s="496"/>
      <c r="U384" s="496"/>
      <c r="V384" s="487"/>
      <c r="W384" s="245"/>
      <c r="X384" s="214">
        <f t="shared" si="316"/>
        <v>9</v>
      </c>
      <c r="Y384" s="182" t="s">
        <v>57</v>
      </c>
      <c r="Z384" s="215"/>
      <c r="AA384" s="216"/>
      <c r="AB384" s="216"/>
      <c r="AC384" s="210">
        <f t="shared" si="308"/>
        <v>0</v>
      </c>
      <c r="AD384" s="235"/>
      <c r="AE384" s="235"/>
      <c r="AF384" s="235"/>
      <c r="AG384" s="210">
        <f t="shared" si="309"/>
        <v>0</v>
      </c>
      <c r="AH384" s="235">
        <v>0</v>
      </c>
      <c r="AI384" s="235">
        <v>0</v>
      </c>
      <c r="AJ384" s="235">
        <v>0</v>
      </c>
      <c r="AK384" s="210">
        <f t="shared" si="310"/>
        <v>0</v>
      </c>
      <c r="AL384" s="247"/>
      <c r="AM384" s="247"/>
      <c r="AN384" s="247"/>
      <c r="AO384" s="207">
        <f t="shared" si="317"/>
        <v>0</v>
      </c>
      <c r="AP384" s="236"/>
      <c r="AQ384" s="411">
        <f t="shared" si="318"/>
        <v>0</v>
      </c>
      <c r="AR384" s="237"/>
      <c r="AS384" s="237"/>
      <c r="AT384" s="237"/>
      <c r="AU384" s="219">
        <f t="shared" si="319"/>
        <v>0</v>
      </c>
      <c r="AV384" s="253"/>
      <c r="AW384" s="254"/>
      <c r="AX384" s="237"/>
      <c r="AY384" s="237"/>
      <c r="AZ384" s="255"/>
      <c r="BA384" s="222">
        <f t="shared" si="320"/>
        <v>0</v>
      </c>
      <c r="BB384" s="254"/>
      <c r="BC384" s="237"/>
      <c r="BD384" s="237"/>
      <c r="BE384" s="255"/>
      <c r="BF384" s="222">
        <f t="shared" si="311"/>
        <v>0</v>
      </c>
      <c r="BG384" s="238"/>
      <c r="BI384" s="264"/>
      <c r="BJ384" s="264"/>
      <c r="BK384" s="264"/>
      <c r="BL384" s="264"/>
      <c r="BM384" s="264"/>
      <c r="BN384" s="264"/>
      <c r="BO384" s="264"/>
      <c r="BP384" s="264"/>
      <c r="BQ384" s="264"/>
      <c r="BR384" s="264"/>
      <c r="BS384" s="264"/>
      <c r="BT384" s="265"/>
      <c r="BU384" s="8"/>
      <c r="BV384" s="87"/>
      <c r="BW384" s="114"/>
      <c r="BX384" s="115"/>
      <c r="BY384" s="116"/>
      <c r="BZ384" s="116"/>
      <c r="CA384" s="117"/>
      <c r="CB384" s="8"/>
      <c r="CC384" s="118"/>
      <c r="CD384" s="119"/>
      <c r="CE384" s="120"/>
      <c r="CF384" s="116"/>
      <c r="CG384" s="116"/>
      <c r="CH384" s="121"/>
      <c r="CI384" s="8"/>
      <c r="CJ384" s="9"/>
      <c r="CK384" s="25"/>
      <c r="CL384" s="2"/>
      <c r="CM384" s="2"/>
      <c r="CN384" s="2"/>
      <c r="CO384" s="3"/>
      <c r="CP384" s="8"/>
      <c r="CQ384" s="25"/>
      <c r="CR384" s="2"/>
      <c r="CS384" s="2"/>
      <c r="CT384" s="2"/>
      <c r="CU384" s="3"/>
    </row>
    <row r="385" spans="1:99" ht="15.75" customHeight="1" x14ac:dyDescent="0.25">
      <c r="A385" s="182" t="s">
        <v>56</v>
      </c>
      <c r="B385" s="202"/>
      <c r="C385" s="204">
        <v>0</v>
      </c>
      <c r="D385" s="204">
        <v>7.2</v>
      </c>
      <c r="E385" s="204">
        <v>0</v>
      </c>
      <c r="F385" s="205">
        <f t="shared" si="321"/>
        <v>7.2</v>
      </c>
      <c r="G385" s="206">
        <f t="shared" si="312"/>
        <v>861.78300000000013</v>
      </c>
      <c r="H385" s="205">
        <f>G385/BH371</f>
        <v>95.753666666666675</v>
      </c>
      <c r="I385" s="231">
        <f t="shared" si="305"/>
        <v>0</v>
      </c>
      <c r="J385" s="207">
        <f t="shared" si="313"/>
        <v>0</v>
      </c>
      <c r="K385" s="231">
        <f t="shared" si="306"/>
        <v>0</v>
      </c>
      <c r="L385" s="207">
        <f t="shared" si="314"/>
        <v>180</v>
      </c>
      <c r="M385" s="207">
        <f t="shared" si="307"/>
        <v>920</v>
      </c>
      <c r="N385" s="207">
        <f t="shared" si="315"/>
        <v>5820</v>
      </c>
      <c r="O385" s="208">
        <f>(24*60-(I385+K385+M385+AR385+AS385+AT385+AP385))/24/60*100</f>
        <v>36.111111111111107</v>
      </c>
      <c r="P385" s="208">
        <f>(X385*24*60-(J385+L385+N385+AQ385+AU385))/X385/24/60*100</f>
        <v>53.703703703703695</v>
      </c>
      <c r="Q385" s="266"/>
      <c r="R385" s="266"/>
      <c r="S385" s="266"/>
      <c r="T385" s="266"/>
      <c r="U385" s="266"/>
      <c r="V385" s="267"/>
      <c r="W385" s="245"/>
      <c r="X385" s="214">
        <f t="shared" si="316"/>
        <v>9</v>
      </c>
      <c r="Y385" s="224" t="s">
        <v>56</v>
      </c>
      <c r="Z385" s="215"/>
      <c r="AA385" s="216"/>
      <c r="AB385" s="216"/>
      <c r="AC385" s="210">
        <f t="shared" si="308"/>
        <v>0</v>
      </c>
      <c r="AD385" s="235"/>
      <c r="AE385" s="235"/>
      <c r="AF385" s="235"/>
      <c r="AG385" s="210">
        <f t="shared" si="309"/>
        <v>0</v>
      </c>
      <c r="AH385" s="235"/>
      <c r="AI385" s="235">
        <v>440</v>
      </c>
      <c r="AJ385" s="235">
        <v>480</v>
      </c>
      <c r="AK385" s="210">
        <f t="shared" si="310"/>
        <v>920</v>
      </c>
      <c r="AL385" s="247"/>
      <c r="AM385" s="247"/>
      <c r="AN385" s="247"/>
      <c r="AO385" s="207">
        <f t="shared" si="317"/>
        <v>0</v>
      </c>
      <c r="AP385" s="236"/>
      <c r="AQ385" s="411">
        <f t="shared" si="318"/>
        <v>0</v>
      </c>
      <c r="AR385" s="237"/>
      <c r="AS385" s="237"/>
      <c r="AT385" s="237"/>
      <c r="AU385" s="219">
        <f t="shared" si="319"/>
        <v>0</v>
      </c>
      <c r="AV385" s="263" t="s">
        <v>56</v>
      </c>
      <c r="AW385" s="254"/>
      <c r="AX385" s="254"/>
      <c r="AY385" s="254"/>
      <c r="AZ385" s="219">
        <f t="shared" ref="AZ385:AZ391" si="322">AW385+AX385+AY385</f>
        <v>0</v>
      </c>
      <c r="BA385" s="222">
        <f t="shared" si="320"/>
        <v>0</v>
      </c>
      <c r="BB385" s="221"/>
      <c r="BC385" s="210"/>
      <c r="BD385" s="210"/>
      <c r="BE385" s="219">
        <f t="shared" ref="BE385:BE391" si="323">BB385+BC385+BD385</f>
        <v>0</v>
      </c>
      <c r="BF385" s="222">
        <f t="shared" si="311"/>
        <v>2880</v>
      </c>
      <c r="BG385" s="223"/>
      <c r="BH385" s="224" t="s">
        <v>58</v>
      </c>
      <c r="BI385" s="268">
        <v>0.96</v>
      </c>
      <c r="BJ385" s="249">
        <v>1.06</v>
      </c>
      <c r="BK385" s="226"/>
      <c r="BL385" s="269"/>
      <c r="BM385" s="268">
        <v>0.7</v>
      </c>
      <c r="BN385" s="226">
        <v>0.8</v>
      </c>
      <c r="BO385" s="226"/>
      <c r="BP385" s="270"/>
      <c r="BQ385" s="268">
        <v>0.87</v>
      </c>
      <c r="BR385" s="226">
        <v>0.97</v>
      </c>
      <c r="BS385" s="226"/>
      <c r="BT385" s="271"/>
      <c r="BU385" s="8"/>
      <c r="BV385" s="87"/>
      <c r="BW385" s="122" t="s">
        <v>59</v>
      </c>
      <c r="BX385" s="123">
        <f t="shared" ref="BX385:CA386" si="324">BI385+BM385+BQ385</f>
        <v>2.5299999999999998</v>
      </c>
      <c r="BY385" s="102">
        <f t="shared" si="324"/>
        <v>2.83</v>
      </c>
      <c r="BZ385" s="102">
        <f t="shared" si="324"/>
        <v>0</v>
      </c>
      <c r="CA385" s="124">
        <f t="shared" si="324"/>
        <v>0</v>
      </c>
      <c r="CB385" s="8"/>
      <c r="CC385" s="87"/>
      <c r="CD385" s="113" t="s">
        <v>59</v>
      </c>
      <c r="CE385" s="125">
        <f t="shared" ref="CE385:CH386" si="325">BX385</f>
        <v>2.5299999999999998</v>
      </c>
      <c r="CF385" s="102">
        <f t="shared" si="325"/>
        <v>2.83</v>
      </c>
      <c r="CG385" s="102">
        <f t="shared" si="325"/>
        <v>0</v>
      </c>
      <c r="CH385" s="126">
        <f t="shared" si="325"/>
        <v>0</v>
      </c>
      <c r="CI385" s="8"/>
      <c r="CJ385" s="9"/>
      <c r="CK385" s="25" t="s">
        <v>58</v>
      </c>
      <c r="CL385" s="31">
        <f>BJ385/(BJ385+C387)%</f>
        <v>4.0675364543361479</v>
      </c>
      <c r="CM385" s="31">
        <f>BN385/(BN385+D387)%</f>
        <v>2.2727272727272729</v>
      </c>
      <c r="CN385" s="31">
        <f>BR385/(BR385+E387)%</f>
        <v>2.9510191664131429</v>
      </c>
      <c r="CO385" s="32">
        <f>BY385/(BY385+F387)%</f>
        <v>3.0064803994475731</v>
      </c>
      <c r="CP385" s="8"/>
      <c r="CQ385" s="25" t="s">
        <v>58</v>
      </c>
      <c r="CR385" s="31">
        <f>BK385/C387%</f>
        <v>0</v>
      </c>
      <c r="CS385" s="31">
        <f>BO385/D387%</f>
        <v>0</v>
      </c>
      <c r="CT385" s="31">
        <f>BS385/E387%</f>
        <v>0</v>
      </c>
      <c r="CU385" s="32">
        <f>BZ385/F387%</f>
        <v>0</v>
      </c>
    </row>
    <row r="386" spans="1:99" ht="15.75" customHeight="1" x14ac:dyDescent="0.25">
      <c r="A386" s="182" t="s">
        <v>60</v>
      </c>
      <c r="B386" s="202"/>
      <c r="C386" s="204">
        <v>0</v>
      </c>
      <c r="D386" s="204">
        <v>93.850999999999999</v>
      </c>
      <c r="E386" s="204">
        <v>168.441</v>
      </c>
      <c r="F386" s="205">
        <f t="shared" si="321"/>
        <v>262.29200000000003</v>
      </c>
      <c r="G386" s="206">
        <f t="shared" si="312"/>
        <v>2279.3749999999995</v>
      </c>
      <c r="H386" s="205">
        <f>G386/BH371</f>
        <v>253.26388888888883</v>
      </c>
      <c r="I386" s="231">
        <f t="shared" si="305"/>
        <v>90</v>
      </c>
      <c r="J386" s="207">
        <f t="shared" si="313"/>
        <v>525</v>
      </c>
      <c r="K386" s="231">
        <f t="shared" si="306"/>
        <v>0</v>
      </c>
      <c r="L386" s="207">
        <f t="shared" si="314"/>
        <v>370</v>
      </c>
      <c r="M386" s="207">
        <f t="shared" si="307"/>
        <v>3315</v>
      </c>
      <c r="N386" s="207">
        <f t="shared" si="315"/>
        <v>29260</v>
      </c>
      <c r="O386" s="208">
        <f>(16*24*60-(I386+K386+M386+AR386+AS386+AT386+AP386))/16/24/60*100</f>
        <v>85.221354166666657</v>
      </c>
      <c r="P386" s="208">
        <f>(16*X386*24*60-(J386+L386+N386+AQ386+AU386))/16/X386/24/60*100</f>
        <v>85.457658179012356</v>
      </c>
      <c r="Q386" s="232"/>
      <c r="R386" s="233"/>
      <c r="S386" s="233"/>
      <c r="T386" s="234"/>
      <c r="U386" s="234"/>
      <c r="V386" s="272"/>
      <c r="W386" s="213"/>
      <c r="X386" s="214">
        <f>X391</f>
        <v>9</v>
      </c>
      <c r="Y386" s="182" t="s">
        <v>60</v>
      </c>
      <c r="Z386" s="215">
        <v>30</v>
      </c>
      <c r="AA386" s="216">
        <v>30</v>
      </c>
      <c r="AB386" s="216">
        <v>30</v>
      </c>
      <c r="AC386" s="210">
        <f t="shared" si="308"/>
        <v>90</v>
      </c>
      <c r="AD386" s="235"/>
      <c r="AE386" s="235"/>
      <c r="AF386" s="235"/>
      <c r="AG386" s="210">
        <f t="shared" si="309"/>
        <v>0</v>
      </c>
      <c r="AH386" s="235">
        <v>960</v>
      </c>
      <c r="AI386" s="235">
        <v>1215</v>
      </c>
      <c r="AJ386" s="235">
        <v>1140</v>
      </c>
      <c r="AK386" s="210">
        <f t="shared" si="310"/>
        <v>3315</v>
      </c>
      <c r="AL386" s="233"/>
      <c r="AM386" s="233"/>
      <c r="AN386" s="233"/>
      <c r="AO386" s="207">
        <f t="shared" si="317"/>
        <v>0</v>
      </c>
      <c r="AP386" s="236"/>
      <c r="AQ386" s="411">
        <f t="shared" si="318"/>
        <v>0</v>
      </c>
      <c r="AR386" s="237"/>
      <c r="AS386" s="237"/>
      <c r="AT386" s="237"/>
      <c r="AU386" s="219">
        <f t="shared" si="319"/>
        <v>0</v>
      </c>
      <c r="AV386" s="263" t="s">
        <v>60</v>
      </c>
      <c r="AW386" s="221"/>
      <c r="AX386" s="210"/>
      <c r="AY386" s="210"/>
      <c r="AZ386" s="219">
        <f t="shared" si="322"/>
        <v>0</v>
      </c>
      <c r="BA386" s="222">
        <f t="shared" si="320"/>
        <v>0</v>
      </c>
      <c r="BB386" s="221">
        <f>AH386</f>
        <v>960</v>
      </c>
      <c r="BC386" s="221">
        <f>AI386</f>
        <v>1215</v>
      </c>
      <c r="BD386" s="221">
        <f>AJ386</f>
        <v>1140</v>
      </c>
      <c r="BE386" s="219">
        <f t="shared" si="323"/>
        <v>3315</v>
      </c>
      <c r="BF386" s="222">
        <f t="shared" si="311"/>
        <v>26380</v>
      </c>
      <c r="BG386" s="223"/>
      <c r="BH386" s="224" t="s">
        <v>61</v>
      </c>
      <c r="BI386" s="268">
        <v>0.93</v>
      </c>
      <c r="BJ386" s="249">
        <v>1.03</v>
      </c>
      <c r="BK386" s="226"/>
      <c r="BL386" s="269"/>
      <c r="BM386" s="268">
        <v>0.46</v>
      </c>
      <c r="BN386" s="226">
        <v>0.56000000000000005</v>
      </c>
      <c r="BO386" s="226"/>
      <c r="BP386" s="270"/>
      <c r="BQ386" s="268">
        <v>0.6</v>
      </c>
      <c r="BR386" s="226">
        <v>0.7</v>
      </c>
      <c r="BS386" s="226"/>
      <c r="BT386" s="271"/>
      <c r="BU386" s="8"/>
      <c r="BV386" s="87"/>
      <c r="BW386" s="104" t="s">
        <v>62</v>
      </c>
      <c r="BX386" s="127">
        <f t="shared" si="324"/>
        <v>1.9900000000000002</v>
      </c>
      <c r="BY386" s="128">
        <f t="shared" si="324"/>
        <v>2.29</v>
      </c>
      <c r="BZ386" s="102">
        <f t="shared" si="324"/>
        <v>0</v>
      </c>
      <c r="CA386" s="124">
        <f t="shared" si="324"/>
        <v>0</v>
      </c>
      <c r="CB386" s="9"/>
      <c r="CC386" s="87"/>
      <c r="CD386" s="90" t="s">
        <v>62</v>
      </c>
      <c r="CE386" s="129">
        <f t="shared" si="325"/>
        <v>1.9900000000000002</v>
      </c>
      <c r="CF386" s="102">
        <f t="shared" si="325"/>
        <v>2.29</v>
      </c>
      <c r="CG386" s="102">
        <f t="shared" si="325"/>
        <v>0</v>
      </c>
      <c r="CH386" s="126">
        <f t="shared" si="325"/>
        <v>0</v>
      </c>
      <c r="CI386" s="8"/>
      <c r="CJ386" s="9"/>
      <c r="CK386" s="25" t="s">
        <v>61</v>
      </c>
      <c r="CL386" s="31">
        <f>BJ386/(BJ386+C388)%</f>
        <v>10.790990047145103</v>
      </c>
      <c r="CM386" s="31">
        <f>BN386/(BN386+D388)%</f>
        <v>2.5044722719141328</v>
      </c>
      <c r="CN386" s="31">
        <f>BR386/(BR386+E388)%</f>
        <v>7.4333651906127205</v>
      </c>
      <c r="CO386" s="32">
        <f>BY386/(BY386+F388)%</f>
        <v>5.5418421180000967</v>
      </c>
      <c r="CP386" s="8"/>
      <c r="CQ386" s="25" t="s">
        <v>61</v>
      </c>
      <c r="CR386" s="31">
        <f>BK386/C388%</f>
        <v>0</v>
      </c>
      <c r="CS386" s="31">
        <f>BO386/D388%</f>
        <v>0</v>
      </c>
      <c r="CT386" s="31">
        <f>BS386/E388%</f>
        <v>0</v>
      </c>
      <c r="CU386" s="32">
        <f>BZ386/F388%</f>
        <v>0</v>
      </c>
    </row>
    <row r="387" spans="1:99" ht="15.75" customHeight="1" x14ac:dyDescent="0.25">
      <c r="A387" s="201" t="s">
        <v>59</v>
      </c>
      <c r="B387" s="202"/>
      <c r="C387" s="204">
        <v>25</v>
      </c>
      <c r="D387" s="204">
        <v>34.4</v>
      </c>
      <c r="E387" s="204">
        <v>31.9</v>
      </c>
      <c r="F387" s="206">
        <f t="shared" si="321"/>
        <v>91.3</v>
      </c>
      <c r="G387" s="206">
        <f t="shared" si="312"/>
        <v>1032.7220000000002</v>
      </c>
      <c r="H387" s="206">
        <f>G387/BH371</f>
        <v>114.74688888888892</v>
      </c>
      <c r="I387" s="207">
        <f t="shared" si="305"/>
        <v>0</v>
      </c>
      <c r="J387" s="207">
        <f t="shared" si="313"/>
        <v>0</v>
      </c>
      <c r="K387" s="207">
        <f t="shared" si="306"/>
        <v>0</v>
      </c>
      <c r="L387" s="207">
        <f t="shared" si="314"/>
        <v>100</v>
      </c>
      <c r="M387" s="207">
        <f t="shared" si="307"/>
        <v>450</v>
      </c>
      <c r="N387" s="207">
        <f t="shared" si="315"/>
        <v>3565</v>
      </c>
      <c r="O387" s="208">
        <f>(24*60-(I387+K387+M387+AR387+AS387+AT387+AP387))/24/60*100</f>
        <v>68.75</v>
      </c>
      <c r="P387" s="208">
        <f>(X387*24*60-(J387+L387+N387+AQ387+AU387))/X387/24/60*100</f>
        <v>71.720679012345684</v>
      </c>
      <c r="Q387" s="209"/>
      <c r="R387" s="210"/>
      <c r="S387" s="210"/>
      <c r="T387" s="209"/>
      <c r="U387" s="209"/>
      <c r="V387" s="212"/>
      <c r="W387" s="213"/>
      <c r="X387" s="214">
        <f>X386</f>
        <v>9</v>
      </c>
      <c r="Y387" s="201" t="s">
        <v>59</v>
      </c>
      <c r="Z387" s="215"/>
      <c r="AA387" s="216"/>
      <c r="AB387" s="216"/>
      <c r="AC387" s="210">
        <f t="shared" si="308"/>
        <v>0</v>
      </c>
      <c r="AD387" s="235"/>
      <c r="AE387" s="235"/>
      <c r="AF387" s="235"/>
      <c r="AG387" s="210">
        <f t="shared" si="309"/>
        <v>0</v>
      </c>
      <c r="AH387" s="235">
        <v>180</v>
      </c>
      <c r="AI387" s="235">
        <v>160</v>
      </c>
      <c r="AJ387" s="235">
        <v>110</v>
      </c>
      <c r="AK387" s="210">
        <f t="shared" si="310"/>
        <v>450</v>
      </c>
      <c r="AL387" s="210"/>
      <c r="AM387" s="210"/>
      <c r="AN387" s="210"/>
      <c r="AO387" s="207">
        <f t="shared" si="317"/>
        <v>0</v>
      </c>
      <c r="AP387" s="209"/>
      <c r="AQ387" s="411">
        <f t="shared" si="318"/>
        <v>0</v>
      </c>
      <c r="AR387" s="210"/>
      <c r="AS387" s="210"/>
      <c r="AT387" s="210"/>
      <c r="AU387" s="219">
        <f t="shared" si="319"/>
        <v>0</v>
      </c>
      <c r="AV387" s="263" t="s">
        <v>63</v>
      </c>
      <c r="AW387" s="221"/>
      <c r="AX387" s="210"/>
      <c r="AY387" s="210"/>
      <c r="AZ387" s="219">
        <f t="shared" si="322"/>
        <v>0</v>
      </c>
      <c r="BA387" s="222">
        <f t="shared" si="320"/>
        <v>0</v>
      </c>
      <c r="BB387" s="221"/>
      <c r="BC387" s="210"/>
      <c r="BD387" s="210"/>
      <c r="BE387" s="219">
        <f t="shared" si="323"/>
        <v>0</v>
      </c>
      <c r="BF387" s="222">
        <f t="shared" si="311"/>
        <v>0</v>
      </c>
      <c r="BG387" s="238"/>
      <c r="BH387" s="195"/>
      <c r="BI387" s="274"/>
      <c r="BJ387" s="240"/>
      <c r="BK387" s="241"/>
      <c r="BL387" s="275"/>
      <c r="BM387" s="274"/>
      <c r="BN387" s="241"/>
      <c r="BO387" s="241"/>
      <c r="BP387" s="276"/>
      <c r="BQ387" s="274"/>
      <c r="BR387" s="241"/>
      <c r="BS387" s="241"/>
      <c r="BT387" s="265"/>
      <c r="BU387" s="8"/>
      <c r="BV387" s="87"/>
      <c r="BW387" s="107"/>
      <c r="BX387" s="130"/>
      <c r="BY387" s="93"/>
      <c r="BZ387" s="93"/>
      <c r="CA387" s="98"/>
      <c r="CB387" s="8"/>
      <c r="CC387" s="87"/>
      <c r="CD387" s="108"/>
      <c r="CE387" s="109"/>
      <c r="CF387" s="93"/>
      <c r="CG387" s="93"/>
      <c r="CH387" s="110"/>
      <c r="CI387" s="8"/>
      <c r="CJ387" s="9"/>
      <c r="CK387" s="25"/>
      <c r="CL387" s="2"/>
      <c r="CM387" s="2"/>
      <c r="CN387" s="2"/>
      <c r="CO387" s="3"/>
      <c r="CP387" s="8"/>
      <c r="CQ387" s="25"/>
      <c r="CR387" s="2"/>
      <c r="CS387" s="2"/>
      <c r="CT387" s="2"/>
      <c r="CU387" s="3"/>
    </row>
    <row r="388" spans="1:99" ht="15.75" customHeight="1" x14ac:dyDescent="0.25">
      <c r="A388" s="182" t="s">
        <v>62</v>
      </c>
      <c r="B388" s="202"/>
      <c r="C388" s="204">
        <v>8.5150000000000006</v>
      </c>
      <c r="D388" s="204">
        <v>21.8</v>
      </c>
      <c r="E388" s="204">
        <v>8.7170000000000005</v>
      </c>
      <c r="F388" s="205">
        <f t="shared" si="321"/>
        <v>39.032000000000004</v>
      </c>
      <c r="G388" s="206">
        <f t="shared" si="312"/>
        <v>713.20800000000008</v>
      </c>
      <c r="H388" s="205">
        <f>G388/BH371</f>
        <v>79.245333333333349</v>
      </c>
      <c r="I388" s="231">
        <f t="shared" si="305"/>
        <v>0</v>
      </c>
      <c r="J388" s="207">
        <f t="shared" si="313"/>
        <v>0</v>
      </c>
      <c r="K388" s="231">
        <f t="shared" si="306"/>
        <v>0</v>
      </c>
      <c r="L388" s="207">
        <f t="shared" si="314"/>
        <v>0</v>
      </c>
      <c r="M388" s="207">
        <f t="shared" si="307"/>
        <v>535</v>
      </c>
      <c r="N388" s="207">
        <f t="shared" si="315"/>
        <v>4495</v>
      </c>
      <c r="O388" s="208">
        <f>(24*60-(I388+K388+M388+AR388+AS388+AT388+AP388))/24/60*100</f>
        <v>62.847222222222221</v>
      </c>
      <c r="P388" s="208">
        <f>(X388*24*60-(J388+L388+N388+AQ388+AU388))/X388/24/60*100</f>
        <v>65.316358024691354</v>
      </c>
      <c r="Q388" s="232"/>
      <c r="R388" s="233"/>
      <c r="S388" s="233"/>
      <c r="T388" s="234"/>
      <c r="U388" s="234"/>
      <c r="V388" s="272"/>
      <c r="W388" s="213"/>
      <c r="X388" s="214">
        <f>X387</f>
        <v>9</v>
      </c>
      <c r="Y388" s="182" t="s">
        <v>62</v>
      </c>
      <c r="Z388" s="215"/>
      <c r="AA388" s="216"/>
      <c r="AB388" s="216"/>
      <c r="AC388" s="210">
        <f t="shared" si="308"/>
        <v>0</v>
      </c>
      <c r="AD388" s="235"/>
      <c r="AE388" s="235"/>
      <c r="AF388" s="235"/>
      <c r="AG388" s="210">
        <f t="shared" si="309"/>
        <v>0</v>
      </c>
      <c r="AH388" s="235">
        <v>60</v>
      </c>
      <c r="AI388" s="235">
        <v>70</v>
      </c>
      <c r="AJ388" s="235">
        <v>405</v>
      </c>
      <c r="AK388" s="210">
        <f t="shared" si="310"/>
        <v>535</v>
      </c>
      <c r="AL388" s="233"/>
      <c r="AM388" s="233"/>
      <c r="AN388" s="233"/>
      <c r="AO388" s="207">
        <f t="shared" si="317"/>
        <v>0</v>
      </c>
      <c r="AP388" s="236"/>
      <c r="AQ388" s="411">
        <f t="shared" si="318"/>
        <v>0</v>
      </c>
      <c r="AR388" s="237"/>
      <c r="AS388" s="237"/>
      <c r="AT388" s="237"/>
      <c r="AU388" s="219">
        <f t="shared" si="319"/>
        <v>0</v>
      </c>
      <c r="AV388" s="263" t="s">
        <v>64</v>
      </c>
      <c r="AW388" s="221"/>
      <c r="AX388" s="210"/>
      <c r="AY388" s="210"/>
      <c r="AZ388" s="219">
        <f t="shared" si="322"/>
        <v>0</v>
      </c>
      <c r="BA388" s="222">
        <f t="shared" si="320"/>
        <v>0</v>
      </c>
      <c r="BB388" s="221"/>
      <c r="BC388" s="210"/>
      <c r="BD388" s="210"/>
      <c r="BE388" s="219">
        <f t="shared" si="323"/>
        <v>0</v>
      </c>
      <c r="BF388" s="222">
        <f t="shared" si="311"/>
        <v>0</v>
      </c>
      <c r="BG388" s="223"/>
      <c r="BH388" s="224" t="s">
        <v>65</v>
      </c>
      <c r="BI388" s="268">
        <v>0.86</v>
      </c>
      <c r="BJ388" s="249">
        <v>0.98</v>
      </c>
      <c r="BK388" s="226"/>
      <c r="BL388" s="269"/>
      <c r="BM388" s="268">
        <v>0.7</v>
      </c>
      <c r="BN388" s="226">
        <v>0.82</v>
      </c>
      <c r="BO388" s="226"/>
      <c r="BP388" s="270"/>
      <c r="BQ388" s="268">
        <v>0.57999999999999996</v>
      </c>
      <c r="BR388" s="226">
        <v>0.57999999999999996</v>
      </c>
      <c r="BS388" s="226"/>
      <c r="BT388" s="271"/>
      <c r="BU388" s="8"/>
      <c r="BV388" s="87"/>
      <c r="BW388" s="104" t="s">
        <v>66</v>
      </c>
      <c r="BX388" s="127">
        <f>BI388+BM388+BQ388</f>
        <v>2.14</v>
      </c>
      <c r="BY388" s="128">
        <f>BJ388+BN388+BR388</f>
        <v>2.38</v>
      </c>
      <c r="BZ388" s="102">
        <f>BK388+BO388+BS388</f>
        <v>0</v>
      </c>
      <c r="CA388" s="124">
        <f>BL388+BP388+BT388</f>
        <v>0</v>
      </c>
      <c r="CB388" s="8"/>
      <c r="CC388" s="87"/>
      <c r="CD388" s="90" t="s">
        <v>66</v>
      </c>
      <c r="CE388" s="129">
        <f>BX388</f>
        <v>2.14</v>
      </c>
      <c r="CF388" s="102">
        <f>BY388</f>
        <v>2.38</v>
      </c>
      <c r="CG388" s="102">
        <f>BZ388</f>
        <v>0</v>
      </c>
      <c r="CH388" s="126">
        <f>CA388</f>
        <v>0</v>
      </c>
      <c r="CI388" s="8"/>
      <c r="CJ388" s="9"/>
      <c r="CK388" s="25" t="s">
        <v>65</v>
      </c>
      <c r="CL388" s="31">
        <f>BJ388/(BJ388+C389)%</f>
        <v>1.9983686786296899</v>
      </c>
      <c r="CM388" s="31">
        <f>BN388/(BN388+D389)%</f>
        <v>1.5613099771515613</v>
      </c>
      <c r="CN388" s="31">
        <f>BR388/(BR388+E389)%</f>
        <v>1.9414225941422592</v>
      </c>
      <c r="CO388" s="32">
        <f>BY388/(BY388+F389)%</f>
        <v>1.8107809944078819</v>
      </c>
      <c r="CP388" s="8"/>
      <c r="CQ388" s="25" t="s">
        <v>65</v>
      </c>
      <c r="CR388" s="31">
        <f>BK388/C389%</f>
        <v>0</v>
      </c>
      <c r="CS388" s="31">
        <f>BO388/D389%</f>
        <v>0</v>
      </c>
      <c r="CT388" s="31">
        <f>BS388/E389%</f>
        <v>0</v>
      </c>
      <c r="CU388" s="32">
        <f>BZ388/F389%</f>
        <v>0</v>
      </c>
    </row>
    <row r="389" spans="1:99" ht="15.75" customHeight="1" x14ac:dyDescent="0.25">
      <c r="A389" s="182" t="s">
        <v>66</v>
      </c>
      <c r="B389" s="202"/>
      <c r="C389" s="204">
        <v>48.06</v>
      </c>
      <c r="D389" s="204">
        <v>51.7</v>
      </c>
      <c r="E389" s="204">
        <v>29.295000000000002</v>
      </c>
      <c r="F389" s="205">
        <f t="shared" si="321"/>
        <v>129.05500000000001</v>
      </c>
      <c r="G389" s="206">
        <f t="shared" si="312"/>
        <v>837.25900000000001</v>
      </c>
      <c r="H389" s="205">
        <f>G389/BH371</f>
        <v>93.028777777777776</v>
      </c>
      <c r="I389" s="231">
        <f t="shared" si="305"/>
        <v>0</v>
      </c>
      <c r="J389" s="207">
        <f t="shared" si="313"/>
        <v>0</v>
      </c>
      <c r="K389" s="231">
        <f t="shared" si="306"/>
        <v>0</v>
      </c>
      <c r="L389" s="207">
        <f t="shared" si="314"/>
        <v>0</v>
      </c>
      <c r="M389" s="207">
        <f t="shared" si="307"/>
        <v>440</v>
      </c>
      <c r="N389" s="207">
        <f t="shared" si="315"/>
        <v>3965</v>
      </c>
      <c r="O389" s="208">
        <f>(24*60-(I389+K389+M389+AR389+AS389+AT389+AP389))/24/60*100</f>
        <v>69.444444444444443</v>
      </c>
      <c r="P389" s="208">
        <f>(X389*24*60-(J389+L389+N389+AQ389+AU389))/X389/24/60*100</f>
        <v>68.711419753086417</v>
      </c>
      <c r="Q389" s="232"/>
      <c r="R389" s="233"/>
      <c r="S389" s="233"/>
      <c r="T389" s="234"/>
      <c r="U389" s="234"/>
      <c r="V389" s="272"/>
      <c r="W389" s="213"/>
      <c r="X389" s="214">
        <f>X388</f>
        <v>9</v>
      </c>
      <c r="Y389" s="182" t="s">
        <v>66</v>
      </c>
      <c r="Z389" s="215"/>
      <c r="AA389" s="216"/>
      <c r="AB389" s="216"/>
      <c r="AC389" s="210">
        <f t="shared" si="308"/>
        <v>0</v>
      </c>
      <c r="AD389" s="246"/>
      <c r="AE389" s="246"/>
      <c r="AF389" s="235"/>
      <c r="AG389" s="210">
        <f t="shared" si="309"/>
        <v>0</v>
      </c>
      <c r="AH389" s="235">
        <v>120</v>
      </c>
      <c r="AI389" s="235">
        <v>160</v>
      </c>
      <c r="AJ389" s="235">
        <v>160</v>
      </c>
      <c r="AK389" s="210">
        <f t="shared" si="310"/>
        <v>440</v>
      </c>
      <c r="AL389" s="233"/>
      <c r="AM389" s="233"/>
      <c r="AN389" s="233"/>
      <c r="AO389" s="207">
        <f t="shared" si="317"/>
        <v>0</v>
      </c>
      <c r="AP389" s="236"/>
      <c r="AQ389" s="411">
        <f t="shared" si="318"/>
        <v>0</v>
      </c>
      <c r="AR389" s="237"/>
      <c r="AS389" s="237"/>
      <c r="AT389" s="237"/>
      <c r="AU389" s="219">
        <f t="shared" si="319"/>
        <v>90</v>
      </c>
      <c r="AV389" s="263" t="s">
        <v>67</v>
      </c>
      <c r="AW389" s="221"/>
      <c r="AX389" s="210"/>
      <c r="AY389" s="210"/>
      <c r="AZ389" s="219">
        <f t="shared" si="322"/>
        <v>0</v>
      </c>
      <c r="BA389" s="222">
        <f t="shared" si="320"/>
        <v>0</v>
      </c>
      <c r="BB389" s="221"/>
      <c r="BC389" s="210"/>
      <c r="BD389" s="210"/>
      <c r="BE389" s="219">
        <f t="shared" si="323"/>
        <v>0</v>
      </c>
      <c r="BF389" s="222">
        <f t="shared" si="311"/>
        <v>0</v>
      </c>
      <c r="BG389" s="238"/>
      <c r="BH389" s="195"/>
      <c r="BI389" s="278"/>
      <c r="BJ389" s="276"/>
      <c r="BK389" s="279"/>
      <c r="BL389" s="280"/>
      <c r="BM389" s="279"/>
      <c r="BN389" s="281"/>
      <c r="BO389" s="281"/>
      <c r="BP389" s="280"/>
      <c r="BQ389" s="279"/>
      <c r="BR389" s="197"/>
      <c r="BS389" s="197"/>
      <c r="BT389" s="282"/>
      <c r="BU389" s="8"/>
      <c r="BV389" s="87"/>
      <c r="BW389" s="107"/>
      <c r="BX389" s="130"/>
      <c r="BY389" s="93"/>
      <c r="BZ389" s="93"/>
      <c r="CA389" s="98"/>
      <c r="CB389" s="8"/>
      <c r="CC389" s="87"/>
      <c r="CD389" s="131"/>
      <c r="CE389" s="132"/>
      <c r="CF389" s="93"/>
      <c r="CG389" s="93"/>
      <c r="CH389" s="133"/>
      <c r="CI389" s="8"/>
      <c r="CJ389" s="9"/>
      <c r="CK389" s="25"/>
      <c r="CL389" s="2"/>
      <c r="CM389" s="2"/>
      <c r="CN389" s="2"/>
      <c r="CO389" s="3"/>
      <c r="CP389" s="8"/>
      <c r="CQ389" s="25"/>
      <c r="CR389" s="2"/>
      <c r="CS389" s="2"/>
      <c r="CT389" s="2"/>
      <c r="CU389" s="3"/>
    </row>
    <row r="390" spans="1:99" ht="15.75" customHeight="1" x14ac:dyDescent="0.25">
      <c r="A390" s="182" t="s">
        <v>68</v>
      </c>
      <c r="B390" s="202"/>
      <c r="C390" s="204">
        <v>0.76</v>
      </c>
      <c r="D390" s="204">
        <v>2.87</v>
      </c>
      <c r="E390" s="204">
        <v>0</v>
      </c>
      <c r="F390" s="205">
        <f t="shared" si="321"/>
        <v>3.63</v>
      </c>
      <c r="G390" s="206">
        <f t="shared" si="312"/>
        <v>192.69800000000001</v>
      </c>
      <c r="H390" s="205">
        <f>G390/BH371</f>
        <v>21.410888888888891</v>
      </c>
      <c r="I390" s="231">
        <f t="shared" si="305"/>
        <v>0</v>
      </c>
      <c r="J390" s="207">
        <f t="shared" si="313"/>
        <v>0</v>
      </c>
      <c r="K390" s="231">
        <f t="shared" si="306"/>
        <v>0</v>
      </c>
      <c r="L390" s="207">
        <f t="shared" si="314"/>
        <v>0</v>
      </c>
      <c r="M390" s="207">
        <f t="shared" si="307"/>
        <v>1090</v>
      </c>
      <c r="N390" s="207">
        <f t="shared" si="315"/>
        <v>4245</v>
      </c>
      <c r="O390" s="208">
        <f>(24*60-(I390+K390+M390+AR390+AS390+AT390+AP390))/24/60*100</f>
        <v>24.305555555555554</v>
      </c>
      <c r="P390" s="208">
        <f>(X390*24*60-(J390+L390+N390+AQ390+AU390))/X390/24/60*100</f>
        <v>67.245370370370367</v>
      </c>
      <c r="Q390" s="232"/>
      <c r="R390" s="233"/>
      <c r="S390" s="233"/>
      <c r="T390" s="234"/>
      <c r="U390" s="234"/>
      <c r="V390" s="272"/>
      <c r="W390" s="213"/>
      <c r="X390" s="214">
        <v>9</v>
      </c>
      <c r="Y390" s="182" t="s">
        <v>68</v>
      </c>
      <c r="Z390" s="215"/>
      <c r="AA390" s="216"/>
      <c r="AB390" s="216"/>
      <c r="AC390" s="210">
        <f t="shared" si="308"/>
        <v>0</v>
      </c>
      <c r="AD390" s="235"/>
      <c r="AE390" s="235"/>
      <c r="AF390" s="235"/>
      <c r="AG390" s="210">
        <f t="shared" si="309"/>
        <v>0</v>
      </c>
      <c r="AH390" s="216">
        <v>350</v>
      </c>
      <c r="AI390" s="216">
        <v>260</v>
      </c>
      <c r="AJ390" s="216">
        <v>480</v>
      </c>
      <c r="AK390" s="210">
        <f t="shared" si="310"/>
        <v>1090</v>
      </c>
      <c r="AL390" s="233"/>
      <c r="AM390" s="233"/>
      <c r="AN390" s="233"/>
      <c r="AO390" s="207">
        <f t="shared" si="317"/>
        <v>0</v>
      </c>
      <c r="AP390" s="236"/>
      <c r="AQ390" s="411">
        <f t="shared" si="318"/>
        <v>0</v>
      </c>
      <c r="AR390" s="237"/>
      <c r="AS390" s="237"/>
      <c r="AT390" s="237"/>
      <c r="AU390" s="219">
        <f t="shared" si="319"/>
        <v>0</v>
      </c>
      <c r="AV390" s="263" t="s">
        <v>69</v>
      </c>
      <c r="AW390" s="221"/>
      <c r="AX390" s="210"/>
      <c r="AY390" s="210"/>
      <c r="AZ390" s="219">
        <f t="shared" si="322"/>
        <v>0</v>
      </c>
      <c r="BA390" s="222">
        <f t="shared" si="320"/>
        <v>0</v>
      </c>
      <c r="BB390" s="221"/>
      <c r="BC390" s="210"/>
      <c r="BD390" s="210"/>
      <c r="BE390" s="219">
        <f t="shared" si="323"/>
        <v>0</v>
      </c>
      <c r="BF390" s="222">
        <f t="shared" si="311"/>
        <v>0</v>
      </c>
      <c r="BG390" s="223"/>
      <c r="BH390" s="224" t="s">
        <v>70</v>
      </c>
      <c r="BI390" s="268">
        <v>0.65</v>
      </c>
      <c r="BJ390" s="249">
        <v>0.65</v>
      </c>
      <c r="BK390" s="226"/>
      <c r="BL390" s="269"/>
      <c r="BM390" s="268">
        <v>0.24</v>
      </c>
      <c r="BN390" s="226">
        <v>0.24</v>
      </c>
      <c r="BO390" s="226"/>
      <c r="BP390" s="270"/>
      <c r="BQ390" s="268">
        <v>0</v>
      </c>
      <c r="BR390" s="226">
        <v>0</v>
      </c>
      <c r="BS390" s="226"/>
      <c r="BT390" s="250"/>
      <c r="BU390" s="8"/>
      <c r="BV390" s="87"/>
      <c r="BW390" s="104" t="s">
        <v>68</v>
      </c>
      <c r="BX390" s="127">
        <f>BI390+BM390+BQ390</f>
        <v>0.89</v>
      </c>
      <c r="BY390" s="128">
        <f>BJ390+BN390+BR390</f>
        <v>0.89</v>
      </c>
      <c r="BZ390" s="102">
        <f>BK390+BO390+BS390</f>
        <v>0</v>
      </c>
      <c r="CA390" s="124">
        <f>BL390+BP390+BT390</f>
        <v>0</v>
      </c>
      <c r="CB390" s="8"/>
      <c r="CC390" s="87"/>
      <c r="CD390" s="131" t="s">
        <v>68</v>
      </c>
      <c r="CE390" s="129">
        <f>BX390</f>
        <v>0.89</v>
      </c>
      <c r="CF390" s="102">
        <f>BY390</f>
        <v>0.89</v>
      </c>
      <c r="CG390" s="102">
        <f>BZ390</f>
        <v>0</v>
      </c>
      <c r="CH390" s="126">
        <f>CA390</f>
        <v>0</v>
      </c>
      <c r="CI390" s="8"/>
      <c r="CJ390" s="9"/>
      <c r="CK390" s="25" t="s">
        <v>70</v>
      </c>
      <c r="CL390" s="31">
        <f>BJ390/(BJ390+C390)%</f>
        <v>46.099290780141843</v>
      </c>
      <c r="CM390" s="31">
        <f>BN390/(BN390+D390)%</f>
        <v>7.7170418006430861</v>
      </c>
      <c r="CN390" s="31" t="e">
        <f>BR390/(BR390+E390)%</f>
        <v>#DIV/0!</v>
      </c>
      <c r="CO390" s="32">
        <f>BY390/(BY390+F390)%</f>
        <v>19.690265486725664</v>
      </c>
      <c r="CP390" s="8"/>
      <c r="CQ390" s="25" t="s">
        <v>70</v>
      </c>
      <c r="CR390" s="31">
        <f>BK390/C390%</f>
        <v>0</v>
      </c>
      <c r="CS390" s="31">
        <f>BO390/D390%</f>
        <v>0</v>
      </c>
      <c r="CT390" s="31" t="e">
        <f>BS390/E390%</f>
        <v>#DIV/0!</v>
      </c>
      <c r="CU390" s="32">
        <f>BZ390/F390%</f>
        <v>0</v>
      </c>
    </row>
    <row r="391" spans="1:99" ht="15.75" customHeight="1" x14ac:dyDescent="0.25">
      <c r="A391" s="182" t="s">
        <v>71</v>
      </c>
      <c r="B391" s="202"/>
      <c r="C391" s="204">
        <v>3.7850000000000001</v>
      </c>
      <c r="D391" s="204">
        <v>3.1</v>
      </c>
      <c r="E391" s="204">
        <v>2.5750000000000002</v>
      </c>
      <c r="F391" s="206">
        <f t="shared" si="321"/>
        <v>9.4600000000000009</v>
      </c>
      <c r="G391" s="206">
        <f t="shared" si="312"/>
        <v>93.22</v>
      </c>
      <c r="H391" s="206">
        <f>G391/BH371</f>
        <v>10.357777777777777</v>
      </c>
      <c r="I391" s="207">
        <f t="shared" si="305"/>
        <v>0</v>
      </c>
      <c r="J391" s="207">
        <f t="shared" si="313"/>
        <v>0</v>
      </c>
      <c r="K391" s="207">
        <f t="shared" si="306"/>
        <v>0</v>
      </c>
      <c r="L391" s="207">
        <f t="shared" si="314"/>
        <v>0</v>
      </c>
      <c r="M391" s="207">
        <f t="shared" si="307"/>
        <v>160</v>
      </c>
      <c r="N391" s="207">
        <f t="shared" si="315"/>
        <v>2190</v>
      </c>
      <c r="O391" s="208">
        <f>(7*24*60-(I391+K391+M391+AR391+AS391+AT391+AP391))/7/24/60*100</f>
        <v>98.412698412698404</v>
      </c>
      <c r="P391" s="208">
        <f>(7*X391*24*60-(J391+L391+N391+AQ391+AU391))/7/X391/24/60*100</f>
        <v>97.585978835978821</v>
      </c>
      <c r="Q391" s="209"/>
      <c r="R391" s="210"/>
      <c r="S391" s="210"/>
      <c r="T391" s="209"/>
      <c r="U391" s="209"/>
      <c r="V391" s="212"/>
      <c r="W391" s="213"/>
      <c r="X391" s="214">
        <f>X384</f>
        <v>9</v>
      </c>
      <c r="Y391" s="182" t="s">
        <v>71</v>
      </c>
      <c r="Z391" s="215"/>
      <c r="AA391" s="216"/>
      <c r="AB391" s="216"/>
      <c r="AC391" s="210">
        <f t="shared" si="308"/>
        <v>0</v>
      </c>
      <c r="AD391" s="235"/>
      <c r="AE391" s="235"/>
      <c r="AF391" s="235"/>
      <c r="AG391" s="210">
        <f t="shared" si="309"/>
        <v>0</v>
      </c>
      <c r="AH391" s="216">
        <v>0</v>
      </c>
      <c r="AI391" s="216">
        <v>40</v>
      </c>
      <c r="AJ391" s="216">
        <v>120</v>
      </c>
      <c r="AK391" s="210">
        <f t="shared" si="310"/>
        <v>160</v>
      </c>
      <c r="AL391" s="233"/>
      <c r="AM391" s="233"/>
      <c r="AN391" s="233"/>
      <c r="AO391" s="207">
        <f t="shared" si="317"/>
        <v>0</v>
      </c>
      <c r="AP391" s="209"/>
      <c r="AQ391" s="411">
        <f t="shared" si="318"/>
        <v>0</v>
      </c>
      <c r="AR391" s="210"/>
      <c r="AS391" s="210"/>
      <c r="AT391" s="210"/>
      <c r="AU391" s="219">
        <f t="shared" si="319"/>
        <v>0</v>
      </c>
      <c r="AV391" s="263" t="s">
        <v>72</v>
      </c>
      <c r="AW391" s="221">
        <f>AH391</f>
        <v>0</v>
      </c>
      <c r="AX391" s="221">
        <f>AI391</f>
        <v>40</v>
      </c>
      <c r="AY391" s="221">
        <f>AJ391</f>
        <v>120</v>
      </c>
      <c r="AZ391" s="219">
        <f t="shared" si="322"/>
        <v>160</v>
      </c>
      <c r="BA391" s="222">
        <f t="shared" si="320"/>
        <v>2190</v>
      </c>
      <c r="BB391" s="221"/>
      <c r="BC391" s="210"/>
      <c r="BD391" s="210"/>
      <c r="BE391" s="219">
        <f t="shared" si="323"/>
        <v>0</v>
      </c>
      <c r="BF391" s="222">
        <f t="shared" si="311"/>
        <v>0</v>
      </c>
      <c r="BG391" s="238"/>
      <c r="BH391" s="195"/>
      <c r="BI391" s="274"/>
      <c r="BJ391" s="240"/>
      <c r="BK391" s="241"/>
      <c r="BL391" s="275"/>
      <c r="BM391" s="274"/>
      <c r="BN391" s="241"/>
      <c r="BO391" s="241"/>
      <c r="BP391" s="276"/>
      <c r="BQ391" s="274"/>
      <c r="BR391" s="241"/>
      <c r="BS391" s="241"/>
      <c r="BT391" s="265"/>
      <c r="BU391" s="8"/>
      <c r="BV391" s="87"/>
      <c r="BW391" s="134"/>
      <c r="BX391" s="130"/>
      <c r="BY391" s="93"/>
      <c r="BZ391" s="93"/>
      <c r="CA391" s="98"/>
      <c r="CB391" s="8"/>
      <c r="CC391" s="87"/>
      <c r="CD391" s="90"/>
      <c r="CE391" s="109"/>
      <c r="CF391" s="93"/>
      <c r="CG391" s="93"/>
      <c r="CH391" s="110"/>
      <c r="CI391" s="8"/>
      <c r="CJ391" s="9"/>
      <c r="CK391" s="25"/>
      <c r="CL391" s="2"/>
      <c r="CM391" s="2"/>
      <c r="CN391" s="2"/>
      <c r="CO391" s="3"/>
      <c r="CP391" s="8"/>
      <c r="CQ391" s="25"/>
      <c r="CR391" s="2"/>
      <c r="CS391" s="2"/>
      <c r="CT391" s="2"/>
      <c r="CU391" s="3"/>
    </row>
    <row r="392" spans="1:99" ht="15.75" customHeight="1" x14ac:dyDescent="0.25">
      <c r="A392" s="182" t="s">
        <v>73</v>
      </c>
      <c r="B392" s="202"/>
      <c r="C392" s="204">
        <v>11.77</v>
      </c>
      <c r="D392" s="204">
        <v>12.87</v>
      </c>
      <c r="E392" s="204">
        <v>7.61</v>
      </c>
      <c r="F392" s="205">
        <f t="shared" ref="F392:F398" si="326">C392+D392+E392</f>
        <v>32.25</v>
      </c>
      <c r="G392" s="206">
        <f t="shared" si="312"/>
        <v>251.24</v>
      </c>
      <c r="H392" s="205">
        <f>G392/BH371</f>
        <v>27.915555555555557</v>
      </c>
      <c r="I392" s="231">
        <f t="shared" ref="I392:I397" si="327">AC392</f>
        <v>0</v>
      </c>
      <c r="J392" s="207">
        <f t="shared" si="313"/>
        <v>0</v>
      </c>
      <c r="K392" s="231">
        <f t="shared" ref="K392:K397" si="328">AG392</f>
        <v>0</v>
      </c>
      <c r="L392" s="207">
        <f t="shared" si="314"/>
        <v>45</v>
      </c>
      <c r="M392" s="207">
        <f t="shared" ref="M392:M397" si="329">AK392</f>
        <v>330</v>
      </c>
      <c r="N392" s="207">
        <f t="shared" si="315"/>
        <v>3165</v>
      </c>
      <c r="O392" s="208">
        <f t="shared" ref="O392:O397" si="330">(24*60-(I392+K392+M392+AR392+AS392+AT392+AP392))/24/60*100</f>
        <v>77.083333333333343</v>
      </c>
      <c r="P392" s="208">
        <f t="shared" ref="P392:P397" si="331">(X392*24*60-(J392+L392+N392+AQ392+AU392))/X392/24/60*100</f>
        <v>75.231481481481481</v>
      </c>
      <c r="Q392" s="232"/>
      <c r="R392" s="233"/>
      <c r="S392" s="233"/>
      <c r="T392" s="234"/>
      <c r="U392" s="234"/>
      <c r="V392" s="272"/>
      <c r="W392" s="213"/>
      <c r="X392" s="214">
        <v>9</v>
      </c>
      <c r="Y392" s="182" t="s">
        <v>73</v>
      </c>
      <c r="Z392" s="215"/>
      <c r="AA392" s="216"/>
      <c r="AB392" s="216"/>
      <c r="AC392" s="210">
        <f t="shared" ref="AC392:AC397" si="332">Z392+AA392+AB392</f>
        <v>0</v>
      </c>
      <c r="AD392" s="235"/>
      <c r="AE392" s="235"/>
      <c r="AF392" s="235"/>
      <c r="AG392" s="210">
        <f t="shared" ref="AG392:AG397" si="333">AD392+AE392+AF392</f>
        <v>0</v>
      </c>
      <c r="AH392" s="216">
        <v>120</v>
      </c>
      <c r="AI392" s="216">
        <v>100</v>
      </c>
      <c r="AJ392" s="216">
        <v>110</v>
      </c>
      <c r="AK392" s="210">
        <f t="shared" ref="AK392:AK397" si="334">AH392+AI392+AJ392</f>
        <v>330</v>
      </c>
      <c r="AL392" s="233"/>
      <c r="AM392" s="233"/>
      <c r="AN392" s="233"/>
      <c r="AO392" s="207">
        <f t="shared" si="317"/>
        <v>0</v>
      </c>
      <c r="AP392" s="236"/>
      <c r="AQ392" s="411">
        <f t="shared" si="318"/>
        <v>0</v>
      </c>
      <c r="AR392" s="237"/>
      <c r="AS392" s="237"/>
      <c r="AT392" s="237"/>
      <c r="AU392" s="219">
        <f t="shared" si="319"/>
        <v>0</v>
      </c>
      <c r="AV392" s="263" t="s">
        <v>74</v>
      </c>
      <c r="AW392" s="221"/>
      <c r="AX392" s="210"/>
      <c r="AY392" s="210"/>
      <c r="AZ392" s="219">
        <f t="shared" ref="AZ392:AZ397" si="335">AW392+AX392+AY392</f>
        <v>0</v>
      </c>
      <c r="BA392" s="222">
        <f t="shared" si="320"/>
        <v>0</v>
      </c>
      <c r="BB392" s="221"/>
      <c r="BC392" s="210"/>
      <c r="BD392" s="210"/>
      <c r="BE392" s="219">
        <f t="shared" ref="BE392:BE397" si="336">BB392+BC392+BD392</f>
        <v>0</v>
      </c>
      <c r="BF392" s="222">
        <f t="shared" si="311"/>
        <v>0</v>
      </c>
      <c r="BG392" s="223"/>
      <c r="BH392" s="224" t="s">
        <v>71</v>
      </c>
      <c r="BI392" s="268">
        <v>0.18</v>
      </c>
      <c r="BJ392" s="249">
        <v>0.18</v>
      </c>
      <c r="BK392" s="226"/>
      <c r="BL392" s="269"/>
      <c r="BM392" s="268">
        <v>0.28000000000000003</v>
      </c>
      <c r="BN392" s="226">
        <v>0.28000000000000003</v>
      </c>
      <c r="BO392" s="226"/>
      <c r="BP392" s="270"/>
      <c r="BQ392" s="268">
        <v>0.26</v>
      </c>
      <c r="BR392" s="226">
        <v>0.26</v>
      </c>
      <c r="BS392" s="226"/>
      <c r="BT392" s="250"/>
      <c r="BU392" s="8"/>
      <c r="BV392" s="87"/>
      <c r="BW392" s="104" t="s">
        <v>71</v>
      </c>
      <c r="BX392" s="127">
        <f t="shared" ref="BX392:CA393" si="337">BI392+BM392+BQ392</f>
        <v>0.72</v>
      </c>
      <c r="BY392" s="128">
        <f t="shared" si="337"/>
        <v>0.72</v>
      </c>
      <c r="BZ392" s="102">
        <f t="shared" si="337"/>
        <v>0</v>
      </c>
      <c r="CA392" s="124">
        <f t="shared" si="337"/>
        <v>0</v>
      </c>
      <c r="CB392" s="8"/>
      <c r="CC392" s="87"/>
      <c r="CD392" s="131" t="s">
        <v>71</v>
      </c>
      <c r="CE392" s="129">
        <f t="shared" ref="CE392:CH393" si="338">BX392</f>
        <v>0.72</v>
      </c>
      <c r="CF392" s="102">
        <f t="shared" si="338"/>
        <v>0.72</v>
      </c>
      <c r="CG392" s="102">
        <f t="shared" si="338"/>
        <v>0</v>
      </c>
      <c r="CH392" s="126">
        <f t="shared" si="338"/>
        <v>0</v>
      </c>
      <c r="CI392" s="8"/>
      <c r="CJ392" s="9"/>
      <c r="CK392" s="25" t="s">
        <v>75</v>
      </c>
      <c r="CL392" s="31">
        <f>BJ392/(BJ392+C391)%</f>
        <v>4.539722572509457</v>
      </c>
      <c r="CM392" s="31">
        <f>BN392/(BN392+D391)%</f>
        <v>8.2840236686390547</v>
      </c>
      <c r="CN392" s="31">
        <f>BR392/(BR392+E392)%</f>
        <v>3.3036848792884368</v>
      </c>
      <c r="CO392" s="32">
        <f>BY392/(BY392+F391)%</f>
        <v>7.0726915520628673</v>
      </c>
      <c r="CP392" s="8"/>
      <c r="CQ392" s="25" t="s">
        <v>75</v>
      </c>
      <c r="CR392" s="31">
        <f>BK392/C391%</f>
        <v>0</v>
      </c>
      <c r="CS392" s="31">
        <f>BO392/D391%</f>
        <v>0</v>
      </c>
      <c r="CT392" s="31">
        <f>BS392/E391%</f>
        <v>0</v>
      </c>
      <c r="CU392" s="32">
        <f>BZ392/F391%</f>
        <v>0</v>
      </c>
    </row>
    <row r="393" spans="1:99" ht="15.75" customHeight="1" x14ac:dyDescent="0.25">
      <c r="A393" s="201" t="s">
        <v>76</v>
      </c>
      <c r="B393" s="202"/>
      <c r="C393" s="204">
        <v>15.989000000000001</v>
      </c>
      <c r="D393" s="204">
        <v>12.951000000000001</v>
      </c>
      <c r="E393" s="204">
        <v>12.955</v>
      </c>
      <c r="F393" s="206">
        <f t="shared" si="326"/>
        <v>41.895000000000003</v>
      </c>
      <c r="G393" s="206">
        <f t="shared" si="312"/>
        <v>210.04300000000003</v>
      </c>
      <c r="H393" s="206">
        <f>G393/BH371</f>
        <v>23.338111111111115</v>
      </c>
      <c r="I393" s="207">
        <f t="shared" si="327"/>
        <v>0</v>
      </c>
      <c r="J393" s="207">
        <f t="shared" si="313"/>
        <v>0</v>
      </c>
      <c r="K393" s="207">
        <f t="shared" si="328"/>
        <v>0</v>
      </c>
      <c r="L393" s="207">
        <f t="shared" si="314"/>
        <v>0</v>
      </c>
      <c r="M393" s="207">
        <f t="shared" si="329"/>
        <v>180</v>
      </c>
      <c r="N393" s="207">
        <f t="shared" si="315"/>
        <v>3500</v>
      </c>
      <c r="O393" s="208">
        <f t="shared" si="330"/>
        <v>87.5</v>
      </c>
      <c r="P393" s="208">
        <f t="shared" si="331"/>
        <v>72.762345679012356</v>
      </c>
      <c r="Q393" s="209" t="e">
        <f t="shared" ref="Q393:S398" si="339">C393/AL393*60</f>
        <v>#DIV/0!</v>
      </c>
      <c r="R393" s="210" t="e">
        <f t="shared" si="339"/>
        <v>#DIV/0!</v>
      </c>
      <c r="S393" s="210" t="e">
        <f t="shared" si="339"/>
        <v>#DIV/0!</v>
      </c>
      <c r="T393" s="209" t="e">
        <f>(F393)/(AL393+AM393+AN393)*60</f>
        <v>#DIV/0!</v>
      </c>
      <c r="U393" s="209" t="e">
        <f>(G393)*60/AO393</f>
        <v>#DIV/0!</v>
      </c>
      <c r="V393" s="212"/>
      <c r="W393" s="213"/>
      <c r="X393" s="214">
        <f>X389</f>
        <v>9</v>
      </c>
      <c r="Y393" s="201" t="s">
        <v>76</v>
      </c>
      <c r="Z393" s="215"/>
      <c r="AA393" s="216"/>
      <c r="AB393" s="216"/>
      <c r="AC393" s="210">
        <f t="shared" si="332"/>
        <v>0</v>
      </c>
      <c r="AD393" s="235"/>
      <c r="AE393" s="235"/>
      <c r="AF393" s="246"/>
      <c r="AG393" s="210">
        <f t="shared" si="333"/>
        <v>0</v>
      </c>
      <c r="AH393" s="235">
        <v>0</v>
      </c>
      <c r="AI393" s="235">
        <v>120</v>
      </c>
      <c r="AJ393" s="235">
        <v>60</v>
      </c>
      <c r="AK393" s="210">
        <f t="shared" si="334"/>
        <v>180</v>
      </c>
      <c r="AL393" s="210"/>
      <c r="AM393" s="210"/>
      <c r="AN393" s="210"/>
      <c r="AO393" s="207">
        <f t="shared" si="317"/>
        <v>0</v>
      </c>
      <c r="AP393" s="209"/>
      <c r="AQ393" s="411">
        <f t="shared" si="318"/>
        <v>0</v>
      </c>
      <c r="AR393" s="210"/>
      <c r="AS393" s="210"/>
      <c r="AT393" s="210"/>
      <c r="AU393" s="219">
        <f t="shared" si="319"/>
        <v>30</v>
      </c>
      <c r="AV393" s="263" t="s">
        <v>77</v>
      </c>
      <c r="AW393" s="221"/>
      <c r="AX393" s="210"/>
      <c r="AY393" s="210"/>
      <c r="AZ393" s="219">
        <f t="shared" si="335"/>
        <v>0</v>
      </c>
      <c r="BA393" s="222">
        <f t="shared" si="320"/>
        <v>0</v>
      </c>
      <c r="BB393" s="221"/>
      <c r="BC393" s="210"/>
      <c r="BD393" s="210"/>
      <c r="BE393" s="219">
        <f t="shared" si="336"/>
        <v>0</v>
      </c>
      <c r="BF393" s="222">
        <f t="shared" si="311"/>
        <v>0</v>
      </c>
      <c r="BG393" s="238"/>
      <c r="BH393" s="283" t="s">
        <v>73</v>
      </c>
      <c r="BI393" s="264">
        <v>0.21</v>
      </c>
      <c r="BJ393" s="264">
        <v>0.21</v>
      </c>
      <c r="BK393" s="264"/>
      <c r="BL393" s="264"/>
      <c r="BM393" s="264">
        <v>0.33</v>
      </c>
      <c r="BN393" s="264">
        <v>0.33</v>
      </c>
      <c r="BO393" s="264"/>
      <c r="BP393" s="264"/>
      <c r="BQ393" s="264">
        <v>0.2</v>
      </c>
      <c r="BR393" s="264">
        <v>0.2</v>
      </c>
      <c r="BS393" s="264"/>
      <c r="BT393" s="250"/>
      <c r="BU393" s="8"/>
      <c r="BV393" s="87"/>
      <c r="BW393" s="104" t="s">
        <v>73</v>
      </c>
      <c r="BX393" s="135">
        <f t="shared" si="337"/>
        <v>0.74</v>
      </c>
      <c r="BY393" s="136">
        <f t="shared" si="337"/>
        <v>0.74</v>
      </c>
      <c r="BZ393" s="137">
        <f t="shared" si="337"/>
        <v>0</v>
      </c>
      <c r="CA393" s="138">
        <f t="shared" si="337"/>
        <v>0</v>
      </c>
      <c r="CB393" s="8"/>
      <c r="CC393" s="118"/>
      <c r="CD393" s="139" t="s">
        <v>73</v>
      </c>
      <c r="CE393" s="140">
        <f t="shared" si="338"/>
        <v>0.74</v>
      </c>
      <c r="CF393" s="137">
        <f t="shared" si="338"/>
        <v>0.74</v>
      </c>
      <c r="CG393" s="137">
        <f t="shared" si="338"/>
        <v>0</v>
      </c>
      <c r="CH393" s="141">
        <f t="shared" si="338"/>
        <v>0</v>
      </c>
      <c r="CI393" s="8"/>
      <c r="CJ393" s="9"/>
      <c r="CK393" s="33"/>
      <c r="CL393" s="4"/>
      <c r="CM393" s="4"/>
      <c r="CN393" s="4"/>
      <c r="CO393" s="5"/>
      <c r="CP393" s="8"/>
      <c r="CQ393" s="34" t="s">
        <v>78</v>
      </c>
      <c r="CR393" s="35">
        <f>BK393/C392%</f>
        <v>0</v>
      </c>
      <c r="CS393" s="35">
        <f>BO393/D392%</f>
        <v>0</v>
      </c>
      <c r="CT393" s="35">
        <f>BS393/E392%</f>
        <v>0</v>
      </c>
      <c r="CU393" s="47">
        <f>BZ393/F392%</f>
        <v>0</v>
      </c>
    </row>
    <row r="394" spans="1:99" ht="15.75" customHeight="1" x14ac:dyDescent="0.25">
      <c r="A394" s="182" t="s">
        <v>79</v>
      </c>
      <c r="B394" s="202"/>
      <c r="C394" s="204">
        <v>21.016999999999999</v>
      </c>
      <c r="D394" s="204">
        <v>20.239000000000001</v>
      </c>
      <c r="E394" s="204">
        <v>0</v>
      </c>
      <c r="F394" s="205">
        <f t="shared" si="326"/>
        <v>41.256</v>
      </c>
      <c r="G394" s="206">
        <f t="shared" si="312"/>
        <v>265.64</v>
      </c>
      <c r="H394" s="205">
        <f>G394/BH371</f>
        <v>29.515555555555554</v>
      </c>
      <c r="I394" s="231">
        <f t="shared" si="327"/>
        <v>0</v>
      </c>
      <c r="J394" s="207">
        <f t="shared" si="313"/>
        <v>0</v>
      </c>
      <c r="K394" s="231">
        <f t="shared" si="328"/>
        <v>0</v>
      </c>
      <c r="L394" s="207">
        <f t="shared" si="314"/>
        <v>0</v>
      </c>
      <c r="M394" s="207">
        <f t="shared" si="329"/>
        <v>520</v>
      </c>
      <c r="N394" s="207">
        <f t="shared" si="315"/>
        <v>3080</v>
      </c>
      <c r="O394" s="208">
        <f t="shared" si="330"/>
        <v>63.888888888888893</v>
      </c>
      <c r="P394" s="208">
        <f t="shared" si="331"/>
        <v>72.53086419753086</v>
      </c>
      <c r="Q394" s="232" t="e">
        <f t="shared" si="339"/>
        <v>#DIV/0!</v>
      </c>
      <c r="R394" s="233" t="e">
        <f t="shared" si="339"/>
        <v>#DIV/0!</v>
      </c>
      <c r="S394" s="233" t="e">
        <f t="shared" si="339"/>
        <v>#DIV/0!</v>
      </c>
      <c r="T394" s="234" t="e">
        <f>(F394)/(AL394+AM394+AN394)*60</f>
        <v>#DIV/0!</v>
      </c>
      <c r="U394" s="234" t="e">
        <f>(G394)*60/AO394</f>
        <v>#DIV/0!</v>
      </c>
      <c r="V394" s="272"/>
      <c r="W394" s="213"/>
      <c r="X394" s="214">
        <f>X393</f>
        <v>9</v>
      </c>
      <c r="Y394" s="182" t="s">
        <v>79</v>
      </c>
      <c r="Z394" s="215"/>
      <c r="AA394" s="216"/>
      <c r="AB394" s="216"/>
      <c r="AC394" s="210">
        <f t="shared" si="332"/>
        <v>0</v>
      </c>
      <c r="AD394" s="235"/>
      <c r="AE394" s="235"/>
      <c r="AF394" s="246"/>
      <c r="AG394" s="210">
        <f t="shared" si="333"/>
        <v>0</v>
      </c>
      <c r="AH394" s="235">
        <v>0</v>
      </c>
      <c r="AI394" s="235">
        <v>40</v>
      </c>
      <c r="AJ394" s="235">
        <v>480</v>
      </c>
      <c r="AK394" s="210">
        <f t="shared" si="334"/>
        <v>520</v>
      </c>
      <c r="AL394" s="233"/>
      <c r="AM394" s="233"/>
      <c r="AN394" s="233"/>
      <c r="AO394" s="207">
        <f t="shared" si="317"/>
        <v>0</v>
      </c>
      <c r="AP394" s="236"/>
      <c r="AQ394" s="411">
        <f t="shared" si="318"/>
        <v>480</v>
      </c>
      <c r="AR394" s="237"/>
      <c r="AS394" s="237"/>
      <c r="AT394" s="237"/>
      <c r="AU394" s="219">
        <f t="shared" si="319"/>
        <v>0</v>
      </c>
      <c r="AV394" s="263" t="s">
        <v>80</v>
      </c>
      <c r="AW394" s="221"/>
      <c r="AX394" s="210"/>
      <c r="AY394" s="210"/>
      <c r="AZ394" s="219">
        <f t="shared" si="335"/>
        <v>0</v>
      </c>
      <c r="BA394" s="222">
        <f t="shared" si="320"/>
        <v>0</v>
      </c>
      <c r="BB394" s="221"/>
      <c r="BC394" s="210"/>
      <c r="BD394" s="210"/>
      <c r="BE394" s="219">
        <f t="shared" si="336"/>
        <v>0</v>
      </c>
      <c r="BF394" s="222">
        <f t="shared" si="311"/>
        <v>0</v>
      </c>
      <c r="BG394" s="284"/>
      <c r="BH394" s="224" t="s">
        <v>77</v>
      </c>
      <c r="BI394" s="225"/>
      <c r="BJ394" s="249"/>
      <c r="BK394" s="226">
        <v>0.51400000000000001</v>
      </c>
      <c r="BL394" s="250"/>
      <c r="BM394" s="225"/>
      <c r="BN394" s="226"/>
      <c r="BO394" s="226">
        <v>0.23</v>
      </c>
      <c r="BP394" s="251"/>
      <c r="BQ394" s="225"/>
      <c r="BR394" s="226"/>
      <c r="BS394" s="226">
        <v>0.38400000000000001</v>
      </c>
      <c r="BT394" s="250"/>
      <c r="BU394" s="8"/>
      <c r="BV394" s="87"/>
      <c r="BW394" s="104" t="s">
        <v>77</v>
      </c>
      <c r="BX394" s="130"/>
      <c r="BY394" s="93"/>
      <c r="BZ394" s="102">
        <f>BK394+BO394+BS394</f>
        <v>1.1280000000000001</v>
      </c>
      <c r="CA394" s="98"/>
      <c r="CB394" s="8"/>
      <c r="CC394" s="87"/>
      <c r="CD394" s="131" t="s">
        <v>77</v>
      </c>
      <c r="CE394" s="132"/>
      <c r="CF394" s="93"/>
      <c r="CG394" s="102">
        <f>BZ394</f>
        <v>1.1280000000000001</v>
      </c>
      <c r="CH394" s="133"/>
      <c r="CI394" s="8"/>
      <c r="CJ394" s="9"/>
      <c r="CK394" s="34" t="s">
        <v>78</v>
      </c>
      <c r="CL394" s="35">
        <f>BJ393/(BJ393+C392)%</f>
        <v>1.7529215358931551</v>
      </c>
      <c r="CM394" s="31">
        <f>BN393/(BN393+D392)%</f>
        <v>2.5</v>
      </c>
      <c r="CN394" s="31">
        <f>BR393/(BR393+E392)%</f>
        <v>2.5608194622279128</v>
      </c>
      <c r="CO394" s="32">
        <f>BY393/(BY393+F392)%</f>
        <v>2.2431039709002727</v>
      </c>
      <c r="CP394" s="8"/>
      <c r="CQ394" s="25" t="s">
        <v>77</v>
      </c>
      <c r="CR394" s="31">
        <f>BK394/C393%</f>
        <v>3.2147101132028268</v>
      </c>
      <c r="CS394" s="31">
        <f>BO394/D393%</f>
        <v>1.7759246390240135</v>
      </c>
      <c r="CT394" s="31">
        <f>BS394/E393%</f>
        <v>2.9641065225781551</v>
      </c>
      <c r="CU394" s="32">
        <f>BZ394/F393%</f>
        <v>2.6924453992123163</v>
      </c>
    </row>
    <row r="395" spans="1:99" ht="15.75" customHeight="1" x14ac:dyDescent="0.25">
      <c r="A395" s="182" t="s">
        <v>81</v>
      </c>
      <c r="B395" s="202"/>
      <c r="C395" s="204">
        <v>0</v>
      </c>
      <c r="D395" s="204">
        <v>0</v>
      </c>
      <c r="E395" s="204">
        <v>0</v>
      </c>
      <c r="F395" s="205">
        <f t="shared" si="326"/>
        <v>0</v>
      </c>
      <c r="G395" s="206">
        <f t="shared" si="312"/>
        <v>20.326999999999998</v>
      </c>
      <c r="H395" s="205">
        <f>G395/BH371</f>
        <v>2.2585555555555552</v>
      </c>
      <c r="I395" s="231">
        <f t="shared" si="327"/>
        <v>0</v>
      </c>
      <c r="J395" s="207">
        <f t="shared" si="313"/>
        <v>0</v>
      </c>
      <c r="K395" s="231">
        <f t="shared" si="328"/>
        <v>0</v>
      </c>
      <c r="L395" s="207">
        <f t="shared" si="314"/>
        <v>0</v>
      </c>
      <c r="M395" s="207">
        <f t="shared" si="329"/>
        <v>1440</v>
      </c>
      <c r="N395" s="207">
        <f t="shared" si="315"/>
        <v>11740</v>
      </c>
      <c r="O395" s="208">
        <f t="shared" si="330"/>
        <v>0</v>
      </c>
      <c r="P395" s="208">
        <f t="shared" si="331"/>
        <v>9.4135802469135808</v>
      </c>
      <c r="Q395" s="232" t="e">
        <f t="shared" si="339"/>
        <v>#DIV/0!</v>
      </c>
      <c r="R395" s="233" t="e">
        <f t="shared" si="339"/>
        <v>#DIV/0!</v>
      </c>
      <c r="S395" s="233" t="e">
        <f t="shared" si="339"/>
        <v>#DIV/0!</v>
      </c>
      <c r="T395" s="234" t="e">
        <f>(F395)/(AL395+AM395+AN395)*60</f>
        <v>#DIV/0!</v>
      </c>
      <c r="U395" s="234" t="e">
        <f>(G395)*60/AO395</f>
        <v>#DIV/0!</v>
      </c>
      <c r="V395" s="272"/>
      <c r="W395" s="213"/>
      <c r="X395" s="285">
        <f>X394</f>
        <v>9</v>
      </c>
      <c r="Y395" s="182" t="s">
        <v>81</v>
      </c>
      <c r="Z395" s="215"/>
      <c r="AA395" s="216"/>
      <c r="AB395" s="216"/>
      <c r="AC395" s="210">
        <f t="shared" si="332"/>
        <v>0</v>
      </c>
      <c r="AD395" s="216"/>
      <c r="AE395" s="216"/>
      <c r="AF395" s="216"/>
      <c r="AG395" s="210">
        <f t="shared" si="333"/>
        <v>0</v>
      </c>
      <c r="AH395" s="235">
        <v>480</v>
      </c>
      <c r="AI395" s="235">
        <v>480</v>
      </c>
      <c r="AJ395" s="235">
        <v>480</v>
      </c>
      <c r="AK395" s="210">
        <f t="shared" si="334"/>
        <v>1440</v>
      </c>
      <c r="AL395" s="233"/>
      <c r="AM395" s="233"/>
      <c r="AN395" s="233"/>
      <c r="AO395" s="207">
        <f t="shared" si="317"/>
        <v>0</v>
      </c>
      <c r="AP395" s="236"/>
      <c r="AQ395" s="411">
        <f t="shared" si="318"/>
        <v>0</v>
      </c>
      <c r="AR395" s="237"/>
      <c r="AS395" s="237"/>
      <c r="AT395" s="237"/>
      <c r="AU395" s="219">
        <f t="shared" si="319"/>
        <v>0</v>
      </c>
      <c r="AV395" s="263" t="s">
        <v>82</v>
      </c>
      <c r="AW395" s="221"/>
      <c r="AX395" s="210"/>
      <c r="AY395" s="210"/>
      <c r="AZ395" s="219">
        <f t="shared" si="335"/>
        <v>0</v>
      </c>
      <c r="BA395" s="222">
        <f t="shared" si="320"/>
        <v>0</v>
      </c>
      <c r="BB395" s="221"/>
      <c r="BC395" s="210"/>
      <c r="BD395" s="210"/>
      <c r="BE395" s="219">
        <f t="shared" si="336"/>
        <v>0</v>
      </c>
      <c r="BF395" s="222">
        <f t="shared" si="311"/>
        <v>0</v>
      </c>
      <c r="BG395" s="223"/>
      <c r="BH395" s="195"/>
      <c r="BI395" s="239"/>
      <c r="BJ395" s="240"/>
      <c r="BK395" s="241"/>
      <c r="BL395" s="242"/>
      <c r="BM395" s="239"/>
      <c r="BN395" s="241"/>
      <c r="BO395" s="241"/>
      <c r="BP395" s="198"/>
      <c r="BQ395" s="239"/>
      <c r="BR395" s="241"/>
      <c r="BS395" s="241"/>
      <c r="BT395" s="242"/>
      <c r="BU395" s="8"/>
      <c r="BV395" s="87"/>
      <c r="BW395" s="107"/>
      <c r="BX395" s="130"/>
      <c r="BY395" s="93"/>
      <c r="BZ395" s="93"/>
      <c r="CA395" s="98"/>
      <c r="CB395" s="8"/>
      <c r="CC395" s="87"/>
      <c r="CD395" s="108"/>
      <c r="CE395" s="109"/>
      <c r="CF395" s="93"/>
      <c r="CG395" s="93"/>
      <c r="CH395" s="110"/>
      <c r="CI395" s="8"/>
      <c r="CJ395" s="9"/>
      <c r="CK395" s="36"/>
      <c r="CL395" s="37"/>
      <c r="CM395" s="37"/>
      <c r="CN395" s="37"/>
      <c r="CO395" s="38"/>
      <c r="CP395" s="8"/>
      <c r="CQ395" s="25"/>
      <c r="CR395" s="2"/>
      <c r="CS395" s="2"/>
      <c r="CT395" s="2"/>
      <c r="CU395" s="3"/>
    </row>
    <row r="396" spans="1:99" ht="15.75" customHeight="1" x14ac:dyDescent="0.25">
      <c r="A396" s="182" t="s">
        <v>83</v>
      </c>
      <c r="B396" s="202"/>
      <c r="C396" s="204">
        <v>3.6720000000000002</v>
      </c>
      <c r="D396" s="204">
        <v>3.556</v>
      </c>
      <c r="E396" s="204">
        <v>5.133</v>
      </c>
      <c r="F396" s="205">
        <f t="shared" si="326"/>
        <v>12.361000000000001</v>
      </c>
      <c r="G396" s="206">
        <f t="shared" si="312"/>
        <v>89.01700000000001</v>
      </c>
      <c r="H396" s="205">
        <f>G396/BH371</f>
        <v>9.8907777777777781</v>
      </c>
      <c r="I396" s="231">
        <f t="shared" si="327"/>
        <v>0</v>
      </c>
      <c r="J396" s="207">
        <f t="shared" si="313"/>
        <v>480</v>
      </c>
      <c r="K396" s="231">
        <f t="shared" si="328"/>
        <v>0</v>
      </c>
      <c r="L396" s="207">
        <f t="shared" si="314"/>
        <v>240</v>
      </c>
      <c r="M396" s="207">
        <f t="shared" si="329"/>
        <v>105</v>
      </c>
      <c r="N396" s="207">
        <f t="shared" si="315"/>
        <v>2405</v>
      </c>
      <c r="O396" s="208">
        <f t="shared" si="330"/>
        <v>92.708333333333343</v>
      </c>
      <c r="P396" s="208">
        <f t="shared" si="331"/>
        <v>75.887345679012356</v>
      </c>
      <c r="Q396" s="232" t="e">
        <f t="shared" si="339"/>
        <v>#DIV/0!</v>
      </c>
      <c r="R396" s="233" t="e">
        <f t="shared" si="339"/>
        <v>#DIV/0!</v>
      </c>
      <c r="S396" s="233" t="e">
        <f t="shared" si="339"/>
        <v>#DIV/0!</v>
      </c>
      <c r="T396" s="234" t="e">
        <f>(F396)/(AL396+AM396+AN396)*60</f>
        <v>#DIV/0!</v>
      </c>
      <c r="U396" s="234" t="e">
        <f>(G396)*60/AO396</f>
        <v>#DIV/0!</v>
      </c>
      <c r="V396" s="272"/>
      <c r="W396" s="286"/>
      <c r="X396" s="214">
        <f>X395</f>
        <v>9</v>
      </c>
      <c r="Y396" s="182" t="s">
        <v>83</v>
      </c>
      <c r="Z396" s="215"/>
      <c r="AA396" s="215"/>
      <c r="AB396" s="215"/>
      <c r="AC396" s="210">
        <f t="shared" si="332"/>
        <v>0</v>
      </c>
      <c r="AD396" s="215"/>
      <c r="AE396" s="215"/>
      <c r="AF396" s="215"/>
      <c r="AG396" s="210">
        <f t="shared" si="333"/>
        <v>0</v>
      </c>
      <c r="AH396" s="235">
        <v>0</v>
      </c>
      <c r="AI396" s="235">
        <v>45</v>
      </c>
      <c r="AJ396" s="235">
        <v>60</v>
      </c>
      <c r="AK396" s="210">
        <f t="shared" si="334"/>
        <v>105</v>
      </c>
      <c r="AL396" s="233"/>
      <c r="AM396" s="233"/>
      <c r="AN396" s="233"/>
      <c r="AO396" s="207">
        <f t="shared" si="317"/>
        <v>0</v>
      </c>
      <c r="AP396" s="236"/>
      <c r="AQ396" s="411">
        <f t="shared" si="318"/>
        <v>0</v>
      </c>
      <c r="AR396" s="237"/>
      <c r="AS396" s="237"/>
      <c r="AT396" s="237"/>
      <c r="AU396" s="219">
        <f t="shared" si="319"/>
        <v>0</v>
      </c>
      <c r="AV396" s="263" t="s">
        <v>84</v>
      </c>
      <c r="AW396" s="221"/>
      <c r="AX396" s="210"/>
      <c r="AY396" s="210"/>
      <c r="AZ396" s="219">
        <f t="shared" si="335"/>
        <v>0</v>
      </c>
      <c r="BA396" s="222">
        <f t="shared" si="320"/>
        <v>0</v>
      </c>
      <c r="BB396" s="221"/>
      <c r="BC396" s="210"/>
      <c r="BD396" s="210"/>
      <c r="BE396" s="219">
        <f t="shared" si="336"/>
        <v>0</v>
      </c>
      <c r="BF396" s="222">
        <f t="shared" si="311"/>
        <v>0</v>
      </c>
      <c r="BG396" s="223"/>
      <c r="BH396" s="224" t="s">
        <v>80</v>
      </c>
      <c r="BI396" s="225"/>
      <c r="BJ396" s="249"/>
      <c r="BK396" s="226">
        <v>0.372</v>
      </c>
      <c r="BL396" s="250"/>
      <c r="BM396" s="287"/>
      <c r="BN396" s="226"/>
      <c r="BO396" s="226">
        <v>0.35799999999999998</v>
      </c>
      <c r="BP396" s="288"/>
      <c r="BQ396" s="287"/>
      <c r="BR396" s="226"/>
      <c r="BS396" s="226">
        <v>0</v>
      </c>
      <c r="BT396" s="289"/>
      <c r="BU396" s="8"/>
      <c r="BV396" s="87"/>
      <c r="BW396" s="104" t="s">
        <v>80</v>
      </c>
      <c r="BX396" s="130"/>
      <c r="BY396" s="93"/>
      <c r="BZ396" s="102">
        <f>BK396+BO396+BS396</f>
        <v>0.73</v>
      </c>
      <c r="CA396" s="98"/>
      <c r="CB396" s="8"/>
      <c r="CC396" s="87"/>
      <c r="CD396" s="131" t="s">
        <v>80</v>
      </c>
      <c r="CE396" s="132"/>
      <c r="CF396" s="93"/>
      <c r="CG396" s="102">
        <f>BZ396</f>
        <v>0.73</v>
      </c>
      <c r="CH396" s="133"/>
      <c r="CI396" s="8"/>
      <c r="CJ396" s="9"/>
      <c r="CK396" s="39"/>
      <c r="CL396" s="40"/>
      <c r="CM396" s="40"/>
      <c r="CN396" s="40"/>
      <c r="CO396" s="41"/>
      <c r="CP396" s="8"/>
      <c r="CQ396" s="25" t="s">
        <v>80</v>
      </c>
      <c r="CR396" s="31">
        <f>BK396/C394%</f>
        <v>1.7699957177522958</v>
      </c>
      <c r="CS396" s="31">
        <f>BO396/D394%</f>
        <v>1.7688620979297394</v>
      </c>
      <c r="CT396" s="31" t="e">
        <f>BS396/E394%</f>
        <v>#DIV/0!</v>
      </c>
      <c r="CU396" s="32">
        <f>BZ396/F394%</f>
        <v>1.7694395966647276</v>
      </c>
    </row>
    <row r="397" spans="1:99" ht="15.75" customHeight="1" x14ac:dyDescent="0.25">
      <c r="A397" s="182" t="s">
        <v>85</v>
      </c>
      <c r="B397" s="202"/>
      <c r="C397" s="204">
        <v>13.225</v>
      </c>
      <c r="D397" s="204">
        <v>25.748999999999999</v>
      </c>
      <c r="E397" s="204">
        <v>19.045999999999999</v>
      </c>
      <c r="F397" s="205">
        <f t="shared" si="326"/>
        <v>58.019999999999996</v>
      </c>
      <c r="G397" s="206">
        <f t="shared" si="312"/>
        <v>170.56700000000001</v>
      </c>
      <c r="H397" s="205">
        <f>G397/BH371</f>
        <v>18.951888888888888</v>
      </c>
      <c r="I397" s="231">
        <f t="shared" si="327"/>
        <v>0</v>
      </c>
      <c r="J397" s="207">
        <f t="shared" si="313"/>
        <v>0</v>
      </c>
      <c r="K397" s="231">
        <f t="shared" si="328"/>
        <v>0</v>
      </c>
      <c r="L397" s="207">
        <f t="shared" si="314"/>
        <v>40</v>
      </c>
      <c r="M397" s="207">
        <f t="shared" si="329"/>
        <v>40</v>
      </c>
      <c r="N397" s="207">
        <f t="shared" si="315"/>
        <v>5890</v>
      </c>
      <c r="O397" s="208">
        <f t="shared" si="330"/>
        <v>97.222222222222214</v>
      </c>
      <c r="P397" s="208">
        <f t="shared" si="331"/>
        <v>52.044753086419746</v>
      </c>
      <c r="Q397" s="232" t="e">
        <f t="shared" si="339"/>
        <v>#DIV/0!</v>
      </c>
      <c r="R397" s="233" t="e">
        <f t="shared" si="339"/>
        <v>#DIV/0!</v>
      </c>
      <c r="S397" s="233" t="e">
        <f t="shared" si="339"/>
        <v>#DIV/0!</v>
      </c>
      <c r="T397" s="234" t="e">
        <f>(F397)/(AL397+AM397+AN397)*60</f>
        <v>#DIV/0!</v>
      </c>
      <c r="U397" s="234" t="e">
        <f>(G397)*60/AO397</f>
        <v>#DIV/0!</v>
      </c>
      <c r="V397" s="272"/>
      <c r="W397" s="213"/>
      <c r="X397" s="285">
        <f>X396</f>
        <v>9</v>
      </c>
      <c r="Y397" s="182" t="s">
        <v>85</v>
      </c>
      <c r="Z397" s="215"/>
      <c r="AA397" s="215"/>
      <c r="AB397" s="215"/>
      <c r="AC397" s="210">
        <f t="shared" si="332"/>
        <v>0</v>
      </c>
      <c r="AD397" s="215"/>
      <c r="AE397" s="215"/>
      <c r="AF397" s="215"/>
      <c r="AG397" s="210">
        <f t="shared" si="333"/>
        <v>0</v>
      </c>
      <c r="AH397" s="216">
        <v>0</v>
      </c>
      <c r="AI397" s="216">
        <v>40</v>
      </c>
      <c r="AJ397" s="216">
        <v>0</v>
      </c>
      <c r="AK397" s="210">
        <f t="shared" si="334"/>
        <v>40</v>
      </c>
      <c r="AL397" s="233"/>
      <c r="AM397" s="233"/>
      <c r="AN397" s="233"/>
      <c r="AO397" s="207">
        <f t="shared" si="317"/>
        <v>0</v>
      </c>
      <c r="AP397" s="236"/>
      <c r="AQ397" s="411">
        <f t="shared" si="318"/>
        <v>0</v>
      </c>
      <c r="AR397" s="237"/>
      <c r="AS397" s="237"/>
      <c r="AT397" s="237"/>
      <c r="AU397" s="219">
        <f t="shared" si="319"/>
        <v>285</v>
      </c>
      <c r="AV397" s="263" t="s">
        <v>86</v>
      </c>
      <c r="AW397" s="221"/>
      <c r="AX397" s="210"/>
      <c r="AY397" s="210"/>
      <c r="AZ397" s="219">
        <f t="shared" si="335"/>
        <v>0</v>
      </c>
      <c r="BA397" s="222">
        <f t="shared" si="320"/>
        <v>0</v>
      </c>
      <c r="BB397" s="221"/>
      <c r="BC397" s="210"/>
      <c r="BD397" s="210"/>
      <c r="BE397" s="219">
        <f t="shared" si="336"/>
        <v>0</v>
      </c>
      <c r="BF397" s="222">
        <f t="shared" si="311"/>
        <v>0</v>
      </c>
      <c r="BG397" s="223"/>
      <c r="BH397" s="195"/>
      <c r="BI397" s="239"/>
      <c r="BJ397" s="240"/>
      <c r="BK397" s="241"/>
      <c r="BL397" s="242"/>
      <c r="BM397" s="225"/>
      <c r="BN397" s="241"/>
      <c r="BO397" s="241"/>
      <c r="BP397" s="251"/>
      <c r="BQ397" s="225"/>
      <c r="BR397" s="241"/>
      <c r="BS397" s="241"/>
      <c r="BT397" s="250"/>
      <c r="BU397" s="8"/>
      <c r="BV397" s="87"/>
      <c r="BW397" s="97"/>
      <c r="BX397" s="130"/>
      <c r="BY397" s="93"/>
      <c r="BZ397" s="93"/>
      <c r="CA397" s="98"/>
      <c r="CB397" s="8"/>
      <c r="CC397" s="87"/>
      <c r="CD397" s="131"/>
      <c r="CE397" s="132"/>
      <c r="CF397" s="93"/>
      <c r="CG397" s="93"/>
      <c r="CH397" s="133"/>
      <c r="CI397" s="8"/>
      <c r="CJ397" s="9"/>
      <c r="CP397" s="8"/>
      <c r="CQ397" s="42"/>
      <c r="CR397" s="43"/>
      <c r="CS397" s="43"/>
      <c r="CT397" s="43"/>
      <c r="CU397" s="48"/>
    </row>
    <row r="398" spans="1:99" ht="15.75" customHeight="1" x14ac:dyDescent="0.25">
      <c r="A398" s="201" t="s">
        <v>87</v>
      </c>
      <c r="B398" s="202"/>
      <c r="C398" s="204">
        <v>100</v>
      </c>
      <c r="D398" s="204">
        <v>101</v>
      </c>
      <c r="E398" s="204">
        <v>83.2</v>
      </c>
      <c r="F398" s="290">
        <f t="shared" si="326"/>
        <v>284.2</v>
      </c>
      <c r="G398" s="206">
        <f t="shared" si="312"/>
        <v>2889.377</v>
      </c>
      <c r="H398" s="291">
        <f>G398/BH371</f>
        <v>321.04188888888888</v>
      </c>
      <c r="I398" s="207"/>
      <c r="J398" s="207"/>
      <c r="K398" s="207"/>
      <c r="L398" s="207"/>
      <c r="M398" s="207"/>
      <c r="N398" s="207"/>
      <c r="O398" s="208"/>
      <c r="P398" s="210"/>
      <c r="Q398" s="209" t="e">
        <f t="shared" si="339"/>
        <v>#DIV/0!</v>
      </c>
      <c r="R398" s="210" t="e">
        <f t="shared" si="339"/>
        <v>#DIV/0!</v>
      </c>
      <c r="S398" s="210"/>
      <c r="T398" s="209"/>
      <c r="U398" s="209"/>
      <c r="V398" s="212"/>
      <c r="W398" s="213"/>
      <c r="X398" s="292">
        <f>X395</f>
        <v>9</v>
      </c>
      <c r="Y398" s="293"/>
      <c r="Z398" s="294"/>
      <c r="AA398" s="295"/>
      <c r="AB398" s="295"/>
      <c r="AC398" s="294"/>
      <c r="AD398" s="295"/>
      <c r="AE398" s="295"/>
      <c r="AF398" s="295"/>
      <c r="AG398" s="295"/>
      <c r="AH398" s="296"/>
      <c r="AI398" s="295"/>
      <c r="AJ398" s="295"/>
      <c r="AK398" s="295"/>
      <c r="AL398" s="295"/>
      <c r="AM398" s="295"/>
      <c r="AN398" s="295"/>
      <c r="AO398" s="295"/>
      <c r="AP398" s="295"/>
      <c r="AQ398" s="295"/>
      <c r="AR398" s="295"/>
      <c r="AS398" s="295"/>
      <c r="AT398" s="295"/>
      <c r="AU398" s="297"/>
      <c r="AV398" s="297"/>
      <c r="AW398" s="297"/>
      <c r="AX398" s="297"/>
      <c r="AY398" s="297"/>
      <c r="AZ398" s="297"/>
      <c r="BA398" s="222">
        <f t="shared" si="320"/>
        <v>0</v>
      </c>
      <c r="BB398" s="297"/>
      <c r="BC398" s="297"/>
      <c r="BD398" s="297"/>
      <c r="BE398" s="297"/>
      <c r="BF398" s="298"/>
      <c r="BG398" s="299"/>
      <c r="BH398" s="224" t="s">
        <v>82</v>
      </c>
      <c r="BI398" s="300"/>
      <c r="BJ398" s="249"/>
      <c r="BK398" s="226">
        <v>0</v>
      </c>
      <c r="BL398" s="301"/>
      <c r="BM398" s="300"/>
      <c r="BN398" s="226"/>
      <c r="BO398" s="226">
        <v>0</v>
      </c>
      <c r="BP398" s="302"/>
      <c r="BQ398" s="300"/>
      <c r="BR398" s="226"/>
      <c r="BS398" s="226">
        <v>0</v>
      </c>
      <c r="BT398" s="289"/>
      <c r="BU398" s="8"/>
      <c r="BV398" s="87"/>
      <c r="BW398" s="104" t="s">
        <v>82</v>
      </c>
      <c r="BX398" s="130"/>
      <c r="BY398" s="93"/>
      <c r="BZ398" s="102">
        <f>BK398+BO398+BS398</f>
        <v>0</v>
      </c>
      <c r="CA398" s="142"/>
      <c r="CB398" s="15"/>
      <c r="CC398" s="87"/>
      <c r="CD398" s="131" t="s">
        <v>82</v>
      </c>
      <c r="CE398" s="132"/>
      <c r="CF398" s="93"/>
      <c r="CG398" s="102">
        <f>BZ398</f>
        <v>0</v>
      </c>
      <c r="CH398" s="133"/>
      <c r="CI398" s="8"/>
      <c r="CJ398" s="9"/>
      <c r="CK398" s="8"/>
      <c r="CL398" s="8"/>
      <c r="CM398" s="8"/>
      <c r="CN398" s="8"/>
      <c r="CO398" s="8"/>
      <c r="CP398" s="8"/>
      <c r="CQ398" s="25" t="s">
        <v>82</v>
      </c>
      <c r="CR398" s="31" t="e">
        <f>BK398/C395%</f>
        <v>#DIV/0!</v>
      </c>
      <c r="CS398" s="31" t="e">
        <f>BO398/D395%</f>
        <v>#DIV/0!</v>
      </c>
      <c r="CT398" s="31" t="e">
        <f>BS398/E395%</f>
        <v>#DIV/0!</v>
      </c>
      <c r="CU398" s="32" t="e">
        <f>BZ398/F395%</f>
        <v>#DIV/0!</v>
      </c>
    </row>
    <row r="399" spans="1:99" ht="15.75" customHeight="1" x14ac:dyDescent="0.25">
      <c r="A399" s="293" t="s">
        <v>88</v>
      </c>
      <c r="B399" s="465"/>
      <c r="C399" s="465"/>
      <c r="D399" s="303"/>
      <c r="E399" s="304" t="s">
        <v>89</v>
      </c>
      <c r="F399" s="305">
        <v>248.53</v>
      </c>
      <c r="G399" s="206">
        <f t="shared" si="312"/>
        <v>2342.5050000000001</v>
      </c>
      <c r="H399" s="306">
        <f>G399/BH371</f>
        <v>260.27833333333336</v>
      </c>
      <c r="I399" s="307"/>
      <c r="J399" s="307"/>
      <c r="K399" s="308" t="s">
        <v>17</v>
      </c>
      <c r="L399" s="308"/>
      <c r="M399" s="308" t="s">
        <v>18</v>
      </c>
      <c r="N399" s="308"/>
      <c r="O399" s="466" t="s">
        <v>19</v>
      </c>
      <c r="P399" s="466"/>
      <c r="Q399" s="466" t="s">
        <v>90</v>
      </c>
      <c r="R399" s="466"/>
      <c r="S399" s="467" t="s">
        <v>91</v>
      </c>
      <c r="T399" s="467"/>
      <c r="U399" s="467" t="s">
        <v>92</v>
      </c>
      <c r="V399" s="468"/>
      <c r="W399" s="213"/>
      <c r="X399" s="185"/>
      <c r="Y399" s="309"/>
      <c r="Z399" s="309"/>
      <c r="AA399" s="310"/>
      <c r="AB399" s="311"/>
      <c r="AC399" s="311"/>
      <c r="AD399" s="311"/>
      <c r="AE399" s="312"/>
      <c r="AF399" s="313"/>
      <c r="AG399" s="313"/>
      <c r="AH399" s="313"/>
      <c r="AI399" s="313"/>
      <c r="AJ399" s="313"/>
      <c r="AK399" s="313"/>
      <c r="AL399" s="313"/>
      <c r="AM399" s="313"/>
      <c r="AN399" s="313"/>
      <c r="AO399" s="313"/>
      <c r="AP399" s="313"/>
      <c r="AQ399" s="313"/>
      <c r="AR399" s="313"/>
      <c r="AS399" s="313"/>
      <c r="AT399" s="313"/>
      <c r="AU399" s="313"/>
      <c r="AV399" s="313"/>
      <c r="AW399" s="313"/>
      <c r="AX399" s="313"/>
      <c r="AY399" s="313"/>
      <c r="AZ399" s="313"/>
      <c r="BA399" s="313"/>
      <c r="BB399" s="313"/>
      <c r="BC399" s="313"/>
      <c r="BD399" s="313"/>
      <c r="BE399" s="313"/>
      <c r="BF399" s="313"/>
      <c r="BG399" s="313"/>
      <c r="BH399" s="224"/>
      <c r="BI399" s="225"/>
      <c r="BJ399" s="240"/>
      <c r="BK399" s="241"/>
      <c r="BL399" s="250"/>
      <c r="BM399" s="225"/>
      <c r="BN399" s="241"/>
      <c r="BO399" s="241"/>
      <c r="BP399" s="251"/>
      <c r="BQ399" s="225"/>
      <c r="BR399" s="241"/>
      <c r="BS399" s="241"/>
      <c r="BT399" s="250"/>
      <c r="BU399" s="8"/>
      <c r="BV399" s="87"/>
      <c r="BW399" s="107"/>
      <c r="BX399" s="130"/>
      <c r="BY399" s="93"/>
      <c r="BZ399" s="93"/>
      <c r="CA399" s="142"/>
      <c r="CB399" s="8"/>
      <c r="CC399" s="87"/>
      <c r="CD399" s="131"/>
      <c r="CE399" s="132"/>
      <c r="CF399" s="93"/>
      <c r="CG399" s="93"/>
      <c r="CH399" s="133"/>
      <c r="CI399" s="8"/>
      <c r="CJ399" s="9"/>
      <c r="CK399" s="8"/>
      <c r="CL399" s="8"/>
      <c r="CM399" s="8"/>
      <c r="CN399" s="8"/>
      <c r="CO399" s="8"/>
      <c r="CP399" s="8"/>
      <c r="CQ399" s="25"/>
      <c r="CR399" s="2"/>
      <c r="CS399" s="2"/>
      <c r="CT399" s="2"/>
      <c r="CU399" s="3"/>
    </row>
    <row r="400" spans="1:99" ht="15.75" customHeight="1" x14ac:dyDescent="0.25">
      <c r="A400" s="314" t="s">
        <v>129</v>
      </c>
      <c r="B400" s="315"/>
      <c r="C400" s="315"/>
      <c r="D400" s="316"/>
      <c r="E400" s="316"/>
      <c r="F400" s="317">
        <f>C400+D400+E400</f>
        <v>0</v>
      </c>
      <c r="G400" s="318">
        <f>F400</f>
        <v>0</v>
      </c>
      <c r="H400" s="319"/>
      <c r="I400" s="320"/>
      <c r="J400" s="321"/>
      <c r="K400" s="322" t="s">
        <v>93</v>
      </c>
      <c r="L400" s="323" t="s">
        <v>94</v>
      </c>
      <c r="M400" s="324" t="s">
        <v>93</v>
      </c>
      <c r="N400" s="323" t="s">
        <v>94</v>
      </c>
      <c r="O400" s="324" t="s">
        <v>93</v>
      </c>
      <c r="P400" s="323" t="s">
        <v>94</v>
      </c>
      <c r="Q400" s="324" t="s">
        <v>93</v>
      </c>
      <c r="R400" s="323" t="s">
        <v>94</v>
      </c>
      <c r="S400" s="324" t="s">
        <v>93</v>
      </c>
      <c r="T400" s="323" t="s">
        <v>94</v>
      </c>
      <c r="U400" s="324" t="s">
        <v>93</v>
      </c>
      <c r="V400" s="325" t="s">
        <v>94</v>
      </c>
      <c r="W400" s="213"/>
      <c r="X400" s="213"/>
      <c r="Y400" s="309"/>
      <c r="Z400" s="309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  <c r="AO400" s="326"/>
      <c r="AP400" s="326"/>
      <c r="AQ400" s="326"/>
      <c r="AR400" s="326"/>
      <c r="AS400" s="326"/>
      <c r="AT400" s="326"/>
      <c r="AU400" s="326"/>
      <c r="AV400" s="326"/>
      <c r="AW400" s="326"/>
      <c r="AX400" s="326"/>
      <c r="AY400" s="326"/>
      <c r="AZ400" s="326"/>
      <c r="BA400" s="326"/>
      <c r="BB400" s="326"/>
      <c r="BC400" s="326"/>
      <c r="BD400" s="326"/>
      <c r="BE400" s="326"/>
      <c r="BF400" s="326"/>
      <c r="BG400" s="326"/>
      <c r="BH400" s="224" t="s">
        <v>84</v>
      </c>
      <c r="BI400" s="225"/>
      <c r="BJ400" s="249"/>
      <c r="BK400" s="226">
        <v>7.5999999999999998E-2</v>
      </c>
      <c r="BL400" s="250"/>
      <c r="BM400" s="225"/>
      <c r="BN400" s="226"/>
      <c r="BO400" s="226">
        <v>4.9000000000000002E-2</v>
      </c>
      <c r="BP400" s="251"/>
      <c r="BQ400" s="225"/>
      <c r="BR400" s="226"/>
      <c r="BS400" s="226">
        <v>0.107</v>
      </c>
      <c r="BT400" s="250"/>
      <c r="BU400" s="8"/>
      <c r="BV400" s="87"/>
      <c r="BW400" s="104" t="s">
        <v>84</v>
      </c>
      <c r="BX400" s="130"/>
      <c r="BY400" s="93"/>
      <c r="BZ400" s="102">
        <f>BK400+BO400+BS400</f>
        <v>0.23199999999999998</v>
      </c>
      <c r="CA400" s="142"/>
      <c r="CB400" s="8"/>
      <c r="CC400" s="87"/>
      <c r="CD400" s="90" t="s">
        <v>84</v>
      </c>
      <c r="CE400" s="132"/>
      <c r="CF400" s="93"/>
      <c r="CG400" s="102">
        <f>BZ400</f>
        <v>0.23199999999999998</v>
      </c>
      <c r="CH400" s="133"/>
      <c r="CI400" s="8"/>
      <c r="CJ400" s="9"/>
      <c r="CK400" s="8"/>
      <c r="CL400" s="8"/>
      <c r="CM400" s="8"/>
      <c r="CN400" s="8"/>
      <c r="CO400" s="8"/>
      <c r="CP400" s="8"/>
      <c r="CQ400" s="25" t="s">
        <v>84</v>
      </c>
      <c r="CR400" s="31">
        <f>BK400/C396%</f>
        <v>2.0697167755991281</v>
      </c>
      <c r="CS400" s="31">
        <f>BO400/D396%</f>
        <v>1.3779527559055118</v>
      </c>
      <c r="CT400" s="31">
        <f>BS400/E396%</f>
        <v>2.0845509448665496</v>
      </c>
      <c r="CU400" s="32">
        <f>BZ400/F396%</f>
        <v>1.8768708033330634</v>
      </c>
    </row>
    <row r="401" spans="1:99" ht="15.75" customHeight="1" x14ac:dyDescent="0.25">
      <c r="A401" s="474" t="s">
        <v>95</v>
      </c>
      <c r="B401" s="475"/>
      <c r="C401" s="327" t="s">
        <v>40</v>
      </c>
      <c r="D401" s="327" t="s">
        <v>45</v>
      </c>
      <c r="E401" s="327" t="s">
        <v>48</v>
      </c>
      <c r="F401" s="328" t="s">
        <v>52</v>
      </c>
      <c r="G401" s="329" t="s">
        <v>56</v>
      </c>
      <c r="H401" s="329" t="s">
        <v>96</v>
      </c>
      <c r="I401" s="330" t="s">
        <v>97</v>
      </c>
      <c r="J401" s="330"/>
      <c r="K401" s="331">
        <v>1</v>
      </c>
      <c r="L401" s="262">
        <v>15</v>
      </c>
      <c r="M401" s="215">
        <v>1</v>
      </c>
      <c r="N401" s="262">
        <v>15</v>
      </c>
      <c r="O401" s="262">
        <v>0</v>
      </c>
      <c r="P401" s="262">
        <v>0</v>
      </c>
      <c r="Q401" s="210">
        <f t="shared" ref="Q401:R403" si="340">K401+M401+O401</f>
        <v>2</v>
      </c>
      <c r="R401" s="211">
        <f t="shared" si="340"/>
        <v>30</v>
      </c>
      <c r="S401" s="411">
        <f t="shared" ref="S401:T403" si="341">Q401+S355</f>
        <v>21</v>
      </c>
      <c r="T401" s="411">
        <f t="shared" si="341"/>
        <v>355</v>
      </c>
      <c r="U401" s="208">
        <f>S401/X375</f>
        <v>2.3333333333333335</v>
      </c>
      <c r="V401" s="412">
        <f>T401/S401</f>
        <v>16.904761904761905</v>
      </c>
      <c r="W401" s="185"/>
      <c r="X401" s="213"/>
      <c r="Y401" s="309"/>
      <c r="Z401" s="309"/>
      <c r="AA401" s="313"/>
      <c r="AB401" s="313"/>
      <c r="AC401" s="313"/>
      <c r="AD401" s="313"/>
      <c r="AE401" s="313"/>
      <c r="AF401" s="313"/>
      <c r="AG401" s="313"/>
      <c r="AH401" s="313"/>
      <c r="AI401" s="313"/>
      <c r="AJ401" s="313"/>
      <c r="AK401" s="313"/>
      <c r="AL401" s="313"/>
      <c r="AM401" s="313"/>
      <c r="AN401" s="313"/>
      <c r="AO401" s="313"/>
      <c r="AP401" s="313"/>
      <c r="AQ401" s="313"/>
      <c r="AR401" s="313"/>
      <c r="AS401" s="313"/>
      <c r="AT401" s="313"/>
      <c r="AU401" s="313"/>
      <c r="AV401" s="313"/>
      <c r="AW401" s="313"/>
      <c r="AX401" s="313"/>
      <c r="AY401" s="313"/>
      <c r="AZ401" s="313"/>
      <c r="BA401" s="313"/>
      <c r="BB401" s="313"/>
      <c r="BC401" s="313"/>
      <c r="BD401" s="313"/>
      <c r="BE401" s="313"/>
      <c r="BF401" s="313"/>
      <c r="BG401" s="313"/>
      <c r="BH401" s="195"/>
      <c r="BI401" s="225"/>
      <c r="BJ401" s="240"/>
      <c r="BK401" s="241"/>
      <c r="BL401" s="250"/>
      <c r="BM401" s="225"/>
      <c r="BN401" s="241"/>
      <c r="BO401" s="241"/>
      <c r="BP401" s="251"/>
      <c r="BQ401" s="225"/>
      <c r="BR401" s="241"/>
      <c r="BS401" s="241"/>
      <c r="BT401" s="250"/>
      <c r="BU401" s="8"/>
      <c r="BV401" s="87"/>
      <c r="BW401" s="97"/>
      <c r="BX401" s="130"/>
      <c r="BY401" s="93"/>
      <c r="BZ401" s="93"/>
      <c r="CA401" s="142"/>
      <c r="CB401" s="8"/>
      <c r="CC401" s="143"/>
      <c r="CD401" s="108"/>
      <c r="CE401" s="132"/>
      <c r="CF401" s="93"/>
      <c r="CG401" s="93"/>
      <c r="CH401" s="133"/>
      <c r="CI401" s="8"/>
      <c r="CJ401" s="9"/>
      <c r="CK401" s="8"/>
      <c r="CL401" s="8"/>
      <c r="CM401" s="8"/>
      <c r="CN401" s="8"/>
      <c r="CO401" s="8"/>
      <c r="CP401" s="8"/>
      <c r="CQ401" s="42"/>
      <c r="CR401" s="43"/>
      <c r="CS401" s="43"/>
      <c r="CT401" s="43"/>
      <c r="CU401" s="48"/>
    </row>
    <row r="402" spans="1:99" ht="15.75" customHeight="1" x14ac:dyDescent="0.25">
      <c r="A402" s="191" t="s">
        <v>98</v>
      </c>
      <c r="B402" s="234"/>
      <c r="C402" s="333">
        <v>1.2</v>
      </c>
      <c r="D402" s="333">
        <v>0.85</v>
      </c>
      <c r="E402" s="333">
        <v>1.1499999999999999</v>
      </c>
      <c r="F402" s="334">
        <v>0.85</v>
      </c>
      <c r="G402" s="334">
        <v>0.85</v>
      </c>
      <c r="H402" s="335">
        <f>F375</f>
        <v>0</v>
      </c>
      <c r="I402" s="336" t="s">
        <v>99</v>
      </c>
      <c r="J402" s="336"/>
      <c r="K402" s="331">
        <v>2</v>
      </c>
      <c r="L402" s="262">
        <v>30</v>
      </c>
      <c r="M402" s="215">
        <v>1</v>
      </c>
      <c r="N402" s="262">
        <v>10</v>
      </c>
      <c r="O402" s="262">
        <v>0</v>
      </c>
      <c r="P402" s="215">
        <v>0</v>
      </c>
      <c r="Q402" s="210">
        <f t="shared" si="340"/>
        <v>3</v>
      </c>
      <c r="R402" s="211">
        <f t="shared" si="340"/>
        <v>40</v>
      </c>
      <c r="S402" s="411">
        <f t="shared" si="341"/>
        <v>22</v>
      </c>
      <c r="T402" s="411">
        <f t="shared" si="341"/>
        <v>250</v>
      </c>
      <c r="U402" s="208">
        <f>S402/X376</f>
        <v>2.4444444444444446</v>
      </c>
      <c r="V402" s="222">
        <f>T402/S402</f>
        <v>11.363636363636363</v>
      </c>
      <c r="W402" s="213"/>
      <c r="X402" s="223"/>
      <c r="Y402" s="309"/>
      <c r="Z402" s="309"/>
      <c r="AA402" s="313"/>
      <c r="AE402" s="313"/>
      <c r="AF402" s="313"/>
      <c r="AG402" s="313"/>
      <c r="AH402" s="313"/>
      <c r="AI402" s="313"/>
      <c r="AJ402" s="313"/>
      <c r="AK402" s="313"/>
      <c r="AL402" s="313"/>
      <c r="AM402" s="313"/>
      <c r="AN402" s="313"/>
      <c r="AO402" s="313"/>
      <c r="AP402" s="313"/>
      <c r="AQ402" s="313"/>
      <c r="AR402" s="313"/>
      <c r="AS402" s="313"/>
      <c r="AT402" s="313"/>
      <c r="AU402" s="313"/>
      <c r="AV402" s="313"/>
      <c r="AW402" s="313"/>
      <c r="AX402" s="313"/>
      <c r="AY402" s="313"/>
      <c r="AZ402" s="313"/>
      <c r="BA402" s="313"/>
      <c r="BB402" s="313"/>
      <c r="BC402" s="313"/>
      <c r="BD402" s="313"/>
      <c r="BE402" s="313"/>
      <c r="BF402" s="313"/>
      <c r="BG402" s="313"/>
      <c r="BH402" s="224" t="s">
        <v>86</v>
      </c>
      <c r="BI402" s="239"/>
      <c r="BJ402" s="249"/>
      <c r="BK402" s="226">
        <v>0.23200000000000001</v>
      </c>
      <c r="BL402" s="242"/>
      <c r="BM402" s="225"/>
      <c r="BN402" s="226"/>
      <c r="BO402" s="226">
        <v>0.441</v>
      </c>
      <c r="BP402" s="251"/>
      <c r="BQ402" s="225"/>
      <c r="BR402" s="226"/>
      <c r="BS402" s="226">
        <v>0.22900000000000001</v>
      </c>
      <c r="BT402" s="250"/>
      <c r="BU402" s="87"/>
      <c r="BV402" s="87"/>
      <c r="BW402" s="104" t="s">
        <v>86</v>
      </c>
      <c r="BX402" s="14"/>
      <c r="BY402" s="16"/>
      <c r="BZ402" s="102">
        <f>BK402+BO402+BS402</f>
        <v>0.90200000000000002</v>
      </c>
      <c r="CA402" s="17"/>
      <c r="CB402" s="469" t="s">
        <v>100</v>
      </c>
      <c r="CC402" s="470"/>
      <c r="CD402" s="131" t="s">
        <v>86</v>
      </c>
      <c r="CE402" s="19"/>
      <c r="CF402" s="16"/>
      <c r="CG402" s="102">
        <f>BZ402</f>
        <v>0.90200000000000002</v>
      </c>
      <c r="CH402" s="20"/>
      <c r="CI402" s="9"/>
      <c r="CP402" s="8"/>
      <c r="CQ402" s="33" t="s">
        <v>86</v>
      </c>
      <c r="CR402" s="44">
        <f>BK402/C397%</f>
        <v>1.7542533081285445</v>
      </c>
      <c r="CS402" s="44">
        <f>BO402/D397%</f>
        <v>1.7126878713736455</v>
      </c>
      <c r="CT402" s="44">
        <f>BS402/E397%</f>
        <v>1.2023521999369948</v>
      </c>
      <c r="CU402" s="49">
        <f>BZ402/F397%</f>
        <v>1.5546363322992074</v>
      </c>
    </row>
    <row r="403" spans="1:99" ht="15.75" customHeight="1" x14ac:dyDescent="0.25">
      <c r="A403" s="501" t="s">
        <v>95</v>
      </c>
      <c r="B403" s="241" t="s">
        <v>38</v>
      </c>
      <c r="C403" s="337" t="e">
        <f>BY375/F375%</f>
        <v>#DIV/0!</v>
      </c>
      <c r="D403" s="337">
        <f>BY377/(F377+F378+F379)%</f>
        <v>0.51446945337620575</v>
      </c>
      <c r="E403" s="337">
        <f>BY379/(F380+F381+F382)%</f>
        <v>0.99247404369083148</v>
      </c>
      <c r="F403" s="338">
        <f>BY381/(F383+F384)%</f>
        <v>1.8409693691819649</v>
      </c>
      <c r="G403" s="339">
        <f>BY383/(F385)%</f>
        <v>3.4722222222222219</v>
      </c>
      <c r="H403" s="340" t="s">
        <v>101</v>
      </c>
      <c r="I403" s="341" t="s">
        <v>102</v>
      </c>
      <c r="J403" s="341"/>
      <c r="K403" s="342">
        <v>0</v>
      </c>
      <c r="L403" s="343">
        <v>0</v>
      </c>
      <c r="M403" s="344">
        <v>0</v>
      </c>
      <c r="N403" s="343">
        <v>0</v>
      </c>
      <c r="O403" s="344">
        <v>0</v>
      </c>
      <c r="P403" s="344">
        <v>0</v>
      </c>
      <c r="Q403" s="294">
        <f t="shared" si="340"/>
        <v>0</v>
      </c>
      <c r="R403" s="345">
        <f t="shared" si="340"/>
        <v>0</v>
      </c>
      <c r="S403" s="411">
        <f t="shared" si="341"/>
        <v>6</v>
      </c>
      <c r="T403" s="411">
        <f t="shared" si="341"/>
        <v>145</v>
      </c>
      <c r="U403" s="346">
        <f>S403/X377</f>
        <v>0.66666666666666663</v>
      </c>
      <c r="V403" s="347">
        <f>T403/S403</f>
        <v>24.166666666666668</v>
      </c>
      <c r="W403" s="213"/>
      <c r="X403" s="348"/>
      <c r="Y403" s="309"/>
      <c r="Z403" s="309"/>
      <c r="AA403" s="348"/>
      <c r="AE403" s="348"/>
      <c r="AF403" s="348"/>
      <c r="AG403" s="169"/>
      <c r="AH403" s="169"/>
      <c r="AI403" s="169"/>
      <c r="AJ403" s="169"/>
      <c r="AK403" s="169"/>
      <c r="AL403" s="169"/>
      <c r="AM403" s="169"/>
      <c r="AN403" s="169"/>
      <c r="AO403" s="169"/>
      <c r="AP403" s="169"/>
      <c r="AQ403" s="169"/>
      <c r="AR403" s="169"/>
      <c r="AS403" s="169"/>
      <c r="AT403" s="169"/>
      <c r="AU403" s="169"/>
      <c r="AV403" s="169"/>
      <c r="AW403" s="169"/>
      <c r="AX403" s="169"/>
      <c r="AY403" s="169"/>
      <c r="AZ403" s="169"/>
      <c r="BA403" s="169"/>
      <c r="BB403" s="169"/>
      <c r="BC403" s="169"/>
      <c r="BD403" s="169"/>
      <c r="BE403" s="169"/>
      <c r="BF403" s="169"/>
      <c r="BG403" s="169"/>
      <c r="BH403" s="224"/>
      <c r="BI403" s="349"/>
      <c r="BJ403" s="276"/>
      <c r="BK403" s="197"/>
      <c r="BL403" s="250"/>
      <c r="BM403" s="287"/>
      <c r="BN403" s="241"/>
      <c r="BO403" s="241"/>
      <c r="BP403" s="288"/>
      <c r="BQ403" s="350"/>
      <c r="BR403" s="197"/>
      <c r="BS403" s="197"/>
      <c r="BT403" s="289"/>
      <c r="BU403" s="87"/>
      <c r="BV403" s="87"/>
      <c r="BW403" s="107"/>
      <c r="BX403" s="14"/>
      <c r="BY403" s="16"/>
      <c r="BZ403" s="93"/>
      <c r="CA403" s="17"/>
      <c r="CB403" s="144" t="s">
        <v>90</v>
      </c>
      <c r="CC403" s="145"/>
      <c r="CD403" s="131"/>
      <c r="CE403" s="21"/>
      <c r="CF403" s="22"/>
      <c r="CG403" s="146"/>
      <c r="CH403" s="23"/>
      <c r="CI403" s="9"/>
      <c r="CP403" s="8"/>
      <c r="CQ403" s="8"/>
      <c r="CR403" s="8"/>
      <c r="CS403" s="8"/>
      <c r="CT403" s="8"/>
      <c r="CU403" s="8"/>
    </row>
    <row r="404" spans="1:99" ht="15.75" customHeight="1" x14ac:dyDescent="0.25">
      <c r="A404" s="502"/>
      <c r="B404" s="351" t="s">
        <v>39</v>
      </c>
      <c r="C404" s="352" t="e">
        <f>CF375/G375%</f>
        <v>#DIV/0!</v>
      </c>
      <c r="D404" s="352">
        <f>CF377/(G377+G378+G379)%</f>
        <v>4.4436685658059714E-2</v>
      </c>
      <c r="E404" s="352">
        <f>CF379/(G380+G381+G382)%</f>
        <v>8.5022942076159846E-2</v>
      </c>
      <c r="F404" s="353">
        <f>CF381/(G383+G384)%</f>
        <v>0.1597422464091838</v>
      </c>
      <c r="G404" s="354">
        <f>CF383/(G385)%</f>
        <v>2.9009623072165494E-2</v>
      </c>
      <c r="H404" s="413">
        <f>H358+F398-F399</f>
        <v>433.68099999999981</v>
      </c>
      <c r="K404" s="309"/>
      <c r="L404" s="309"/>
      <c r="M404" s="471" t="s">
        <v>103</v>
      </c>
      <c r="N404" s="472"/>
      <c r="O404" s="473"/>
      <c r="P404" s="357" t="s">
        <v>104</v>
      </c>
      <c r="Q404" s="358" t="s">
        <v>105</v>
      </c>
      <c r="R404" s="359" t="s">
        <v>106</v>
      </c>
      <c r="S404" s="359" t="s">
        <v>107</v>
      </c>
      <c r="T404" s="359" t="s">
        <v>108</v>
      </c>
      <c r="U404" s="359" t="s">
        <v>101</v>
      </c>
      <c r="V404" s="360" t="s">
        <v>109</v>
      </c>
      <c r="W404" s="213"/>
      <c r="X404" s="348"/>
      <c r="Y404" s="348"/>
      <c r="Z404" s="348"/>
      <c r="AA404" s="348"/>
      <c r="AE404" s="348"/>
      <c r="AF404" s="348"/>
      <c r="AG404" s="169"/>
      <c r="AH404" s="169"/>
      <c r="AI404" s="169"/>
      <c r="AJ404" s="169"/>
      <c r="AK404" s="169"/>
      <c r="AL404" s="169"/>
      <c r="AM404" s="169"/>
      <c r="AN404" s="169"/>
      <c r="AO404" s="169"/>
      <c r="AP404" s="169"/>
      <c r="AQ404" s="169"/>
      <c r="AR404" s="169"/>
      <c r="AS404" s="169"/>
      <c r="AT404" s="169"/>
      <c r="AU404" s="169"/>
      <c r="AV404" s="169"/>
      <c r="AW404" s="169"/>
      <c r="AX404" s="169"/>
      <c r="AY404" s="169"/>
      <c r="AZ404" s="169"/>
      <c r="BA404" s="169"/>
      <c r="BB404" s="169"/>
      <c r="BC404" s="169"/>
      <c r="BD404" s="169"/>
      <c r="BE404" s="169"/>
      <c r="BF404" s="169"/>
      <c r="BG404" s="169"/>
      <c r="BH404" s="361" t="s">
        <v>110</v>
      </c>
      <c r="BI404" s="480"/>
      <c r="BJ404" s="362">
        <f>BJ375+BJ377+BJ379+BJ381+BJ383+BJ385+BJ386+BJ388+BJ390+BJ392+BJ393+BJ394+BJ396+BJ398+BJ400+BJ402</f>
        <v>9.2600000000000016</v>
      </c>
      <c r="BK404" s="362">
        <f>BK375+BK377+BK379+BK381+BK383+BK385+BK386+BK388+BK390+BK392+BK393+BK394+BK396+BK398+BK400+BK402</f>
        <v>1.194</v>
      </c>
      <c r="BL404" s="488"/>
      <c r="BM404" s="489"/>
      <c r="BN404" s="362">
        <f>BN375+BN377+BN379+BN381+BN383+BN385+BN386+BN388+BN390+BN392+BN393+BN394+BN396+BN398+BN400+BN402</f>
        <v>5.3900000000000006</v>
      </c>
      <c r="BO404" s="362">
        <f>BO375+BO377+BO379+BO381+BO383+BO385+BO386+BO388+BO390+BO392+BO393+BO394+BO396+BO398+BO400+BO402</f>
        <v>1.0780000000000001</v>
      </c>
      <c r="BP404" s="488"/>
      <c r="BQ404" s="489"/>
      <c r="BR404" s="362">
        <f>BR375+BR377+BR379+BR381+BR383+BR385+BR386+BR388+BR390+BR392+BR393+BR394+BR396+BR398+BR400+BR402</f>
        <v>3.3100000000000005</v>
      </c>
      <c r="BS404" s="362">
        <f>BS375+BS377+BS379+BS381+BS383+BS385+BS386+BS388+BS390+BS392+BS393+BS394+BS396+BS398+BS400+BS402</f>
        <v>0.72</v>
      </c>
      <c r="BT404" s="482"/>
      <c r="BU404" s="87"/>
      <c r="BV404" s="87"/>
      <c r="BW404" s="147" t="s">
        <v>110</v>
      </c>
      <c r="BX404" s="18"/>
      <c r="BY404" s="148">
        <f>BY375+BY377+BY379+BY381+BY383+BY385+BY386+BY388+BY390+BY392+BY393+BY394+BY396+BY398+BY400+BY402</f>
        <v>17.959999999999997</v>
      </c>
      <c r="BZ404" s="149">
        <f>BZ377+BZ379+BZ381+BZ383+BZ385+BZ386+BZ388+BZ390+BZ392+BZ393+BZ394+BZ396+BZ398+BZ400+BZ402+CC403</f>
        <v>2.992</v>
      </c>
      <c r="CA404" s="150">
        <f>CA385+CA386+CA388+CA392+CA392+CA393</f>
        <v>0</v>
      </c>
      <c r="CB404" s="144" t="s">
        <v>39</v>
      </c>
      <c r="CC404" s="145">
        <f>CC403</f>
        <v>0</v>
      </c>
      <c r="CD404" s="147" t="s">
        <v>110</v>
      </c>
      <c r="CE404" s="151"/>
      <c r="CF404" s="152">
        <f>SUM(CF357:CF403)</f>
        <v>181.71000000000006</v>
      </c>
      <c r="CG404" s="153">
        <f>SUM(BZ358:BZ404)</f>
        <v>7.7370000000000001</v>
      </c>
      <c r="CH404" s="154">
        <f>CA404</f>
        <v>0</v>
      </c>
      <c r="CI404" s="9"/>
      <c r="CP404" s="8"/>
      <c r="CQ404" s="45"/>
      <c r="CR404" s="8"/>
      <c r="CS404" s="8"/>
      <c r="CT404" s="8"/>
      <c r="CU404" s="8"/>
    </row>
    <row r="405" spans="1:99" ht="15" customHeight="1" x14ac:dyDescent="0.25">
      <c r="A405" s="363"/>
      <c r="H405" s="364" t="s">
        <v>109</v>
      </c>
      <c r="K405" s="309"/>
      <c r="L405" s="309"/>
      <c r="M405" s="365"/>
      <c r="N405" s="333"/>
      <c r="O405" s="366"/>
      <c r="P405" s="367" t="s">
        <v>111</v>
      </c>
      <c r="Q405" s="205"/>
      <c r="R405" s="205"/>
      <c r="S405" s="368"/>
      <c r="T405" s="368"/>
      <c r="U405" s="368"/>
      <c r="V405" s="369">
        <f>Q405+R405+S405+T405+U405</f>
        <v>0</v>
      </c>
      <c r="W405" s="213"/>
      <c r="X405" s="348"/>
      <c r="Y405" s="348"/>
      <c r="Z405" s="348"/>
      <c r="AA405" s="348"/>
      <c r="AE405" s="348"/>
      <c r="AF405" s="348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  <c r="AQ405" s="169"/>
      <c r="AR405" s="169"/>
      <c r="AS405" s="169"/>
      <c r="AT405" s="169"/>
      <c r="AU405" s="169"/>
      <c r="AV405" s="169"/>
      <c r="AW405" s="169"/>
      <c r="AX405" s="169"/>
      <c r="AY405" s="169"/>
      <c r="AZ405" s="169"/>
      <c r="BA405" s="169"/>
      <c r="BB405" s="169"/>
      <c r="BC405" s="169"/>
      <c r="BD405" s="169"/>
      <c r="BE405" s="169"/>
      <c r="BF405" s="169"/>
      <c r="BG405" s="169"/>
      <c r="BH405" s="370" t="s">
        <v>112</v>
      </c>
      <c r="BI405" s="481"/>
      <c r="BJ405" s="371">
        <f>BJ404/(BJ404+C398)%</f>
        <v>8.4751967783269286</v>
      </c>
      <c r="BK405" s="371">
        <f>BK404/C398%</f>
        <v>1.194</v>
      </c>
      <c r="BL405" s="490"/>
      <c r="BM405" s="491"/>
      <c r="BN405" s="371">
        <f>BN404/(BN404+D398)%</f>
        <v>5.0662656264686534</v>
      </c>
      <c r="BO405" s="371">
        <f>BO404/D398%</f>
        <v>1.0673267326732674</v>
      </c>
      <c r="BP405" s="490"/>
      <c r="BQ405" s="491"/>
      <c r="BR405" s="371">
        <f>BR404/(BR404+E398)%</f>
        <v>3.8261472662119989</v>
      </c>
      <c r="BS405" s="371">
        <f>BS404/E398%</f>
        <v>0.86538461538461531</v>
      </c>
      <c r="BT405" s="483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9"/>
      <c r="CP405" s="8"/>
    </row>
    <row r="406" spans="1:99" ht="15" customHeight="1" x14ac:dyDescent="0.25">
      <c r="A406" s="474" t="s">
        <v>95</v>
      </c>
      <c r="B406" s="475"/>
      <c r="C406" s="327" t="s">
        <v>58</v>
      </c>
      <c r="D406" s="372" t="s">
        <v>61</v>
      </c>
      <c r="E406" s="323" t="s">
        <v>65</v>
      </c>
      <c r="F406" s="325" t="s">
        <v>70</v>
      </c>
      <c r="G406" s="373" t="s">
        <v>71</v>
      </c>
      <c r="H406" s="374" t="s">
        <v>73</v>
      </c>
      <c r="I406" s="375"/>
      <c r="K406" s="309"/>
      <c r="L406" s="309"/>
      <c r="M406" s="476" t="s">
        <v>113</v>
      </c>
      <c r="N406" s="477"/>
      <c r="O406" s="376"/>
      <c r="P406" s="377" t="s">
        <v>114</v>
      </c>
      <c r="Q406" s="378">
        <f t="shared" ref="Q406:V406" si="342">Q405</f>
        <v>0</v>
      </c>
      <c r="R406" s="378">
        <f t="shared" si="342"/>
        <v>0</v>
      </c>
      <c r="S406" s="378">
        <f t="shared" si="342"/>
        <v>0</v>
      </c>
      <c r="T406" s="378">
        <f t="shared" si="342"/>
        <v>0</v>
      </c>
      <c r="U406" s="378">
        <f t="shared" si="342"/>
        <v>0</v>
      </c>
      <c r="V406" s="379">
        <f t="shared" si="342"/>
        <v>0</v>
      </c>
      <c r="W406" s="169"/>
      <c r="X406" s="348"/>
      <c r="Y406" s="348"/>
      <c r="Z406" s="348"/>
      <c r="AA406" s="348"/>
      <c r="AE406" s="348"/>
      <c r="AF406" s="348"/>
      <c r="AG406" s="169"/>
      <c r="AH406" s="169"/>
      <c r="AI406" s="169"/>
      <c r="AJ406" s="169"/>
      <c r="AK406" s="169"/>
      <c r="AL406" s="169"/>
      <c r="AM406" s="169"/>
      <c r="AN406" s="169"/>
      <c r="AO406" s="169"/>
      <c r="AP406" s="169"/>
      <c r="AQ406" s="169"/>
      <c r="AR406" s="169"/>
      <c r="AS406" s="169"/>
      <c r="AT406" s="169"/>
      <c r="AU406" s="169"/>
      <c r="AV406" s="169"/>
      <c r="AW406" s="169"/>
      <c r="AX406" s="169"/>
      <c r="AY406" s="169"/>
      <c r="AZ406" s="169"/>
      <c r="BA406" s="169"/>
      <c r="BB406" s="169"/>
      <c r="BC406" s="169"/>
      <c r="BD406" s="169"/>
      <c r="BE406" s="169"/>
      <c r="BF406" s="169"/>
      <c r="BG406" s="169"/>
      <c r="BH406" s="380"/>
      <c r="BI406" s="381"/>
      <c r="BJ406" s="381"/>
      <c r="BK406" s="381"/>
      <c r="BL406" s="381"/>
      <c r="BM406" s="381"/>
      <c r="BN406" s="381"/>
      <c r="BO406" s="381"/>
      <c r="BP406" s="381"/>
      <c r="BQ406" s="381"/>
      <c r="BR406" s="381"/>
      <c r="BS406" s="381"/>
      <c r="BT406" s="381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9"/>
    </row>
    <row r="407" spans="1:99" ht="15" customHeight="1" x14ac:dyDescent="0.25">
      <c r="A407" s="382"/>
      <c r="B407" s="189"/>
      <c r="C407" s="333">
        <v>1.5</v>
      </c>
      <c r="D407" s="333">
        <v>1.45</v>
      </c>
      <c r="E407" s="383">
        <v>1.25</v>
      </c>
      <c r="F407" s="272">
        <v>1.5</v>
      </c>
      <c r="G407" s="384">
        <v>1.5</v>
      </c>
      <c r="H407" s="385">
        <v>1.5</v>
      </c>
      <c r="I407" s="386"/>
      <c r="K407" s="387" t="s">
        <v>56</v>
      </c>
      <c r="L407" s="388"/>
      <c r="M407" s="476" t="s">
        <v>115</v>
      </c>
      <c r="N407" s="477"/>
      <c r="O407" s="376"/>
      <c r="S407" s="309"/>
      <c r="T407" s="389"/>
      <c r="U407" s="478" t="s">
        <v>109</v>
      </c>
      <c r="V407" s="479"/>
      <c r="W407" s="169"/>
      <c r="X407" s="348"/>
      <c r="Y407" s="390" t="s">
        <v>116</v>
      </c>
      <c r="Z407" s="390">
        <f>100-(Z410+V410+0.15)</f>
        <v>93.933202462190096</v>
      </c>
      <c r="AA407" s="348"/>
      <c r="AE407" s="348"/>
      <c r="AF407" s="348"/>
      <c r="AG407" s="169"/>
      <c r="AH407" s="169"/>
      <c r="AI407" s="169"/>
      <c r="AJ407" s="169"/>
      <c r="AK407" s="169"/>
      <c r="AL407" s="169"/>
      <c r="AM407" s="169"/>
      <c r="AN407" s="169"/>
      <c r="AO407" s="169"/>
      <c r="AP407" s="169"/>
      <c r="AQ407" s="169"/>
      <c r="AR407" s="169"/>
      <c r="AS407" s="169"/>
      <c r="AT407" s="169"/>
      <c r="AU407" s="169"/>
      <c r="AV407" s="169"/>
      <c r="AW407" s="169"/>
      <c r="AX407" s="169"/>
      <c r="AY407" s="169"/>
      <c r="AZ407" s="169"/>
      <c r="BA407" s="169"/>
      <c r="BB407" s="169"/>
      <c r="BC407" s="169"/>
      <c r="BD407" s="169"/>
      <c r="BE407" s="169"/>
      <c r="BF407" s="169"/>
      <c r="BG407" s="169"/>
      <c r="BH407" s="380"/>
      <c r="BI407" s="381"/>
      <c r="BJ407" s="381"/>
      <c r="BK407" s="381"/>
      <c r="BL407" s="381"/>
      <c r="BM407" s="381"/>
      <c r="BN407" s="381"/>
      <c r="BO407" s="381"/>
      <c r="BP407" s="381"/>
      <c r="BQ407" s="381"/>
      <c r="BR407" s="381"/>
      <c r="BS407" s="381"/>
      <c r="BT407" s="381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9"/>
    </row>
    <row r="408" spans="1:99" ht="15.75" customHeight="1" x14ac:dyDescent="0.25">
      <c r="A408" s="365" t="s">
        <v>117</v>
      </c>
      <c r="B408" s="241" t="s">
        <v>38</v>
      </c>
      <c r="C408" s="337">
        <f>BX385/(BX385+F387)%</f>
        <v>2.6963657678780772</v>
      </c>
      <c r="D408" s="337">
        <f>BX386/(BX386+F388)%</f>
        <v>4.8510555311783925</v>
      </c>
      <c r="E408" s="337">
        <f>BX388/(BX388+F389)%</f>
        <v>1.6311597240748505</v>
      </c>
      <c r="F408" s="339">
        <f>BX390/(BX390+F390)%</f>
        <v>19.690265486725664</v>
      </c>
      <c r="G408" s="391">
        <f>BX392/(BX392+F391)%</f>
        <v>7.0726915520628673</v>
      </c>
      <c r="H408" s="392">
        <f>BX393/(BX393+F392)%</f>
        <v>2.2431039709002727</v>
      </c>
      <c r="I408" s="393"/>
      <c r="K408" s="337">
        <f>BZ383/(F385)%</f>
        <v>0</v>
      </c>
      <c r="L408" s="309"/>
      <c r="M408" s="476" t="s">
        <v>118</v>
      </c>
      <c r="N408" s="477"/>
      <c r="O408" s="376"/>
      <c r="S408" s="309"/>
      <c r="T408" s="492" t="s">
        <v>119</v>
      </c>
      <c r="U408" s="183" t="s">
        <v>36</v>
      </c>
      <c r="V408" s="366">
        <v>5.25</v>
      </c>
      <c r="W408" s="169"/>
      <c r="X408" s="348"/>
      <c r="Y408" s="484" t="s">
        <v>120</v>
      </c>
      <c r="Z408" s="484"/>
      <c r="AA408" s="348"/>
      <c r="AB408" s="348"/>
      <c r="AC408" s="348"/>
      <c r="AD408" s="348"/>
      <c r="AE408" s="348"/>
      <c r="AF408" s="348"/>
      <c r="AG408" s="169"/>
      <c r="AH408" s="169"/>
      <c r="AI408" s="169"/>
      <c r="AJ408" s="169"/>
      <c r="AK408" s="169"/>
      <c r="AL408" s="169"/>
      <c r="AM408" s="169"/>
      <c r="AN408" s="169"/>
      <c r="AO408" s="169"/>
      <c r="AP408" s="169"/>
      <c r="AQ408" s="169"/>
      <c r="AR408" s="169"/>
      <c r="AS408" s="169"/>
      <c r="AT408" s="169"/>
      <c r="AU408" s="169"/>
      <c r="AV408" s="169"/>
      <c r="AW408" s="169"/>
      <c r="AX408" s="169"/>
      <c r="AY408" s="169"/>
      <c r="AZ408" s="169"/>
      <c r="BA408" s="169"/>
      <c r="BB408" s="169"/>
      <c r="BC408" s="169"/>
      <c r="BD408" s="169"/>
      <c r="BE408" s="169"/>
      <c r="BF408" s="169"/>
      <c r="BG408" s="169"/>
      <c r="BH408" s="380"/>
      <c r="BI408" s="381"/>
      <c r="BJ408" s="381"/>
      <c r="BK408" s="381"/>
      <c r="BL408" s="381"/>
      <c r="BM408" s="381"/>
      <c r="BN408" s="381"/>
      <c r="BO408" s="381"/>
      <c r="BP408" s="381"/>
      <c r="BQ408" s="381"/>
      <c r="BR408" s="381"/>
      <c r="BS408" s="381"/>
      <c r="BT408" s="381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9"/>
    </row>
    <row r="409" spans="1:99" ht="15.75" customHeight="1" x14ac:dyDescent="0.25">
      <c r="A409" s="365"/>
      <c r="B409" s="241" t="s">
        <v>39</v>
      </c>
      <c r="C409" s="337">
        <f>CE385/(CE385+G387)%</f>
        <v>0.24438494202377772</v>
      </c>
      <c r="D409" s="337">
        <f>CE386/(CE386+G388)%</f>
        <v>0.27824462596371913</v>
      </c>
      <c r="E409" s="337">
        <f>CE388/(CE388+G389)%</f>
        <v>0.25494431134657058</v>
      </c>
      <c r="F409" s="339">
        <f>CE390/(CE390+G390)%</f>
        <v>0.4597392400355394</v>
      </c>
      <c r="G409" s="391">
        <f>CE392/(CE392+G391)%</f>
        <v>0.76644666808601236</v>
      </c>
      <c r="H409" s="394">
        <f>CF393/(CF393+G392)%</f>
        <v>0.29367410111913644</v>
      </c>
      <c r="K409" s="352">
        <f>CG383/(G385)%</f>
        <v>0</v>
      </c>
      <c r="M409" s="485" t="s">
        <v>121</v>
      </c>
      <c r="N409" s="467"/>
      <c r="O409" s="395"/>
      <c r="T409" s="492"/>
      <c r="U409" s="183" t="s">
        <v>38</v>
      </c>
      <c r="V409" s="193">
        <f>BY404/(BY404+F398)%</f>
        <v>5.9438707969287785</v>
      </c>
      <c r="W409" s="169"/>
      <c r="X409" s="260"/>
      <c r="Y409" s="183" t="s">
        <v>122</v>
      </c>
      <c r="Z409" s="396">
        <v>0</v>
      </c>
      <c r="AA409" s="260"/>
      <c r="AB409" s="260"/>
      <c r="AC409" s="260"/>
      <c r="AD409" s="260"/>
      <c r="AE409" s="260"/>
      <c r="AF409" s="260"/>
      <c r="AG409" s="223"/>
      <c r="AH409" s="223"/>
      <c r="AI409" s="223"/>
      <c r="AJ409" s="223"/>
      <c r="AK409" s="223"/>
      <c r="AL409" s="223"/>
      <c r="AM409" s="223"/>
      <c r="AN409" s="223"/>
      <c r="AO409" s="223"/>
      <c r="AP409" s="223"/>
      <c r="AQ409" s="223"/>
      <c r="AR409" s="223"/>
      <c r="AS409" s="223"/>
      <c r="AT409" s="223"/>
      <c r="AU409" s="223"/>
      <c r="AV409" s="223"/>
      <c r="AW409" s="223"/>
      <c r="AX409" s="223"/>
      <c r="AY409" s="223"/>
      <c r="AZ409" s="223"/>
      <c r="BA409" s="223"/>
      <c r="BB409" s="223"/>
      <c r="BC409" s="223"/>
      <c r="BD409" s="223"/>
      <c r="BE409" s="223"/>
      <c r="BF409" s="223"/>
      <c r="BG409" s="223"/>
      <c r="BH409" s="380"/>
      <c r="BI409" s="381"/>
      <c r="BJ409" s="381"/>
      <c r="BK409" s="381"/>
      <c r="BL409" s="381"/>
      <c r="BM409" s="381"/>
      <c r="BN409" s="381"/>
      <c r="BO409" s="381"/>
      <c r="BP409" s="381"/>
      <c r="BQ409" s="381"/>
      <c r="BR409" s="381"/>
      <c r="BS409" s="381"/>
      <c r="BT409" s="381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9"/>
    </row>
    <row r="410" spans="1:99" ht="15.75" customHeight="1" x14ac:dyDescent="0.25">
      <c r="A410" s="382"/>
      <c r="B410" s="234"/>
      <c r="C410" s="333">
        <v>1.95</v>
      </c>
      <c r="D410" s="333">
        <v>1.75</v>
      </c>
      <c r="E410" s="333">
        <v>1.65</v>
      </c>
      <c r="F410" s="384"/>
      <c r="G410" s="322" t="s">
        <v>123</v>
      </c>
      <c r="H410" s="397" t="s">
        <v>45</v>
      </c>
      <c r="I410" s="327" t="s">
        <v>48</v>
      </c>
      <c r="J410" s="327" t="s">
        <v>52</v>
      </c>
      <c r="K410" s="327" t="s">
        <v>58</v>
      </c>
      <c r="L410" s="372" t="s">
        <v>61</v>
      </c>
      <c r="M410" s="323" t="s">
        <v>65</v>
      </c>
      <c r="N410" s="323" t="s">
        <v>70</v>
      </c>
      <c r="O410" s="327" t="s">
        <v>77</v>
      </c>
      <c r="P410" s="327" t="s">
        <v>80</v>
      </c>
      <c r="Q410" s="398" t="s">
        <v>82</v>
      </c>
      <c r="R410" s="398" t="s">
        <v>84</v>
      </c>
      <c r="S410" s="399" t="s">
        <v>86</v>
      </c>
      <c r="T410" s="493"/>
      <c r="U410" s="183" t="s">
        <v>39</v>
      </c>
      <c r="V410" s="414">
        <f>CF404/(CF404+G398)%</f>
        <v>5.9167975378099049</v>
      </c>
      <c r="W410" s="169"/>
      <c r="X410" s="260"/>
      <c r="Y410" s="183" t="s">
        <v>124</v>
      </c>
      <c r="Z410" s="400">
        <f>Z409/((CF404+G398)+(CF404+G398)*0.0015)%</f>
        <v>0</v>
      </c>
      <c r="AF410" s="260"/>
      <c r="AG410" s="223"/>
      <c r="AH410" s="223"/>
      <c r="AI410" s="223"/>
      <c r="AJ410" s="223"/>
      <c r="AK410" s="223"/>
      <c r="AL410" s="223"/>
      <c r="AM410" s="223"/>
      <c r="AN410" s="223"/>
      <c r="AO410" s="223"/>
      <c r="AP410" s="223"/>
      <c r="AQ410" s="223"/>
      <c r="AR410" s="223"/>
      <c r="AS410" s="223"/>
      <c r="AT410" s="223"/>
      <c r="AU410" s="223"/>
      <c r="AV410" s="223"/>
      <c r="AW410" s="223"/>
      <c r="AX410" s="223"/>
      <c r="AY410" s="223"/>
      <c r="AZ410" s="223"/>
      <c r="BA410" s="223"/>
      <c r="BB410" s="223"/>
      <c r="BC410" s="223"/>
      <c r="BD410" s="223"/>
      <c r="BE410" s="223"/>
      <c r="BF410" s="223"/>
      <c r="BG410" s="223"/>
      <c r="BH410" s="380"/>
      <c r="BI410" s="381"/>
      <c r="BJ410" s="381"/>
      <c r="BK410" s="381"/>
      <c r="BL410" s="381"/>
      <c r="BM410" s="381"/>
      <c r="BN410" s="381"/>
      <c r="BO410" s="381"/>
      <c r="BP410" s="381"/>
      <c r="BQ410" s="381"/>
      <c r="BR410" s="381"/>
      <c r="BS410" s="381"/>
      <c r="BT410" s="381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9"/>
    </row>
    <row r="411" spans="1:99" ht="15" customHeight="1" x14ac:dyDescent="0.25">
      <c r="A411" s="365" t="s">
        <v>109</v>
      </c>
      <c r="B411" s="241" t="s">
        <v>38</v>
      </c>
      <c r="C411" s="337">
        <f>BY385/(BY385+F387)%</f>
        <v>3.0064803994475731</v>
      </c>
      <c r="D411" s="337">
        <f>BY386/(BY386+F388)%</f>
        <v>5.5418421180000967</v>
      </c>
      <c r="E411" s="337">
        <f>BY388/(BY388+F389)%</f>
        <v>1.8107809944078819</v>
      </c>
      <c r="F411" s="338">
        <f>BY390/(BY390+F390)%</f>
        <v>19.690265486725664</v>
      </c>
      <c r="G411" s="274" t="s">
        <v>38</v>
      </c>
      <c r="H411" s="337">
        <f>BZ377/(F377+F378+F379)%</f>
        <v>0</v>
      </c>
      <c r="I411" s="337">
        <f>BZ379/(F380+F381+F382)%</f>
        <v>0</v>
      </c>
      <c r="J411" s="337">
        <f>BZ381/(F383+F384)%</f>
        <v>0</v>
      </c>
      <c r="K411" s="337">
        <f>BZ385/F387%</f>
        <v>0</v>
      </c>
      <c r="L411" s="337">
        <f>BZ386/F388%</f>
        <v>0</v>
      </c>
      <c r="M411" s="337">
        <f>BZ388/F389%</f>
        <v>0</v>
      </c>
      <c r="N411" s="386">
        <f>BZ390/F390%</f>
        <v>0</v>
      </c>
      <c r="O411" s="337">
        <f>BZ394/F393%</f>
        <v>2.6924453992123163</v>
      </c>
      <c r="P411" s="337">
        <f>BZ396/F394%</f>
        <v>1.7694395966647276</v>
      </c>
      <c r="Q411" s="337" t="e">
        <f>BZ398/F395%</f>
        <v>#DIV/0!</v>
      </c>
      <c r="R411" s="386">
        <f>BZ400/F396%</f>
        <v>1.8768708033330634</v>
      </c>
      <c r="S411" s="272">
        <f>BZ402/F397%</f>
        <v>1.5546363322992074</v>
      </c>
      <c r="T411" s="493" t="s">
        <v>14</v>
      </c>
      <c r="U411" s="183" t="s">
        <v>38</v>
      </c>
      <c r="V411" s="193">
        <f>BZ404/F398%/0.381</f>
        <v>2.7632013978548247</v>
      </c>
      <c r="W411" s="223"/>
      <c r="X411" s="260"/>
      <c r="AF411" s="260"/>
      <c r="AG411" s="223"/>
      <c r="AH411" s="223"/>
      <c r="AI411" s="223"/>
      <c r="AJ411" s="223"/>
      <c r="AK411" s="223"/>
      <c r="AL411" s="223"/>
      <c r="AM411" s="223"/>
      <c r="AN411" s="223"/>
      <c r="AO411" s="223"/>
      <c r="AP411" s="223"/>
      <c r="AQ411" s="223"/>
      <c r="AR411" s="223"/>
      <c r="AS411" s="223"/>
      <c r="AT411" s="223"/>
      <c r="AU411" s="223"/>
      <c r="AV411" s="223"/>
      <c r="AW411" s="223"/>
      <c r="AX411" s="223"/>
      <c r="AY411" s="223"/>
      <c r="AZ411" s="223"/>
      <c r="BA411" s="223"/>
      <c r="BB411" s="223"/>
      <c r="BC411" s="223"/>
      <c r="BD411" s="223"/>
      <c r="BE411" s="223"/>
      <c r="BF411" s="223"/>
      <c r="BG411" s="223"/>
      <c r="BH411" s="380"/>
      <c r="BI411" s="381"/>
      <c r="BJ411" s="381"/>
      <c r="BK411" s="381"/>
      <c r="BL411" s="381"/>
      <c r="BM411" s="381"/>
      <c r="BN411" s="381"/>
      <c r="BO411" s="381"/>
      <c r="BP411" s="381"/>
      <c r="BQ411" s="381"/>
      <c r="BR411" s="381"/>
      <c r="BS411" s="381"/>
      <c r="BT411" s="381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9"/>
    </row>
    <row r="412" spans="1:99" ht="15" customHeight="1" x14ac:dyDescent="0.25">
      <c r="A412" s="401"/>
      <c r="B412" s="351" t="s">
        <v>39</v>
      </c>
      <c r="C412" s="352">
        <f>CF385/(CF385+G387)%</f>
        <v>0.27328420011742527</v>
      </c>
      <c r="D412" s="352">
        <f>CF386/(CF386+G388)%</f>
        <v>0.32005679959971933</v>
      </c>
      <c r="E412" s="352">
        <f>CF388/(CF388+G389)%</f>
        <v>0.28345515155918194</v>
      </c>
      <c r="F412" s="353">
        <f>CF390/(CF390+G390)%</f>
        <v>0.4597392400355394</v>
      </c>
      <c r="G412" s="402" t="s">
        <v>39</v>
      </c>
      <c r="H412" s="352">
        <f>CG377/(G377+G378+G379)%</f>
        <v>0</v>
      </c>
      <c r="I412" s="352">
        <f>CG379/(G380+G381+G382)%</f>
        <v>0</v>
      </c>
      <c r="J412" s="352">
        <f>CG381/(G383+G384)%</f>
        <v>0</v>
      </c>
      <c r="K412" s="352">
        <f>CG385/G387%</f>
        <v>0</v>
      </c>
      <c r="L412" s="352">
        <f>CG386/G388%</f>
        <v>0</v>
      </c>
      <c r="M412" s="352">
        <f>CG388/G389%</f>
        <v>0</v>
      </c>
      <c r="N412" s="393">
        <f>CG390/G390%</f>
        <v>0</v>
      </c>
      <c r="O412" s="352">
        <f>CG394/G393%</f>
        <v>0.53703289326471249</v>
      </c>
      <c r="P412" s="352">
        <f>CG396/G394%</f>
        <v>0.27480801084174072</v>
      </c>
      <c r="Q412" s="352">
        <f>CG398/G395%</f>
        <v>0</v>
      </c>
      <c r="R412" s="393">
        <f>CG400/G396%</f>
        <v>0.26062437511935915</v>
      </c>
      <c r="S412" s="403">
        <f>CG402/G397%</f>
        <v>0.52882445021604418</v>
      </c>
      <c r="T412" s="494"/>
      <c r="U412" s="404" t="s">
        <v>39</v>
      </c>
      <c r="V412" s="405">
        <f>CG404/G398%/0.381</f>
        <v>0.70281886421097794</v>
      </c>
      <c r="W412" s="223"/>
      <c r="X412" s="260"/>
      <c r="AF412" s="260"/>
      <c r="AG412" s="223"/>
      <c r="AH412" s="223"/>
      <c r="AI412" s="223"/>
      <c r="AJ412" s="223"/>
      <c r="AK412" s="223"/>
      <c r="AL412" s="223"/>
      <c r="AM412" s="223"/>
      <c r="AN412" s="223"/>
      <c r="AO412" s="223"/>
      <c r="AP412" s="223"/>
      <c r="AQ412" s="223"/>
      <c r="AR412" s="223"/>
      <c r="AS412" s="223"/>
      <c r="AT412" s="223"/>
      <c r="AU412" s="223"/>
      <c r="AV412" s="223"/>
      <c r="AW412" s="223"/>
      <c r="AX412" s="223"/>
      <c r="AY412" s="223"/>
      <c r="AZ412" s="223"/>
      <c r="BA412" s="223"/>
      <c r="BB412" s="223"/>
      <c r="BC412" s="223"/>
      <c r="BD412" s="223"/>
      <c r="BE412" s="223"/>
      <c r="BF412" s="223"/>
      <c r="BG412" s="223"/>
      <c r="BH412" s="380"/>
      <c r="BI412" s="381"/>
      <c r="BJ412" s="381"/>
      <c r="BK412" s="381"/>
      <c r="BL412" s="381"/>
      <c r="BM412" s="381"/>
      <c r="BN412" s="381"/>
      <c r="BO412" s="381"/>
      <c r="BP412" s="381"/>
      <c r="BQ412" s="381"/>
      <c r="BR412" s="381"/>
      <c r="BS412" s="381"/>
      <c r="BT412" s="381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9"/>
    </row>
    <row r="413" spans="1:99" ht="15" customHeight="1" x14ac:dyDescent="0.25">
      <c r="A413" s="408" t="s">
        <v>125</v>
      </c>
      <c r="B413" s="348"/>
      <c r="C413" s="348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213"/>
      <c r="O413" s="213"/>
      <c r="P413" s="213"/>
      <c r="Q413" s="309"/>
      <c r="R413" s="309"/>
      <c r="W413" s="223"/>
      <c r="X413" s="309"/>
      <c r="Y413" s="309"/>
      <c r="Z413" s="309"/>
      <c r="AA413" s="310"/>
      <c r="AB413" s="310"/>
      <c r="AC413" s="310"/>
      <c r="AD413" s="310"/>
      <c r="AE413" s="310"/>
      <c r="AF413" s="310"/>
      <c r="AG413" s="409"/>
      <c r="AH413" s="409"/>
      <c r="AI413" s="409"/>
      <c r="AJ413" s="409"/>
      <c r="AK413" s="409"/>
      <c r="AL413" s="409"/>
      <c r="AM413" s="409"/>
      <c r="AN413" s="409"/>
      <c r="AO413" s="409"/>
      <c r="AP413" s="409"/>
      <c r="AQ413" s="409"/>
      <c r="AR413" s="409"/>
      <c r="AS413" s="409"/>
      <c r="AT413" s="409"/>
      <c r="AU413" s="409"/>
      <c r="AV413" s="409"/>
      <c r="AW413" s="409"/>
      <c r="AX413" s="409"/>
      <c r="AY413" s="409"/>
      <c r="AZ413" s="409"/>
      <c r="BA413" s="409"/>
      <c r="BB413" s="409"/>
      <c r="BC413" s="409"/>
      <c r="BD413" s="409"/>
      <c r="BE413" s="409"/>
      <c r="BF413" s="409"/>
      <c r="BG413" s="409"/>
      <c r="BH413" s="380"/>
      <c r="BI413" s="381"/>
      <c r="BJ413" s="381"/>
      <c r="BK413" s="381"/>
      <c r="BL413" s="381"/>
      <c r="BM413" s="381"/>
      <c r="BN413" s="381"/>
      <c r="BO413" s="381"/>
      <c r="BP413" s="381"/>
      <c r="BQ413" s="381"/>
      <c r="BR413" s="381"/>
      <c r="BS413" s="381"/>
      <c r="BT413" s="381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9"/>
    </row>
    <row r="414" spans="1:99" ht="15" customHeight="1" x14ac:dyDescent="0.3">
      <c r="A414" s="363"/>
      <c r="S414" s="161"/>
      <c r="T414" s="161"/>
      <c r="U414" s="161"/>
      <c r="V414" s="161"/>
      <c r="W414" s="223"/>
      <c r="BH414" s="380"/>
      <c r="BI414" s="381"/>
      <c r="BJ414" s="381"/>
      <c r="BK414" s="381"/>
      <c r="BL414" s="381"/>
      <c r="BM414" s="381"/>
      <c r="BN414" s="381"/>
      <c r="BO414" s="381"/>
      <c r="BP414" s="381"/>
      <c r="BQ414" s="381"/>
      <c r="BR414" s="381"/>
      <c r="BS414" s="381"/>
      <c r="BT414" s="381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9"/>
    </row>
    <row r="415" spans="1:99" ht="15" customHeight="1" x14ac:dyDescent="0.25">
      <c r="A415" s="363"/>
      <c r="W415" s="213"/>
      <c r="BH415" s="380"/>
      <c r="BI415" s="381"/>
      <c r="BJ415" s="381"/>
      <c r="BK415" s="381"/>
      <c r="BL415" s="381"/>
      <c r="BM415" s="381"/>
      <c r="BN415" s="381"/>
      <c r="BO415" s="381"/>
      <c r="BP415" s="381"/>
      <c r="BQ415" s="381"/>
      <c r="BR415" s="381"/>
      <c r="BS415" s="381"/>
      <c r="BT415" s="381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9"/>
    </row>
    <row r="416" spans="1:99" ht="15" customHeight="1" x14ac:dyDescent="0.3">
      <c r="A416" s="363"/>
      <c r="W416" s="213"/>
      <c r="BG416" s="161"/>
      <c r="BH416" s="380"/>
      <c r="BI416" s="381"/>
      <c r="BJ416" s="381"/>
      <c r="BK416" s="381"/>
      <c r="BL416" s="381"/>
      <c r="BM416" s="381"/>
      <c r="BN416" s="381"/>
      <c r="BO416" s="381"/>
      <c r="BP416" s="381"/>
      <c r="BQ416" s="381"/>
      <c r="BR416" s="381"/>
      <c r="BS416" s="381"/>
      <c r="BT416" s="381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</row>
    <row r="417" spans="1:99" ht="23.25" customHeight="1" x14ac:dyDescent="0.3">
      <c r="A417" s="156" t="s">
        <v>0</v>
      </c>
      <c r="B417" s="157"/>
      <c r="C417" s="157"/>
      <c r="D417" s="157"/>
      <c r="E417" s="157"/>
      <c r="F417" s="157"/>
      <c r="G417" s="157"/>
      <c r="H417" s="158"/>
      <c r="I417" s="159"/>
      <c r="J417" s="159"/>
      <c r="K417" s="426" t="s">
        <v>1</v>
      </c>
      <c r="L417" s="427"/>
      <c r="M417" s="486" t="s">
        <v>166</v>
      </c>
      <c r="N417" s="486"/>
      <c r="O417" s="159"/>
      <c r="P417" s="159"/>
      <c r="Q417" s="159"/>
      <c r="R417" s="159"/>
      <c r="S417" s="159"/>
      <c r="T417" s="159"/>
      <c r="U417" s="159"/>
      <c r="V417" s="160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61"/>
      <c r="BF417" s="161"/>
      <c r="BG417" s="161"/>
      <c r="BH417" s="162">
        <v>10</v>
      </c>
      <c r="BI417" s="430" t="s">
        <v>2</v>
      </c>
      <c r="BJ417" s="431"/>
      <c r="BK417" s="431"/>
      <c r="BL417" s="432"/>
      <c r="BM417" s="430" t="s">
        <v>3</v>
      </c>
      <c r="BN417" s="431"/>
      <c r="BO417" s="431"/>
      <c r="BP417" s="432"/>
      <c r="BQ417" s="430" t="s">
        <v>4</v>
      </c>
      <c r="BR417" s="431"/>
      <c r="BS417" s="431"/>
      <c r="BT417" s="433"/>
      <c r="BU417" s="87"/>
      <c r="BV417" s="87"/>
      <c r="BW417" s="87"/>
      <c r="BX417" s="87"/>
      <c r="BY417" s="88" t="s">
        <v>5</v>
      </c>
      <c r="BZ417" s="89"/>
      <c r="CA417" s="89"/>
      <c r="CB417" s="87"/>
      <c r="CC417" s="87"/>
      <c r="CD417" s="87"/>
      <c r="CE417" s="87"/>
      <c r="CF417" s="88" t="s">
        <v>6</v>
      </c>
      <c r="CG417" s="89"/>
      <c r="CH417" s="89"/>
      <c r="CI417" s="9"/>
      <c r="CK417" s="12"/>
      <c r="CL417" s="434" t="s">
        <v>7</v>
      </c>
      <c r="CM417" s="434"/>
      <c r="CN417" s="434"/>
      <c r="CO417" s="24"/>
      <c r="CQ417" s="12"/>
      <c r="CR417" s="434" t="s">
        <v>8</v>
      </c>
      <c r="CS417" s="434"/>
      <c r="CT417" s="434"/>
      <c r="CU417" s="24"/>
    </row>
    <row r="418" spans="1:99" ht="15.75" customHeight="1" x14ac:dyDescent="0.25">
      <c r="A418" s="163" t="s">
        <v>9</v>
      </c>
      <c r="B418" s="435" t="s">
        <v>10</v>
      </c>
      <c r="C418" s="435"/>
      <c r="D418" s="435"/>
      <c r="E418" s="435"/>
      <c r="F418" s="435"/>
      <c r="G418" s="435"/>
      <c r="H418" s="435"/>
      <c r="I418" s="436" t="s">
        <v>11</v>
      </c>
      <c r="J418" s="436"/>
      <c r="K418" s="436"/>
      <c r="L418" s="436"/>
      <c r="M418" s="436"/>
      <c r="N418" s="436"/>
      <c r="O418" s="461" t="s">
        <v>12</v>
      </c>
      <c r="P418" s="461"/>
      <c r="Q418" s="497" t="s">
        <v>13</v>
      </c>
      <c r="R418" s="497"/>
      <c r="S418" s="497"/>
      <c r="T418" s="497"/>
      <c r="U418" s="497"/>
      <c r="V418" s="498"/>
      <c r="W418" s="164"/>
      <c r="X418" s="165"/>
      <c r="Y418" s="437" t="s">
        <v>11</v>
      </c>
      <c r="Z418" s="438"/>
      <c r="AA418" s="438"/>
      <c r="AB418" s="438"/>
      <c r="AC418" s="438"/>
      <c r="AD418" s="438"/>
      <c r="AE418" s="438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38"/>
      <c r="AU418" s="439"/>
      <c r="AV418" s="166"/>
      <c r="AW418" s="167"/>
      <c r="AX418" s="167"/>
      <c r="AY418" s="167"/>
      <c r="AZ418" s="167"/>
      <c r="BA418" s="168"/>
      <c r="BB418" s="167"/>
      <c r="BC418" s="167"/>
      <c r="BD418" s="167"/>
      <c r="BE418" s="167"/>
      <c r="BF418" s="168"/>
      <c r="BG418" s="169"/>
      <c r="BH418" s="170" t="s">
        <v>9</v>
      </c>
      <c r="BI418" s="171" t="s">
        <v>7</v>
      </c>
      <c r="BJ418" s="172"/>
      <c r="BK418" s="173" t="s">
        <v>14</v>
      </c>
      <c r="BL418" s="174" t="s">
        <v>15</v>
      </c>
      <c r="BM418" s="171" t="s">
        <v>7</v>
      </c>
      <c r="BN418" s="172"/>
      <c r="BO418" s="173" t="s">
        <v>14</v>
      </c>
      <c r="BP418" s="173" t="s">
        <v>15</v>
      </c>
      <c r="BQ418" s="171" t="s">
        <v>7</v>
      </c>
      <c r="BR418" s="172"/>
      <c r="BS418" s="173" t="s">
        <v>14</v>
      </c>
      <c r="BT418" s="174" t="s">
        <v>15</v>
      </c>
      <c r="BU418" s="87"/>
      <c r="BV418" s="87"/>
      <c r="BW418" s="463" t="s">
        <v>9</v>
      </c>
      <c r="BX418" s="91" t="s">
        <v>7</v>
      </c>
      <c r="BY418" s="450" t="s">
        <v>16</v>
      </c>
      <c r="BZ418" s="450" t="s">
        <v>14</v>
      </c>
      <c r="CA418" s="452" t="s">
        <v>15</v>
      </c>
      <c r="CB418" s="87"/>
      <c r="CC418" s="87"/>
      <c r="CD418" s="454" t="s">
        <v>9</v>
      </c>
      <c r="CE418" s="92" t="s">
        <v>7</v>
      </c>
      <c r="CF418" s="450" t="s">
        <v>16</v>
      </c>
      <c r="CG418" s="457" t="s">
        <v>14</v>
      </c>
      <c r="CH418" s="459" t="s">
        <v>15</v>
      </c>
      <c r="CI418" s="9"/>
      <c r="CK418" s="25" t="s">
        <v>9</v>
      </c>
      <c r="CL418" s="26" t="s">
        <v>17</v>
      </c>
      <c r="CM418" s="26" t="s">
        <v>18</v>
      </c>
      <c r="CN418" s="1" t="s">
        <v>19</v>
      </c>
      <c r="CO418" s="27" t="s">
        <v>20</v>
      </c>
      <c r="CP418" s="28"/>
      <c r="CQ418" s="25" t="s">
        <v>9</v>
      </c>
      <c r="CR418" s="26" t="s">
        <v>17</v>
      </c>
      <c r="CS418" s="26" t="s">
        <v>18</v>
      </c>
      <c r="CT418" s="1" t="s">
        <v>19</v>
      </c>
      <c r="CU418" s="27" t="s">
        <v>20</v>
      </c>
    </row>
    <row r="419" spans="1:99" ht="31.5" customHeight="1" x14ac:dyDescent="0.25">
      <c r="A419" s="175"/>
      <c r="B419" s="176"/>
      <c r="C419" s="177" t="s">
        <v>17</v>
      </c>
      <c r="D419" s="177" t="s">
        <v>18</v>
      </c>
      <c r="E419" s="177" t="s">
        <v>19</v>
      </c>
      <c r="F419" s="178" t="s">
        <v>16</v>
      </c>
      <c r="G419" s="178" t="s">
        <v>21</v>
      </c>
      <c r="H419" s="178" t="s">
        <v>22</v>
      </c>
      <c r="I419" s="440" t="s">
        <v>23</v>
      </c>
      <c r="J419" s="440"/>
      <c r="K419" s="441" t="s">
        <v>24</v>
      </c>
      <c r="L419" s="441"/>
      <c r="M419" s="441" t="s">
        <v>25</v>
      </c>
      <c r="N419" s="441"/>
      <c r="O419" s="462"/>
      <c r="P419" s="462"/>
      <c r="Q419" s="499"/>
      <c r="R419" s="499"/>
      <c r="S419" s="499"/>
      <c r="T419" s="499"/>
      <c r="U419" s="499"/>
      <c r="V419" s="500"/>
      <c r="W419" s="164"/>
      <c r="X419" s="165"/>
      <c r="Y419" s="179"/>
      <c r="Z419" s="442" t="s">
        <v>26</v>
      </c>
      <c r="AA419" s="442"/>
      <c r="AB419" s="442"/>
      <c r="AC419" s="442"/>
      <c r="AD419" s="443" t="s">
        <v>27</v>
      </c>
      <c r="AE419" s="443"/>
      <c r="AF419" s="443"/>
      <c r="AG419" s="443"/>
      <c r="AH419" s="443" t="s">
        <v>28</v>
      </c>
      <c r="AI419" s="443"/>
      <c r="AJ419" s="443"/>
      <c r="AK419" s="443"/>
      <c r="AL419" s="444" t="s">
        <v>29</v>
      </c>
      <c r="AM419" s="444"/>
      <c r="AN419" s="444"/>
      <c r="AO419" s="444"/>
      <c r="AP419" s="445" t="s">
        <v>30</v>
      </c>
      <c r="AQ419" s="445"/>
      <c r="AR419" s="445" t="s">
        <v>31</v>
      </c>
      <c r="AS419" s="445"/>
      <c r="AT419" s="445"/>
      <c r="AU419" s="446"/>
      <c r="AW419" s="447" t="s">
        <v>32</v>
      </c>
      <c r="AX419" s="448"/>
      <c r="AY419" s="448"/>
      <c r="AZ419" s="448"/>
      <c r="BA419" s="449"/>
      <c r="BB419" s="447" t="s">
        <v>33</v>
      </c>
      <c r="BC419" s="448"/>
      <c r="BD419" s="448"/>
      <c r="BE419" s="448"/>
      <c r="BF419" s="449"/>
      <c r="BG419" s="181"/>
      <c r="BH419" s="170"/>
      <c r="BI419" s="171" t="s">
        <v>34</v>
      </c>
      <c r="BJ419" s="173" t="s">
        <v>16</v>
      </c>
      <c r="BK419" s="173"/>
      <c r="BL419" s="174"/>
      <c r="BM419" s="171" t="s">
        <v>34</v>
      </c>
      <c r="BN419" s="173" t="s">
        <v>16</v>
      </c>
      <c r="BO419" s="173"/>
      <c r="BP419" s="173"/>
      <c r="BQ419" s="171" t="s">
        <v>34</v>
      </c>
      <c r="BR419" s="173" t="s">
        <v>16</v>
      </c>
      <c r="BS419" s="173"/>
      <c r="BT419" s="174"/>
      <c r="BU419" s="87"/>
      <c r="BV419" s="87"/>
      <c r="BW419" s="464"/>
      <c r="BX419" s="95" t="s">
        <v>34</v>
      </c>
      <c r="BY419" s="451"/>
      <c r="BZ419" s="451"/>
      <c r="CA419" s="453"/>
      <c r="CB419" s="87"/>
      <c r="CC419" s="87"/>
      <c r="CD419" s="455"/>
      <c r="CE419" s="88" t="s">
        <v>34</v>
      </c>
      <c r="CF419" s="456"/>
      <c r="CG419" s="458"/>
      <c r="CH419" s="460"/>
      <c r="CI419" s="9"/>
      <c r="CK419" s="25"/>
      <c r="CL419" s="29" t="s">
        <v>35</v>
      </c>
      <c r="CM419" s="26" t="s">
        <v>35</v>
      </c>
      <c r="CN419" s="26" t="s">
        <v>35</v>
      </c>
      <c r="CO419" s="27" t="s">
        <v>35</v>
      </c>
      <c r="CP419" s="15"/>
      <c r="CQ419" s="25"/>
      <c r="CR419" s="29" t="s">
        <v>35</v>
      </c>
      <c r="CS419" s="26" t="s">
        <v>35</v>
      </c>
      <c r="CT419" s="26" t="s">
        <v>35</v>
      </c>
      <c r="CU419" s="27" t="s">
        <v>35</v>
      </c>
    </row>
    <row r="420" spans="1:99" ht="15.75" customHeight="1" x14ac:dyDescent="0.25">
      <c r="A420" s="182"/>
      <c r="B420" s="178" t="s">
        <v>36</v>
      </c>
      <c r="C420" s="177" t="s">
        <v>37</v>
      </c>
      <c r="D420" s="177" t="s">
        <v>37</v>
      </c>
      <c r="E420" s="177" t="s">
        <v>37</v>
      </c>
      <c r="F420" s="177" t="s">
        <v>37</v>
      </c>
      <c r="G420" s="177" t="s">
        <v>37</v>
      </c>
      <c r="H420" s="177" t="s">
        <v>37</v>
      </c>
      <c r="I420" s="178" t="s">
        <v>38</v>
      </c>
      <c r="J420" s="178" t="s">
        <v>39</v>
      </c>
      <c r="K420" s="178" t="s">
        <v>38</v>
      </c>
      <c r="L420" s="178" t="s">
        <v>39</v>
      </c>
      <c r="M420" s="178" t="s">
        <v>38</v>
      </c>
      <c r="N420" s="178" t="s">
        <v>39</v>
      </c>
      <c r="O420" s="178" t="s">
        <v>38</v>
      </c>
      <c r="P420" s="178" t="s">
        <v>39</v>
      </c>
      <c r="Q420" s="183" t="s">
        <v>17</v>
      </c>
      <c r="R420" s="183" t="s">
        <v>18</v>
      </c>
      <c r="S420" s="183" t="s">
        <v>19</v>
      </c>
      <c r="T420" s="183" t="s">
        <v>38</v>
      </c>
      <c r="U420" s="183" t="s">
        <v>39</v>
      </c>
      <c r="V420" s="184" t="s">
        <v>36</v>
      </c>
      <c r="W420" s="185"/>
      <c r="X420" s="186"/>
      <c r="Y420" s="175"/>
      <c r="Z420" s="187" t="s">
        <v>17</v>
      </c>
      <c r="AA420" s="187" t="s">
        <v>18</v>
      </c>
      <c r="AB420" s="188" t="s">
        <v>19</v>
      </c>
      <c r="AC420" s="189" t="s">
        <v>16</v>
      </c>
      <c r="AD420" s="187" t="s">
        <v>17</v>
      </c>
      <c r="AE420" s="187" t="s">
        <v>18</v>
      </c>
      <c r="AF420" s="187" t="s">
        <v>19</v>
      </c>
      <c r="AG420" s="189" t="s">
        <v>16</v>
      </c>
      <c r="AH420" s="187" t="s">
        <v>17</v>
      </c>
      <c r="AI420" s="187" t="s">
        <v>18</v>
      </c>
      <c r="AJ420" s="187" t="s">
        <v>19</v>
      </c>
      <c r="AK420" s="189" t="s">
        <v>16</v>
      </c>
      <c r="AL420" s="187" t="s">
        <v>17</v>
      </c>
      <c r="AM420" s="187" t="s">
        <v>18</v>
      </c>
      <c r="AN420" s="187" t="s">
        <v>19</v>
      </c>
      <c r="AO420" s="189" t="s">
        <v>39</v>
      </c>
      <c r="AP420" s="189" t="s">
        <v>38</v>
      </c>
      <c r="AQ420" s="189" t="s">
        <v>39</v>
      </c>
      <c r="AR420" s="187" t="s">
        <v>17</v>
      </c>
      <c r="AS420" s="187" t="s">
        <v>18</v>
      </c>
      <c r="AT420" s="187" t="s">
        <v>19</v>
      </c>
      <c r="AU420" s="190" t="s">
        <v>39</v>
      </c>
      <c r="AV420" s="191" t="s">
        <v>17</v>
      </c>
      <c r="AW420" s="192" t="s">
        <v>17</v>
      </c>
      <c r="AX420" s="189" t="s">
        <v>18</v>
      </c>
      <c r="AY420" s="189" t="s">
        <v>19</v>
      </c>
      <c r="AZ420" s="189" t="s">
        <v>38</v>
      </c>
      <c r="BA420" s="193" t="s">
        <v>39</v>
      </c>
      <c r="BB420" s="192" t="s">
        <v>17</v>
      </c>
      <c r="BC420" s="189" t="s">
        <v>18</v>
      </c>
      <c r="BD420" s="189" t="s">
        <v>19</v>
      </c>
      <c r="BE420" s="189" t="s">
        <v>38</v>
      </c>
      <c r="BF420" s="193" t="s">
        <v>39</v>
      </c>
      <c r="BG420" s="194"/>
      <c r="BH420" s="195"/>
      <c r="BI420" s="196"/>
      <c r="BJ420" s="197"/>
      <c r="BK420" s="198"/>
      <c r="BL420" s="199"/>
      <c r="BM420" s="196"/>
      <c r="BN420" s="197"/>
      <c r="BO420" s="198"/>
      <c r="BP420" s="200"/>
      <c r="BQ420" s="196"/>
      <c r="BR420" s="197"/>
      <c r="BS420" s="198"/>
      <c r="BT420" s="199"/>
      <c r="BU420" s="8"/>
      <c r="BV420" s="87"/>
      <c r="BW420" s="97"/>
      <c r="BX420" s="95"/>
      <c r="BY420" s="93"/>
      <c r="BZ420" s="93"/>
      <c r="CA420" s="98"/>
      <c r="CB420" s="8"/>
      <c r="CC420" s="87"/>
      <c r="CD420" s="90"/>
      <c r="CE420" s="99"/>
      <c r="CF420" s="100"/>
      <c r="CG420" s="100"/>
      <c r="CH420" s="101"/>
      <c r="CI420" s="8"/>
      <c r="CJ420" s="9"/>
      <c r="CK420" s="25"/>
      <c r="CL420" s="10"/>
      <c r="CM420" s="10"/>
      <c r="CN420" s="10"/>
      <c r="CO420" s="11"/>
      <c r="CP420" s="8"/>
      <c r="CQ420" s="25"/>
      <c r="CR420" s="30"/>
      <c r="CS420" s="30"/>
      <c r="CT420" s="30"/>
      <c r="CU420" s="46"/>
    </row>
    <row r="421" spans="1:99" ht="15.75" customHeight="1" x14ac:dyDescent="0.25">
      <c r="A421" s="201" t="s">
        <v>40</v>
      </c>
      <c r="B421" s="202"/>
      <c r="C421" s="203">
        <v>0</v>
      </c>
      <c r="D421" s="204">
        <v>0</v>
      </c>
      <c r="E421" s="204">
        <v>119.205</v>
      </c>
      <c r="F421" s="205">
        <f t="shared" ref="F421:F428" si="343">C421+D421+E421</f>
        <v>119.205</v>
      </c>
      <c r="G421" s="206">
        <f>F421+G375</f>
        <v>119.205</v>
      </c>
      <c r="H421" s="206">
        <f>G421/BH417</f>
        <v>11.920500000000001</v>
      </c>
      <c r="I421" s="207">
        <f t="shared" ref="I421:I437" si="344">AC421</f>
        <v>0</v>
      </c>
      <c r="J421" s="207">
        <f>I421+J375</f>
        <v>0</v>
      </c>
      <c r="K421" s="207">
        <f t="shared" ref="K421:K437" si="345">AG421</f>
        <v>60</v>
      </c>
      <c r="L421" s="207">
        <f>K421+L375</f>
        <v>60</v>
      </c>
      <c r="M421" s="207">
        <f t="shared" ref="M421:M437" si="346">AK421</f>
        <v>1085</v>
      </c>
      <c r="N421" s="207">
        <f>M421+N375</f>
        <v>13565</v>
      </c>
      <c r="O421" s="208">
        <f>(24*60-(I421+K421+M421+AR421+AS421+AT421+AP421))/24/60*100</f>
        <v>20.486111111111111</v>
      </c>
      <c r="P421" s="410">
        <f>(X421*24*60-(J421+L421+N421+AQ421+AU421))/X421/24/60*100</f>
        <v>5.3819444444444438</v>
      </c>
      <c r="Q421" s="209"/>
      <c r="R421" s="210"/>
      <c r="S421" s="211"/>
      <c r="T421" s="209"/>
      <c r="U421" s="209"/>
      <c r="V421" s="212"/>
      <c r="W421" s="213"/>
      <c r="X421" s="214">
        <f>BH417</f>
        <v>10</v>
      </c>
      <c r="Y421" s="201" t="s">
        <v>40</v>
      </c>
      <c r="Z421" s="215"/>
      <c r="AA421" s="216"/>
      <c r="AB421" s="217"/>
      <c r="AC421" s="210">
        <f t="shared" ref="AC421:AC437" si="347">Z421+AA421+AB421</f>
        <v>0</v>
      </c>
      <c r="AD421" s="215"/>
      <c r="AE421" s="215"/>
      <c r="AF421" s="215">
        <v>60</v>
      </c>
      <c r="AG421" s="210">
        <f t="shared" ref="AG421:AG437" si="348">AD421+AE421+AF421</f>
        <v>60</v>
      </c>
      <c r="AH421" s="216">
        <v>480</v>
      </c>
      <c r="AI421" s="216">
        <v>480</v>
      </c>
      <c r="AJ421" s="216">
        <v>125</v>
      </c>
      <c r="AK421" s="210">
        <f t="shared" ref="AK421:AK437" si="349">AH421+AI421+AJ421</f>
        <v>1085</v>
      </c>
      <c r="AL421" s="218"/>
      <c r="AM421" s="218"/>
      <c r="AN421" s="218"/>
      <c r="AO421" s="207">
        <f>AL421+AM421+AN421+AO375</f>
        <v>0</v>
      </c>
      <c r="AP421" s="209"/>
      <c r="AQ421" s="411">
        <f>AP421+AQ375</f>
        <v>0</v>
      </c>
      <c r="AR421" s="210"/>
      <c r="AS421" s="210"/>
      <c r="AT421" s="210"/>
      <c r="AU421" s="219">
        <f>AR421+AS421+AT421+AU375</f>
        <v>0</v>
      </c>
      <c r="AV421" s="220" t="s">
        <v>40</v>
      </c>
      <c r="AW421" s="221"/>
      <c r="AX421" s="210"/>
      <c r="AY421" s="210"/>
      <c r="AZ421" s="219">
        <f>AW421+AX421+AY421</f>
        <v>0</v>
      </c>
      <c r="BA421" s="222">
        <f>AZ421+BA375</f>
        <v>0</v>
      </c>
      <c r="BB421" s="221"/>
      <c r="BC421" s="210"/>
      <c r="BD421" s="210"/>
      <c r="BE421" s="219">
        <f>BB421+BC421+BD421</f>
        <v>0</v>
      </c>
      <c r="BF421" s="222">
        <f t="shared" ref="BF421:BF443" si="350">BE421+BF375</f>
        <v>0</v>
      </c>
      <c r="BG421" s="223"/>
      <c r="BH421" s="224" t="s">
        <v>40</v>
      </c>
      <c r="BI421" s="225"/>
      <c r="BJ421" s="226">
        <v>0</v>
      </c>
      <c r="BK421" s="227"/>
      <c r="BL421" s="228"/>
      <c r="BM421" s="225"/>
      <c r="BN421" s="226">
        <v>0</v>
      </c>
      <c r="BO421" s="227"/>
      <c r="BP421" s="229"/>
      <c r="BQ421" s="225"/>
      <c r="BR421" s="226">
        <v>1.31</v>
      </c>
      <c r="BS421" s="227"/>
      <c r="BT421" s="230"/>
      <c r="BU421" s="8"/>
      <c r="BV421" s="87"/>
      <c r="BW421" s="104" t="s">
        <v>40</v>
      </c>
      <c r="BX421" s="13"/>
      <c r="BY421" s="102">
        <f>BJ421+BN421+BR421</f>
        <v>1.31</v>
      </c>
      <c r="BZ421" s="102"/>
      <c r="CA421" s="98"/>
      <c r="CB421" s="8"/>
      <c r="CC421" s="87"/>
      <c r="CD421" s="90" t="s">
        <v>40</v>
      </c>
      <c r="CE421" s="105"/>
      <c r="CF421" s="102">
        <f>BY421</f>
        <v>1.31</v>
      </c>
      <c r="CG421" s="102"/>
      <c r="CH421" s="106"/>
      <c r="CI421" s="8"/>
      <c r="CJ421" s="9"/>
      <c r="CK421" s="25" t="s">
        <v>40</v>
      </c>
      <c r="CL421" s="31" t="e">
        <f>BJ421/C421*100</f>
        <v>#DIV/0!</v>
      </c>
      <c r="CM421" s="31" t="e">
        <f>BN421/D421*100</f>
        <v>#DIV/0!</v>
      </c>
      <c r="CN421" s="31">
        <f>BR421/E421*100</f>
        <v>1.0989471918124241</v>
      </c>
      <c r="CO421" s="32">
        <f>BY421/F421%</f>
        <v>1.0989471918124241</v>
      </c>
      <c r="CP421" s="8"/>
      <c r="CQ421" s="25" t="s">
        <v>40</v>
      </c>
      <c r="CR421" s="31"/>
      <c r="CS421" s="31"/>
      <c r="CT421" s="31"/>
      <c r="CU421" s="32"/>
    </row>
    <row r="422" spans="1:99" ht="15.75" customHeight="1" x14ac:dyDescent="0.25">
      <c r="A422" s="182" t="s">
        <v>41</v>
      </c>
      <c r="B422" s="202"/>
      <c r="C422" s="204">
        <v>0</v>
      </c>
      <c r="D422" s="204">
        <v>6.17</v>
      </c>
      <c r="E422" s="204">
        <v>120.26</v>
      </c>
      <c r="F422" s="205">
        <f t="shared" si="343"/>
        <v>126.43</v>
      </c>
      <c r="G422" s="206">
        <f t="shared" ref="G422:G445" si="351">F422+G376</f>
        <v>126.43</v>
      </c>
      <c r="H422" s="205">
        <f>G422/BH417</f>
        <v>12.643000000000001</v>
      </c>
      <c r="I422" s="231">
        <f t="shared" si="344"/>
        <v>0</v>
      </c>
      <c r="J422" s="207">
        <f t="shared" ref="J422:J443" si="352">I422+J376</f>
        <v>0</v>
      </c>
      <c r="K422" s="231">
        <f t="shared" si="345"/>
        <v>45</v>
      </c>
      <c r="L422" s="207">
        <f t="shared" ref="L422:L443" si="353">K422+L376</f>
        <v>45</v>
      </c>
      <c r="M422" s="207">
        <f t="shared" si="346"/>
        <v>920</v>
      </c>
      <c r="N422" s="207">
        <f t="shared" ref="N422:N443" si="354">M422+N376</f>
        <v>13400</v>
      </c>
      <c r="O422" s="208">
        <f>(24*60-(I422+K422+M422+AR422+AS422+AT422+AP422))/24/60*100</f>
        <v>32.986111111111107</v>
      </c>
      <c r="P422" s="208">
        <f>(X422*24*60-(J422+L422+N422+AQ422+AU422))/X422/24/60*100</f>
        <v>6.6319444444444446</v>
      </c>
      <c r="Q422" s="232"/>
      <c r="R422" s="233"/>
      <c r="S422" s="233"/>
      <c r="T422" s="234"/>
      <c r="U422" s="234"/>
      <c r="V422" s="184"/>
      <c r="W422" s="213"/>
      <c r="X422" s="214">
        <f t="shared" ref="X422:X431" si="355">X421</f>
        <v>10</v>
      </c>
      <c r="Y422" s="182" t="s">
        <v>41</v>
      </c>
      <c r="Z422" s="215"/>
      <c r="AA422" s="216"/>
      <c r="AB422" s="216"/>
      <c r="AC422" s="210">
        <f t="shared" si="347"/>
        <v>0</v>
      </c>
      <c r="AD422" s="235"/>
      <c r="AE422" s="235"/>
      <c r="AF422" s="235">
        <v>45</v>
      </c>
      <c r="AG422" s="210">
        <f t="shared" si="348"/>
        <v>45</v>
      </c>
      <c r="AH422" s="235">
        <v>480</v>
      </c>
      <c r="AI422" s="235">
        <v>440</v>
      </c>
      <c r="AJ422" s="235">
        <v>0</v>
      </c>
      <c r="AK422" s="210">
        <f t="shared" si="349"/>
        <v>920</v>
      </c>
      <c r="AL422" s="233"/>
      <c r="AM422" s="233"/>
      <c r="AN422" s="233"/>
      <c r="AO422" s="207">
        <f t="shared" ref="AO422:AO443" si="356">AL422+AM422+AN422+AO376</f>
        <v>0</v>
      </c>
      <c r="AP422" s="236"/>
      <c r="AQ422" s="411">
        <f t="shared" ref="AQ422:AQ443" si="357">AP422+AQ376</f>
        <v>0</v>
      </c>
      <c r="AR422" s="237"/>
      <c r="AS422" s="237"/>
      <c r="AT422" s="237"/>
      <c r="AU422" s="219">
        <f t="shared" ref="AU422:AU443" si="358">AR422+AS422+AT422+AU376</f>
        <v>0</v>
      </c>
      <c r="AV422" s="220" t="s">
        <v>42</v>
      </c>
      <c r="AW422" s="221"/>
      <c r="AX422" s="210"/>
      <c r="AY422" s="210"/>
      <c r="AZ422" s="219">
        <f>AW422+AX422+AY422</f>
        <v>0</v>
      </c>
      <c r="BA422" s="222">
        <f t="shared" ref="BA422:BA444" si="359">AZ422+BA376</f>
        <v>0</v>
      </c>
      <c r="BB422" s="221"/>
      <c r="BC422" s="210"/>
      <c r="BD422" s="210"/>
      <c r="BE422" s="219">
        <f>BB422+BC422+BD422</f>
        <v>0</v>
      </c>
      <c r="BF422" s="222">
        <f t="shared" si="350"/>
        <v>0</v>
      </c>
      <c r="BG422" s="238"/>
      <c r="BH422" s="195"/>
      <c r="BI422" s="239"/>
      <c r="BJ422" s="240"/>
      <c r="BK422" s="241"/>
      <c r="BL422" s="242"/>
      <c r="BM422" s="239"/>
      <c r="BN422" s="241"/>
      <c r="BO422" s="241"/>
      <c r="BP422" s="198"/>
      <c r="BQ422" s="239"/>
      <c r="BR422" s="241"/>
      <c r="BS422" s="241"/>
      <c r="BT422" s="243"/>
      <c r="BU422" s="8"/>
      <c r="BV422" s="87"/>
      <c r="BW422" s="107"/>
      <c r="BX422" s="14"/>
      <c r="BY422" s="93"/>
      <c r="BZ422" s="93"/>
      <c r="CA422" s="98"/>
      <c r="CB422" s="8"/>
      <c r="CC422" s="87"/>
      <c r="CD422" s="108"/>
      <c r="CE422" s="109"/>
      <c r="CF422" s="93"/>
      <c r="CG422" s="93"/>
      <c r="CH422" s="110"/>
      <c r="CI422" s="8"/>
      <c r="CJ422" s="9"/>
      <c r="CK422" s="25"/>
      <c r="CL422" s="2"/>
      <c r="CM422" s="2"/>
      <c r="CN422" s="2"/>
      <c r="CO422" s="3"/>
      <c r="CP422" s="8"/>
      <c r="CQ422" s="25"/>
      <c r="CR422" s="2"/>
      <c r="CS422" s="2"/>
      <c r="CT422" s="2"/>
      <c r="CU422" s="3"/>
    </row>
    <row r="423" spans="1:99" ht="15.75" customHeight="1" x14ac:dyDescent="0.25">
      <c r="A423" s="201" t="s">
        <v>43</v>
      </c>
      <c r="B423" s="503">
        <v>260</v>
      </c>
      <c r="C423" s="204">
        <v>29</v>
      </c>
      <c r="D423" s="204">
        <v>76.075000000000003</v>
      </c>
      <c r="E423" s="204">
        <v>75.075000000000003</v>
      </c>
      <c r="F423" s="244">
        <f t="shared" si="343"/>
        <v>180.15</v>
      </c>
      <c r="G423" s="206">
        <f t="shared" si="351"/>
        <v>1697.375</v>
      </c>
      <c r="H423" s="206">
        <f>G423/BH417</f>
        <v>169.73750000000001</v>
      </c>
      <c r="I423" s="207">
        <f t="shared" si="344"/>
        <v>0</v>
      </c>
      <c r="J423" s="207">
        <f t="shared" si="352"/>
        <v>140</v>
      </c>
      <c r="K423" s="207">
        <f t="shared" si="345"/>
        <v>0</v>
      </c>
      <c r="L423" s="207">
        <f t="shared" si="353"/>
        <v>105</v>
      </c>
      <c r="M423" s="207">
        <f t="shared" si="346"/>
        <v>105</v>
      </c>
      <c r="N423" s="207">
        <f t="shared" si="354"/>
        <v>2730</v>
      </c>
      <c r="O423" s="208">
        <f>(24*60-(I423+K423+M423+AR423+AS423+AT423+AP423))/24/60*100</f>
        <v>91.319444444444443</v>
      </c>
      <c r="P423" s="208">
        <f>(X423*24*60-(J423+L423+N423+AQ423+AU423))/X423/24/60*100</f>
        <v>75.902777777777771</v>
      </c>
      <c r="Q423" s="496">
        <f>(C423+C424)/AL423*60</f>
        <v>5.4321428571428569</v>
      </c>
      <c r="R423" s="496">
        <f>(D423+D424)/AM423*60</f>
        <v>9.5093750000000004</v>
      </c>
      <c r="S423" s="496">
        <f>(E423+E424)/AN423*60</f>
        <v>10.85421686746988</v>
      </c>
      <c r="T423" s="496">
        <f>(F423+F424)/(AL423+AM423+AN423)*60</f>
        <v>8.6315589353612161</v>
      </c>
      <c r="U423" s="496">
        <f>(G423+G424)*60/AO423</f>
        <v>15.316659959758551</v>
      </c>
      <c r="V423" s="487">
        <v>13.76</v>
      </c>
      <c r="W423" s="245"/>
      <c r="X423" s="214">
        <f t="shared" si="355"/>
        <v>10</v>
      </c>
      <c r="Y423" s="201" t="s">
        <v>43</v>
      </c>
      <c r="Z423" s="215"/>
      <c r="AA423" s="216"/>
      <c r="AB423" s="216"/>
      <c r="AC423" s="210">
        <f t="shared" si="347"/>
        <v>0</v>
      </c>
      <c r="AD423" s="246"/>
      <c r="AE423" s="235"/>
      <c r="AF423" s="235"/>
      <c r="AG423" s="210">
        <f t="shared" si="348"/>
        <v>0</v>
      </c>
      <c r="AH423" s="235">
        <v>60</v>
      </c>
      <c r="AI423" s="235">
        <v>0</v>
      </c>
      <c r="AJ423" s="235">
        <v>45</v>
      </c>
      <c r="AK423" s="210">
        <f t="shared" si="349"/>
        <v>105</v>
      </c>
      <c r="AL423" s="247">
        <v>420</v>
      </c>
      <c r="AM423" s="247">
        <v>480</v>
      </c>
      <c r="AN423" s="247">
        <v>415</v>
      </c>
      <c r="AO423" s="207">
        <f t="shared" si="356"/>
        <v>7455</v>
      </c>
      <c r="AP423" s="209"/>
      <c r="AQ423" s="411">
        <f t="shared" si="357"/>
        <v>0</v>
      </c>
      <c r="AR423" s="210"/>
      <c r="AS423" s="210"/>
      <c r="AT423" s="210">
        <v>20</v>
      </c>
      <c r="AU423" s="219">
        <f t="shared" si="358"/>
        <v>495</v>
      </c>
      <c r="AV423" s="220" t="s">
        <v>44</v>
      </c>
      <c r="AW423" s="221"/>
      <c r="AX423" s="210"/>
      <c r="AY423" s="210"/>
      <c r="AZ423" s="219">
        <f>AW423+AX423+AY423</f>
        <v>0</v>
      </c>
      <c r="BA423" s="222">
        <f t="shared" si="359"/>
        <v>0</v>
      </c>
      <c r="BB423" s="221"/>
      <c r="BC423" s="210"/>
      <c r="BD423" s="210"/>
      <c r="BE423" s="219">
        <f>BB423+BC423+BD423</f>
        <v>0</v>
      </c>
      <c r="BF423" s="222">
        <f t="shared" si="350"/>
        <v>0</v>
      </c>
      <c r="BG423" s="248">
        <f>SUM(AR423:AT425,AP423:AP425,AL423:AN425,AH423:AJ425,AD423:AF425,Z423:AB425)</f>
        <v>1440</v>
      </c>
      <c r="BH423" s="224" t="s">
        <v>45</v>
      </c>
      <c r="BI423" s="225"/>
      <c r="BJ423" s="249">
        <v>0.69</v>
      </c>
      <c r="BK423" s="226"/>
      <c r="BL423" s="250"/>
      <c r="BM423" s="225"/>
      <c r="BN423" s="226">
        <v>0.5</v>
      </c>
      <c r="BO423" s="226"/>
      <c r="BP423" s="251"/>
      <c r="BQ423" s="225"/>
      <c r="BR423" s="226">
        <v>0.47</v>
      </c>
      <c r="BS423" s="226"/>
      <c r="BT423" s="252"/>
      <c r="BU423" s="8"/>
      <c r="BV423" s="87"/>
      <c r="BW423" s="104" t="s">
        <v>45</v>
      </c>
      <c r="BX423" s="13"/>
      <c r="BY423" s="102">
        <f>BJ423+BN423+BR423</f>
        <v>1.66</v>
      </c>
      <c r="BZ423" s="102">
        <f>BK423+BO423+BS423</f>
        <v>0</v>
      </c>
      <c r="CA423" s="98"/>
      <c r="CB423" s="8"/>
      <c r="CC423" s="87"/>
      <c r="CD423" s="90" t="s">
        <v>45</v>
      </c>
      <c r="CE423" s="105"/>
      <c r="CF423" s="102">
        <f>BY423</f>
        <v>1.66</v>
      </c>
      <c r="CG423" s="102">
        <f>BZ423</f>
        <v>0</v>
      </c>
      <c r="CH423" s="106"/>
      <c r="CI423" s="8"/>
      <c r="CJ423" s="9"/>
      <c r="CK423" s="25" t="s">
        <v>45</v>
      </c>
      <c r="CL423" s="31">
        <f>BJ423/(C423+C424+C425)%</f>
        <v>1.5113350125944582</v>
      </c>
      <c r="CM423" s="31">
        <f>BN423/(D423+D424+D425)%</f>
        <v>0.65724613867893522</v>
      </c>
      <c r="CN423" s="31">
        <f>BR423/(E423+E424+E425)%</f>
        <v>0.62604062604062594</v>
      </c>
      <c r="CO423" s="32">
        <f>BY423/(F423+F424+F425)%</f>
        <v>0.84347450522090384</v>
      </c>
      <c r="CP423" s="8"/>
      <c r="CQ423" s="25" t="s">
        <v>45</v>
      </c>
      <c r="CR423" s="31">
        <f>BK423/(C423+C424+C425)%</f>
        <v>0</v>
      </c>
      <c r="CS423" s="31">
        <f>BO423/(D423+D424+D425)%</f>
        <v>0</v>
      </c>
      <c r="CT423" s="31">
        <f>BS423/(E423+E424+E425)%</f>
        <v>0</v>
      </c>
      <c r="CU423" s="32">
        <f>BZ423/(F423+F424+F425)%</f>
        <v>0</v>
      </c>
    </row>
    <row r="424" spans="1:99" ht="15.75" customHeight="1" x14ac:dyDescent="0.25">
      <c r="A424" s="182" t="s">
        <v>46</v>
      </c>
      <c r="B424" s="503"/>
      <c r="C424" s="204">
        <v>9.0250000000000004</v>
      </c>
      <c r="D424" s="204">
        <v>0</v>
      </c>
      <c r="E424" s="204">
        <v>0</v>
      </c>
      <c r="F424" s="205">
        <f t="shared" si="343"/>
        <v>9.0250000000000004</v>
      </c>
      <c r="G424" s="206">
        <f t="shared" si="351"/>
        <v>205.72</v>
      </c>
      <c r="H424" s="205">
        <f>G424/BH417</f>
        <v>20.571999999999999</v>
      </c>
      <c r="I424" s="231">
        <f t="shared" si="344"/>
        <v>0</v>
      </c>
      <c r="J424" s="207">
        <f t="shared" si="352"/>
        <v>0</v>
      </c>
      <c r="K424" s="231">
        <f t="shared" si="345"/>
        <v>0</v>
      </c>
      <c r="L424" s="207">
        <f t="shared" si="353"/>
        <v>0</v>
      </c>
      <c r="M424" s="207">
        <f t="shared" si="346"/>
        <v>0</v>
      </c>
      <c r="N424" s="207">
        <f t="shared" si="354"/>
        <v>0</v>
      </c>
      <c r="O424" s="208"/>
      <c r="P424" s="208"/>
      <c r="Q424" s="496"/>
      <c r="R424" s="496"/>
      <c r="S424" s="496"/>
      <c r="T424" s="496"/>
      <c r="U424" s="496"/>
      <c r="V424" s="487"/>
      <c r="W424" s="245"/>
      <c r="X424" s="214">
        <f t="shared" si="355"/>
        <v>10</v>
      </c>
      <c r="Y424" s="182" t="s">
        <v>46</v>
      </c>
      <c r="Z424" s="215"/>
      <c r="AA424" s="216"/>
      <c r="AB424" s="216"/>
      <c r="AC424" s="210">
        <f t="shared" si="347"/>
        <v>0</v>
      </c>
      <c r="AD424" s="235"/>
      <c r="AE424" s="235"/>
      <c r="AF424" s="235"/>
      <c r="AG424" s="210">
        <f t="shared" si="348"/>
        <v>0</v>
      </c>
      <c r="AH424" s="235">
        <v>0</v>
      </c>
      <c r="AI424" s="235">
        <v>0</v>
      </c>
      <c r="AJ424" s="235">
        <v>0</v>
      </c>
      <c r="AK424" s="210">
        <f t="shared" si="349"/>
        <v>0</v>
      </c>
      <c r="AL424" s="233"/>
      <c r="AM424" s="233"/>
      <c r="AN424" s="233"/>
      <c r="AO424" s="207">
        <f t="shared" si="356"/>
        <v>0</v>
      </c>
      <c r="AP424" s="236"/>
      <c r="AQ424" s="411">
        <f t="shared" si="357"/>
        <v>0</v>
      </c>
      <c r="AR424" s="237"/>
      <c r="AS424" s="237"/>
      <c r="AT424" s="237"/>
      <c r="AU424" s="219">
        <f t="shared" si="358"/>
        <v>0</v>
      </c>
      <c r="AV424" s="253"/>
      <c r="AW424" s="254"/>
      <c r="AX424" s="237"/>
      <c r="AY424" s="237"/>
      <c r="AZ424" s="255"/>
      <c r="BA424" s="222">
        <f t="shared" si="359"/>
        <v>0</v>
      </c>
      <c r="BB424" s="254"/>
      <c r="BC424" s="237"/>
      <c r="BD424" s="237"/>
      <c r="BE424" s="255"/>
      <c r="BF424" s="222">
        <f t="shared" si="350"/>
        <v>0</v>
      </c>
      <c r="BG424" s="257"/>
      <c r="BH424" s="195"/>
      <c r="BI424" s="239"/>
      <c r="BJ424" s="240"/>
      <c r="BK424" s="241"/>
      <c r="BL424" s="242"/>
      <c r="BM424" s="239"/>
      <c r="BN424" s="241"/>
      <c r="BO424" s="241"/>
      <c r="BP424" s="198"/>
      <c r="BQ424" s="239"/>
      <c r="BR424" s="241"/>
      <c r="BS424" s="241"/>
      <c r="BT424" s="243"/>
      <c r="BU424" s="8"/>
      <c r="BV424" s="87"/>
      <c r="BW424" s="107"/>
      <c r="BX424" s="14"/>
      <c r="BY424" s="93"/>
      <c r="BZ424" s="93"/>
      <c r="CA424" s="98"/>
      <c r="CB424" s="8"/>
      <c r="CC424" s="87"/>
      <c r="CD424" s="108"/>
      <c r="CE424" s="109"/>
      <c r="CF424" s="93"/>
      <c r="CG424" s="93"/>
      <c r="CH424" s="110"/>
      <c r="CI424" s="8"/>
      <c r="CJ424" s="9"/>
      <c r="CK424" s="25"/>
      <c r="CL424" s="2"/>
      <c r="CM424" s="2"/>
      <c r="CN424" s="2"/>
      <c r="CO424" s="3"/>
      <c r="CP424" s="8"/>
      <c r="CQ424" s="25"/>
      <c r="CR424" s="2"/>
      <c r="CS424" s="2"/>
      <c r="CT424" s="2"/>
      <c r="CU424" s="3"/>
    </row>
    <row r="425" spans="1:99" ht="15.75" customHeight="1" x14ac:dyDescent="0.25">
      <c r="A425" s="182" t="s">
        <v>47</v>
      </c>
      <c r="B425" s="258">
        <v>45</v>
      </c>
      <c r="C425" s="204">
        <v>7.63</v>
      </c>
      <c r="D425" s="204">
        <v>0</v>
      </c>
      <c r="E425" s="204">
        <v>0</v>
      </c>
      <c r="F425" s="205">
        <f t="shared" si="343"/>
        <v>7.63</v>
      </c>
      <c r="G425" s="206">
        <f t="shared" si="351"/>
        <v>184.03999999999996</v>
      </c>
      <c r="H425" s="205">
        <f>G425/BH417</f>
        <v>18.403999999999996</v>
      </c>
      <c r="I425" s="231">
        <f t="shared" si="344"/>
        <v>0</v>
      </c>
      <c r="J425" s="207">
        <f t="shared" si="352"/>
        <v>0</v>
      </c>
      <c r="K425" s="231">
        <f t="shared" si="345"/>
        <v>0</v>
      </c>
      <c r="L425" s="207">
        <f t="shared" si="353"/>
        <v>0</v>
      </c>
      <c r="M425" s="207">
        <f t="shared" si="346"/>
        <v>0</v>
      </c>
      <c r="N425" s="207">
        <f t="shared" si="354"/>
        <v>0</v>
      </c>
      <c r="O425" s="208"/>
      <c r="P425" s="208"/>
      <c r="Q425" s="207" t="e">
        <f>C425/AL425*60</f>
        <v>#DIV/0!</v>
      </c>
      <c r="R425" s="207" t="e">
        <f>D425/AM425*60</f>
        <v>#DIV/0!</v>
      </c>
      <c r="S425" s="207" t="e">
        <f>E425/AN425*60</f>
        <v>#DIV/0!</v>
      </c>
      <c r="T425" s="207" t="e">
        <f>(F425)/(AL425+AM425+AN425)*60</f>
        <v>#DIV/0!</v>
      </c>
      <c r="U425" s="207" t="e">
        <f>(G425)*60/AO425</f>
        <v>#DIV/0!</v>
      </c>
      <c r="V425" s="259">
        <v>16.5</v>
      </c>
      <c r="W425" s="213"/>
      <c r="X425" s="214">
        <f t="shared" si="355"/>
        <v>10</v>
      </c>
      <c r="Y425" s="182" t="s">
        <v>47</v>
      </c>
      <c r="Z425" s="215"/>
      <c r="AA425" s="216"/>
      <c r="AB425" s="217"/>
      <c r="AC425" s="210">
        <f t="shared" si="347"/>
        <v>0</v>
      </c>
      <c r="AD425" s="235"/>
      <c r="AE425" s="235"/>
      <c r="AF425" s="235"/>
      <c r="AG425" s="210">
        <f t="shared" si="348"/>
        <v>0</v>
      </c>
      <c r="AH425" s="235">
        <v>0</v>
      </c>
      <c r="AI425" s="235">
        <v>0</v>
      </c>
      <c r="AJ425" s="235">
        <v>0</v>
      </c>
      <c r="AK425" s="210">
        <f t="shared" si="349"/>
        <v>0</v>
      </c>
      <c r="AL425" s="247"/>
      <c r="AM425" s="247"/>
      <c r="AN425" s="247"/>
      <c r="AO425" s="207">
        <f t="shared" si="356"/>
        <v>0</v>
      </c>
      <c r="AP425" s="236"/>
      <c r="AQ425" s="411">
        <f t="shared" si="357"/>
        <v>0</v>
      </c>
      <c r="AR425" s="237"/>
      <c r="AS425" s="237"/>
      <c r="AT425" s="237"/>
      <c r="AU425" s="219">
        <f t="shared" si="358"/>
        <v>0</v>
      </c>
      <c r="AV425" s="253"/>
      <c r="AW425" s="254"/>
      <c r="AX425" s="237"/>
      <c r="AY425" s="237"/>
      <c r="AZ425" s="255"/>
      <c r="BA425" s="222">
        <f t="shared" si="359"/>
        <v>0</v>
      </c>
      <c r="BB425" s="254"/>
      <c r="BC425" s="237"/>
      <c r="BD425" s="237"/>
      <c r="BE425" s="255"/>
      <c r="BF425" s="222">
        <f t="shared" si="350"/>
        <v>0</v>
      </c>
      <c r="BG425" s="260"/>
      <c r="BH425" s="224" t="s">
        <v>48</v>
      </c>
      <c r="BI425" s="225"/>
      <c r="BJ425" s="249">
        <v>1.26</v>
      </c>
      <c r="BK425" s="226"/>
      <c r="BL425" s="250"/>
      <c r="BM425" s="225"/>
      <c r="BN425" s="226">
        <v>1.05</v>
      </c>
      <c r="BO425" s="226"/>
      <c r="BP425" s="251"/>
      <c r="BQ425" s="225"/>
      <c r="BR425" s="226">
        <v>0</v>
      </c>
      <c r="BS425" s="226"/>
      <c r="BT425" s="252"/>
      <c r="BU425" s="8"/>
      <c r="BV425" s="87"/>
      <c r="BW425" s="104" t="s">
        <v>48</v>
      </c>
      <c r="BX425" s="13"/>
      <c r="BY425" s="102">
        <f>BJ425+BN425+BR425</f>
        <v>2.31</v>
      </c>
      <c r="BZ425" s="102">
        <f>BK425+BO425+BS425</f>
        <v>0</v>
      </c>
      <c r="CA425" s="98"/>
      <c r="CB425" s="8"/>
      <c r="CC425" s="87"/>
      <c r="CD425" s="90" t="s">
        <v>48</v>
      </c>
      <c r="CE425" s="105"/>
      <c r="CF425" s="102">
        <f>BY425</f>
        <v>2.31</v>
      </c>
      <c r="CG425" s="102">
        <f>BZ425</f>
        <v>0</v>
      </c>
      <c r="CH425" s="106"/>
      <c r="CI425" s="8"/>
      <c r="CJ425" s="9"/>
      <c r="CK425" s="25" t="s">
        <v>48</v>
      </c>
      <c r="CL425" s="31">
        <f>BJ425/(C426+C427+C428)%</f>
        <v>0.68005181347150256</v>
      </c>
      <c r="CM425" s="31">
        <f>BN425/(D426+D427+D428)%</f>
        <v>0.73938455038377582</v>
      </c>
      <c r="CN425" s="31" t="e">
        <f>BR425/(E426+E427+E428)%</f>
        <v>#DIV/0!</v>
      </c>
      <c r="CO425" s="32">
        <f>BY425/(F426+F427+F428)%</f>
        <v>0.70579608298450924</v>
      </c>
      <c r="CP425" s="8"/>
      <c r="CQ425" s="25" t="s">
        <v>48</v>
      </c>
      <c r="CR425" s="31">
        <f>BK425/(C426+C427+C428)%</f>
        <v>0</v>
      </c>
      <c r="CS425" s="31">
        <f>BO425/(D426+D427+D428)%</f>
        <v>0</v>
      </c>
      <c r="CT425" s="31" t="e">
        <f>BS425/(E426+E427+E428)%</f>
        <v>#DIV/0!</v>
      </c>
      <c r="CU425" s="32">
        <f>BZ425/(F428+F426+F427)%</f>
        <v>0</v>
      </c>
    </row>
    <row r="426" spans="1:99" ht="15.75" customHeight="1" x14ac:dyDescent="0.25">
      <c r="A426" s="201" t="s">
        <v>49</v>
      </c>
      <c r="B426" s="503">
        <v>234</v>
      </c>
      <c r="C426" s="204">
        <v>0</v>
      </c>
      <c r="D426" s="204">
        <v>0</v>
      </c>
      <c r="E426" s="204">
        <v>0</v>
      </c>
      <c r="F426" s="206">
        <f t="shared" si="343"/>
        <v>0</v>
      </c>
      <c r="G426" s="206">
        <f t="shared" si="351"/>
        <v>1244.8300000000002</v>
      </c>
      <c r="H426" s="206">
        <f>G426/BH417</f>
        <v>124.48300000000002</v>
      </c>
      <c r="I426" s="207">
        <f t="shared" si="344"/>
        <v>0</v>
      </c>
      <c r="J426" s="207">
        <f t="shared" si="352"/>
        <v>0</v>
      </c>
      <c r="K426" s="207">
        <f t="shared" si="345"/>
        <v>30</v>
      </c>
      <c r="L426" s="207">
        <f t="shared" si="353"/>
        <v>175</v>
      </c>
      <c r="M426" s="207">
        <f t="shared" si="346"/>
        <v>660</v>
      </c>
      <c r="N426" s="207">
        <f t="shared" si="354"/>
        <v>1920</v>
      </c>
      <c r="O426" s="208">
        <f>(24*60-(I426+K426+M426+AR426+AS426+AT426))/24/60*100</f>
        <v>52.083333333333336</v>
      </c>
      <c r="P426" s="208">
        <f>(X426*24*60-(J426+L426+N426+AQ426+AU426))/X426/24/60*100</f>
        <v>82.361111111111114</v>
      </c>
      <c r="Q426" s="496">
        <f>(C426+C427)/AL426*60</f>
        <v>0</v>
      </c>
      <c r="R426" s="496">
        <f>(D426+D427)/AM426*60</f>
        <v>0</v>
      </c>
      <c r="S426" s="496" t="e">
        <f>(E426+E427)/AN426*60</f>
        <v>#DIV/0!</v>
      </c>
      <c r="T426" s="496">
        <f>(F426+F427)/(AL426+AM426+AN426)*60</f>
        <v>0</v>
      </c>
      <c r="U426" s="496">
        <f>(G426+G427)*60/AO426</f>
        <v>9.1812907191149353</v>
      </c>
      <c r="V426" s="487">
        <v>16.25</v>
      </c>
      <c r="W426" s="245"/>
      <c r="X426" s="214">
        <f t="shared" si="355"/>
        <v>10</v>
      </c>
      <c r="Y426" s="201" t="s">
        <v>49</v>
      </c>
      <c r="Z426" s="215"/>
      <c r="AA426" s="216"/>
      <c r="AB426" s="216"/>
      <c r="AC426" s="210">
        <f t="shared" si="347"/>
        <v>0</v>
      </c>
      <c r="AD426" s="235">
        <v>30</v>
      </c>
      <c r="AE426" s="235"/>
      <c r="AF426" s="235"/>
      <c r="AG426" s="210">
        <f t="shared" si="348"/>
        <v>30</v>
      </c>
      <c r="AH426" s="216">
        <v>60</v>
      </c>
      <c r="AI426" s="216">
        <v>120</v>
      </c>
      <c r="AJ426" s="216">
        <v>480</v>
      </c>
      <c r="AK426" s="210">
        <f t="shared" si="349"/>
        <v>660</v>
      </c>
      <c r="AL426" s="247">
        <f>480-90</f>
        <v>390</v>
      </c>
      <c r="AM426" s="247">
        <f>480-120</f>
        <v>360</v>
      </c>
      <c r="AN426" s="247">
        <v>0</v>
      </c>
      <c r="AO426" s="207">
        <f t="shared" si="356"/>
        <v>8135</v>
      </c>
      <c r="AP426" s="209"/>
      <c r="AQ426" s="411">
        <f t="shared" si="357"/>
        <v>0</v>
      </c>
      <c r="AR426" s="210"/>
      <c r="AS426" s="210"/>
      <c r="AT426" s="210"/>
      <c r="AU426" s="219">
        <f t="shared" si="358"/>
        <v>445</v>
      </c>
      <c r="AV426" s="220" t="s">
        <v>50</v>
      </c>
      <c r="AW426" s="221"/>
      <c r="AX426" s="210"/>
      <c r="AY426" s="210"/>
      <c r="AZ426" s="219">
        <f>AW426+AX426+AY426</f>
        <v>0</v>
      </c>
      <c r="BA426" s="222">
        <f t="shared" si="359"/>
        <v>240</v>
      </c>
      <c r="BB426" s="221"/>
      <c r="BC426" s="210"/>
      <c r="BD426" s="210"/>
      <c r="BE426" s="219">
        <f>BB426+BC426+BD426</f>
        <v>0</v>
      </c>
      <c r="BF426" s="222">
        <f t="shared" si="350"/>
        <v>0</v>
      </c>
      <c r="BG426" s="248">
        <f>SUM(AR426:AT428,AP426:AP428,AL426:AN428,AH426:AJ428,AD426:AF428,Z426:AB428)</f>
        <v>1440</v>
      </c>
      <c r="BH426" s="195"/>
      <c r="BI426" s="239"/>
      <c r="BJ426" s="240"/>
      <c r="BK426" s="241"/>
      <c r="BL426" s="242"/>
      <c r="BM426" s="239"/>
      <c r="BN426" s="241"/>
      <c r="BO426" s="241"/>
      <c r="BP426" s="198"/>
      <c r="BQ426" s="239"/>
      <c r="BR426" s="241"/>
      <c r="BS426" s="241"/>
      <c r="BT426" s="243"/>
      <c r="BU426" s="8"/>
      <c r="BV426" s="87"/>
      <c r="BW426" s="107"/>
      <c r="BX426" s="14"/>
      <c r="BY426" s="93"/>
      <c r="BZ426" s="93"/>
      <c r="CA426" s="98"/>
      <c r="CB426" s="8"/>
      <c r="CC426" s="87"/>
      <c r="CD426" s="111"/>
      <c r="CE426" s="112"/>
      <c r="CF426" s="93"/>
      <c r="CG426" s="93"/>
      <c r="CH426" s="110"/>
      <c r="CI426" s="8"/>
      <c r="CJ426" s="9"/>
      <c r="CK426" s="25"/>
      <c r="CL426" s="2"/>
      <c r="CM426" s="2"/>
      <c r="CN426" s="2"/>
      <c r="CO426" s="3"/>
      <c r="CP426" s="8"/>
      <c r="CQ426" s="25"/>
      <c r="CR426" s="2"/>
      <c r="CS426" s="2"/>
      <c r="CT426" s="2"/>
      <c r="CU426" s="3"/>
    </row>
    <row r="427" spans="1:99" ht="15.75" customHeight="1" x14ac:dyDescent="0.25">
      <c r="A427" s="182" t="s">
        <v>51</v>
      </c>
      <c r="B427" s="503"/>
      <c r="C427" s="204">
        <v>0</v>
      </c>
      <c r="D427" s="204">
        <v>0</v>
      </c>
      <c r="E427" s="204">
        <v>0</v>
      </c>
      <c r="F427" s="205">
        <f t="shared" si="343"/>
        <v>0</v>
      </c>
      <c r="G427" s="206">
        <f t="shared" si="351"/>
        <v>0</v>
      </c>
      <c r="H427" s="205">
        <f>G427/BH417</f>
        <v>0</v>
      </c>
      <c r="I427" s="231">
        <f t="shared" si="344"/>
        <v>0</v>
      </c>
      <c r="J427" s="207">
        <f t="shared" si="352"/>
        <v>0</v>
      </c>
      <c r="K427" s="231">
        <f t="shared" si="345"/>
        <v>0</v>
      </c>
      <c r="L427" s="207">
        <f t="shared" si="353"/>
        <v>0</v>
      </c>
      <c r="M427" s="207">
        <f t="shared" si="346"/>
        <v>0</v>
      </c>
      <c r="N427" s="207">
        <f t="shared" si="354"/>
        <v>0</v>
      </c>
      <c r="O427" s="208"/>
      <c r="P427" s="208"/>
      <c r="Q427" s="496"/>
      <c r="R427" s="496"/>
      <c r="S427" s="496"/>
      <c r="T427" s="496"/>
      <c r="U427" s="496"/>
      <c r="V427" s="487"/>
      <c r="W427" s="245"/>
      <c r="X427" s="214">
        <f t="shared" si="355"/>
        <v>10</v>
      </c>
      <c r="Y427" s="182" t="s">
        <v>51</v>
      </c>
      <c r="Z427" s="237"/>
      <c r="AA427" s="261"/>
      <c r="AB427" s="261"/>
      <c r="AC427" s="210">
        <f t="shared" si="347"/>
        <v>0</v>
      </c>
      <c r="AD427" s="235"/>
      <c r="AE427" s="235"/>
      <c r="AF427" s="235"/>
      <c r="AG427" s="210">
        <f t="shared" si="348"/>
        <v>0</v>
      </c>
      <c r="AH427" s="235">
        <v>0</v>
      </c>
      <c r="AI427" s="235">
        <v>0</v>
      </c>
      <c r="AJ427" s="235">
        <v>0</v>
      </c>
      <c r="AK427" s="210">
        <f t="shared" si="349"/>
        <v>0</v>
      </c>
      <c r="AL427" s="233"/>
      <c r="AM427" s="233"/>
      <c r="AN427" s="233"/>
      <c r="AO427" s="207">
        <f t="shared" si="356"/>
        <v>0</v>
      </c>
      <c r="AP427" s="236"/>
      <c r="AQ427" s="411">
        <f t="shared" si="357"/>
        <v>0</v>
      </c>
      <c r="AR427" s="237"/>
      <c r="AS427" s="237"/>
      <c r="AT427" s="237"/>
      <c r="AU427" s="219">
        <f t="shared" si="358"/>
        <v>0</v>
      </c>
      <c r="AV427" s="253"/>
      <c r="AW427" s="254"/>
      <c r="AX427" s="237"/>
      <c r="AY427" s="237"/>
      <c r="AZ427" s="255"/>
      <c r="BA427" s="222">
        <f t="shared" si="359"/>
        <v>0</v>
      </c>
      <c r="BB427" s="254"/>
      <c r="BC427" s="237"/>
      <c r="BD427" s="237"/>
      <c r="BE427" s="255"/>
      <c r="BF427" s="222">
        <f t="shared" si="350"/>
        <v>0</v>
      </c>
      <c r="BG427" s="260"/>
      <c r="BH427" s="224" t="s">
        <v>52</v>
      </c>
      <c r="BI427" s="225"/>
      <c r="BJ427" s="249">
        <v>0</v>
      </c>
      <c r="BK427" s="226"/>
      <c r="BL427" s="250"/>
      <c r="BM427" s="225"/>
      <c r="BN427" s="226">
        <v>0</v>
      </c>
      <c r="BO427" s="226"/>
      <c r="BP427" s="251"/>
      <c r="BQ427" s="225"/>
      <c r="BR427" s="226">
        <v>0</v>
      </c>
      <c r="BS427" s="226"/>
      <c r="BT427" s="252"/>
      <c r="BU427" s="8"/>
      <c r="BV427" s="87"/>
      <c r="BW427" s="104" t="s">
        <v>52</v>
      </c>
      <c r="BX427" s="13"/>
      <c r="BY427" s="102">
        <f>BJ427+BN427+BR427</f>
        <v>0</v>
      </c>
      <c r="BZ427" s="102">
        <f>BK427+BO427+BS427</f>
        <v>0</v>
      </c>
      <c r="CA427" s="98"/>
      <c r="CB427" s="8"/>
      <c r="CC427" s="87"/>
      <c r="CD427" s="113" t="s">
        <v>52</v>
      </c>
      <c r="CE427" s="96"/>
      <c r="CF427" s="102">
        <f>BY427</f>
        <v>0</v>
      </c>
      <c r="CG427" s="102">
        <f>BZ427</f>
        <v>0</v>
      </c>
      <c r="CH427" s="106"/>
      <c r="CI427" s="8"/>
      <c r="CJ427" s="9"/>
      <c r="CK427" s="25" t="s">
        <v>52</v>
      </c>
      <c r="CL427" s="31" t="e">
        <f>BJ427/(C429+C430)%</f>
        <v>#DIV/0!</v>
      </c>
      <c r="CM427" s="31">
        <f>BN427/(D429+D430)%</f>
        <v>0</v>
      </c>
      <c r="CN427" s="31">
        <f>BR427/(E429+E430)%</f>
        <v>0</v>
      </c>
      <c r="CO427" s="32">
        <f>BY427/(F429+F430)%</f>
        <v>0</v>
      </c>
      <c r="CP427" s="8"/>
      <c r="CQ427" s="25" t="s">
        <v>52</v>
      </c>
      <c r="CR427" s="31" t="e">
        <f>BK427/(C429+C430)%</f>
        <v>#DIV/0!</v>
      </c>
      <c r="CS427" s="31">
        <f>BO427/(D429+D430)%</f>
        <v>0</v>
      </c>
      <c r="CT427" s="31">
        <f>BS427/(E429+E430)%</f>
        <v>0</v>
      </c>
      <c r="CU427" s="32">
        <f>BZ427/(F429+F430)%</f>
        <v>0</v>
      </c>
    </row>
    <row r="428" spans="1:99" ht="15.75" customHeight="1" x14ac:dyDescent="0.25">
      <c r="A428" s="182" t="s">
        <v>53</v>
      </c>
      <c r="B428" s="202">
        <v>150</v>
      </c>
      <c r="C428" s="204">
        <v>185.28</v>
      </c>
      <c r="D428" s="204">
        <v>142.01</v>
      </c>
      <c r="E428" s="204">
        <v>0</v>
      </c>
      <c r="F428" s="205">
        <f t="shared" si="343"/>
        <v>327.28999999999996</v>
      </c>
      <c r="G428" s="206">
        <f t="shared" si="351"/>
        <v>2269.835</v>
      </c>
      <c r="H428" s="205">
        <f>G428/BH417</f>
        <v>226.98349999999999</v>
      </c>
      <c r="I428" s="231">
        <f t="shared" si="344"/>
        <v>0</v>
      </c>
      <c r="J428" s="207">
        <f t="shared" si="352"/>
        <v>0</v>
      </c>
      <c r="K428" s="231">
        <f t="shared" si="345"/>
        <v>0</v>
      </c>
      <c r="L428" s="207">
        <f t="shared" si="353"/>
        <v>0</v>
      </c>
      <c r="M428" s="207">
        <f t="shared" si="346"/>
        <v>0</v>
      </c>
      <c r="N428" s="207">
        <f t="shared" si="354"/>
        <v>195</v>
      </c>
      <c r="O428" s="208"/>
      <c r="P428" s="208"/>
      <c r="Q428" s="207" t="e">
        <f>C428/AL428*60</f>
        <v>#DIV/0!</v>
      </c>
      <c r="R428" s="207" t="e">
        <f>D428/AM428*60</f>
        <v>#DIV/0!</v>
      </c>
      <c r="S428" s="207" t="e">
        <f>E428/AN428*60</f>
        <v>#DIV/0!</v>
      </c>
      <c r="T428" s="207" t="e">
        <f>(F428)/(AL428+AM428+AN428)*60</f>
        <v>#DIV/0!</v>
      </c>
      <c r="U428" s="207" t="e">
        <f>(G428)*60/AO428</f>
        <v>#DIV/0!</v>
      </c>
      <c r="V428" s="259">
        <v>20.6</v>
      </c>
      <c r="W428" s="213"/>
      <c r="X428" s="214">
        <f t="shared" si="355"/>
        <v>10</v>
      </c>
      <c r="Y428" s="182" t="s">
        <v>53</v>
      </c>
      <c r="Z428" s="237"/>
      <c r="AA428" s="261"/>
      <c r="AB428" s="261"/>
      <c r="AC428" s="210">
        <f t="shared" si="347"/>
        <v>0</v>
      </c>
      <c r="AD428" s="235"/>
      <c r="AE428" s="235"/>
      <c r="AF428" s="235"/>
      <c r="AG428" s="210">
        <f t="shared" si="348"/>
        <v>0</v>
      </c>
      <c r="AH428" s="235">
        <v>0</v>
      </c>
      <c r="AI428" s="235">
        <v>0</v>
      </c>
      <c r="AJ428" s="235">
        <v>0</v>
      </c>
      <c r="AK428" s="210">
        <f t="shared" si="349"/>
        <v>0</v>
      </c>
      <c r="AL428" s="247"/>
      <c r="AM428" s="247"/>
      <c r="AN428" s="247"/>
      <c r="AO428" s="207">
        <f t="shared" si="356"/>
        <v>0</v>
      </c>
      <c r="AP428" s="236"/>
      <c r="AQ428" s="411">
        <f t="shared" si="357"/>
        <v>0</v>
      </c>
      <c r="AR428" s="237"/>
      <c r="AS428" s="237"/>
      <c r="AT428" s="237"/>
      <c r="AU428" s="219">
        <f t="shared" si="358"/>
        <v>0</v>
      </c>
      <c r="AV428" s="253"/>
      <c r="AW428" s="254"/>
      <c r="AX428" s="237"/>
      <c r="AY428" s="237"/>
      <c r="AZ428" s="255"/>
      <c r="BA428" s="222">
        <f t="shared" si="359"/>
        <v>0</v>
      </c>
      <c r="BB428" s="254"/>
      <c r="BC428" s="237"/>
      <c r="BD428" s="237"/>
      <c r="BE428" s="255"/>
      <c r="BF428" s="222">
        <f t="shared" si="350"/>
        <v>0</v>
      </c>
      <c r="BG428" s="257"/>
      <c r="BH428" s="224"/>
      <c r="BI428" s="225"/>
      <c r="BJ428" s="240"/>
      <c r="BK428" s="240"/>
      <c r="BL428" s="250"/>
      <c r="BM428" s="225"/>
      <c r="BN428" s="240"/>
      <c r="BO428" s="240"/>
      <c r="BP428" s="251"/>
      <c r="BQ428" s="225"/>
      <c r="BR428" s="240"/>
      <c r="BS428" s="240"/>
      <c r="BT428" s="252"/>
      <c r="BU428" s="8"/>
      <c r="BV428" s="87"/>
      <c r="BW428" s="107"/>
      <c r="BX428" s="13"/>
      <c r="BY428" s="102"/>
      <c r="BZ428" s="102"/>
      <c r="CA428" s="98"/>
      <c r="CB428" s="8"/>
      <c r="CC428" s="87"/>
      <c r="CD428" s="90"/>
      <c r="CE428" s="105"/>
      <c r="CF428" s="102"/>
      <c r="CG428" s="102"/>
      <c r="CH428" s="106"/>
      <c r="CI428" s="8"/>
      <c r="CJ428" s="9"/>
      <c r="CK428" s="25"/>
      <c r="CL428" s="31"/>
      <c r="CM428" s="31"/>
      <c r="CN428" s="31"/>
      <c r="CO428" s="32"/>
      <c r="CP428" s="8"/>
      <c r="CQ428" s="25"/>
      <c r="CR428" s="31"/>
      <c r="CS428" s="31"/>
      <c r="CT428" s="31"/>
      <c r="CU428" s="32"/>
    </row>
    <row r="429" spans="1:99" ht="15.75" customHeight="1" x14ac:dyDescent="0.25">
      <c r="A429" s="201" t="s">
        <v>54</v>
      </c>
      <c r="B429" s="202">
        <v>208</v>
      </c>
      <c r="C429" s="204">
        <v>0</v>
      </c>
      <c r="D429" s="204">
        <v>0</v>
      </c>
      <c r="E429" s="204">
        <v>0</v>
      </c>
      <c r="F429" s="206">
        <f t="shared" ref="F429:F437" si="360">C429+D429+E429</f>
        <v>0</v>
      </c>
      <c r="G429" s="206">
        <f t="shared" si="351"/>
        <v>59.685000000000002</v>
      </c>
      <c r="H429" s="206">
        <f>G429/BH417</f>
        <v>5.9685000000000006</v>
      </c>
      <c r="I429" s="207">
        <f t="shared" si="344"/>
        <v>10</v>
      </c>
      <c r="J429" s="207">
        <f t="shared" si="352"/>
        <v>710</v>
      </c>
      <c r="K429" s="207">
        <f t="shared" si="345"/>
        <v>10</v>
      </c>
      <c r="L429" s="207">
        <f t="shared" si="353"/>
        <v>10</v>
      </c>
      <c r="M429" s="207">
        <f t="shared" si="346"/>
        <v>720</v>
      </c>
      <c r="N429" s="207">
        <f t="shared" si="354"/>
        <v>5220</v>
      </c>
      <c r="O429" s="208">
        <f>(24*60-(I429+K429+M429+AR429+AS429+AT429+AP429))/24/60*100</f>
        <v>48.611111111111107</v>
      </c>
      <c r="P429" s="208">
        <f>(X429*24*60-(J429+L429+N429+AQ429+AU429))/X429/24/60*100</f>
        <v>55.833333333333336</v>
      </c>
      <c r="Q429" s="496" t="e">
        <f>(C429+C430)/(AL429+AL430)*60</f>
        <v>#DIV/0!</v>
      </c>
      <c r="R429" s="496">
        <f>(D429+D430)/(AM429+AM430)*60</f>
        <v>0.35608695652173916</v>
      </c>
      <c r="S429" s="496">
        <f>(E429+E430)/(AN429+AN430)*60</f>
        <v>0.81446808510638302</v>
      </c>
      <c r="T429" s="496">
        <f>(F429+F430)/(AL429+AM429+AN429+AL430+AM430+AN430)*60</f>
        <v>0.66385714285714281</v>
      </c>
      <c r="U429" s="496">
        <f>(G429+G430)*60/(AO429+AO430)</f>
        <v>11.838514588859416</v>
      </c>
      <c r="V429" s="487">
        <v>22.18</v>
      </c>
      <c r="W429" s="245"/>
      <c r="X429" s="214">
        <f t="shared" si="355"/>
        <v>10</v>
      </c>
      <c r="Y429" s="201" t="s">
        <v>54</v>
      </c>
      <c r="Z429" s="262"/>
      <c r="AA429" s="216">
        <v>10</v>
      </c>
      <c r="AB429" s="216"/>
      <c r="AC429" s="210">
        <f t="shared" si="347"/>
        <v>10</v>
      </c>
      <c r="AD429" s="235"/>
      <c r="AE429" s="235"/>
      <c r="AF429" s="235">
        <v>10</v>
      </c>
      <c r="AG429" s="210">
        <f t="shared" si="348"/>
        <v>10</v>
      </c>
      <c r="AH429" s="235">
        <v>480</v>
      </c>
      <c r="AI429" s="235">
        <v>240</v>
      </c>
      <c r="AJ429" s="235">
        <v>0</v>
      </c>
      <c r="AK429" s="210">
        <f t="shared" si="349"/>
        <v>720</v>
      </c>
      <c r="AL429" s="247">
        <v>0</v>
      </c>
      <c r="AM429" s="247">
        <f>480-250</f>
        <v>230</v>
      </c>
      <c r="AN429" s="247">
        <v>470</v>
      </c>
      <c r="AO429" s="207">
        <f t="shared" si="356"/>
        <v>5655</v>
      </c>
      <c r="AP429" s="209"/>
      <c r="AQ429" s="411">
        <f t="shared" si="357"/>
        <v>0</v>
      </c>
      <c r="AR429" s="210"/>
      <c r="AS429" s="210"/>
      <c r="AT429" s="210"/>
      <c r="AU429" s="219">
        <f t="shared" si="358"/>
        <v>420</v>
      </c>
      <c r="AV429" s="263" t="s">
        <v>55</v>
      </c>
      <c r="AW429" s="221"/>
      <c r="AX429" s="210"/>
      <c r="AY429" s="210"/>
      <c r="AZ429" s="219">
        <f>AW429+AX429+AY429</f>
        <v>0</v>
      </c>
      <c r="BA429" s="222">
        <f t="shared" si="359"/>
        <v>0</v>
      </c>
      <c r="BB429" s="221"/>
      <c r="BC429" s="210"/>
      <c r="BD429" s="210"/>
      <c r="BE429" s="219">
        <f>BB429+BC429+BD429</f>
        <v>0</v>
      </c>
      <c r="BF429" s="222">
        <f t="shared" si="350"/>
        <v>0</v>
      </c>
      <c r="BG429" s="248">
        <f>SUM(AR429:AT430,AP429:AP430,AL429:AN430,AH429:AJ430,AD429:AF430,Z429:AB430)</f>
        <v>1440</v>
      </c>
      <c r="BH429" s="224" t="s">
        <v>56</v>
      </c>
      <c r="BI429" s="225"/>
      <c r="BJ429" s="249">
        <v>0</v>
      </c>
      <c r="BK429" s="226"/>
      <c r="BL429" s="250"/>
      <c r="BM429" s="225"/>
      <c r="BN429" s="226">
        <v>0</v>
      </c>
      <c r="BO429" s="226"/>
      <c r="BP429" s="251"/>
      <c r="BQ429" s="225"/>
      <c r="BR429" s="226">
        <v>0</v>
      </c>
      <c r="BS429" s="226"/>
      <c r="BT429" s="252"/>
      <c r="BU429" s="8"/>
      <c r="BV429" s="87"/>
      <c r="BW429" s="104" t="s">
        <v>56</v>
      </c>
      <c r="BX429" s="13"/>
      <c r="BY429" s="102">
        <f>BJ429+BN429+BR429</f>
        <v>0</v>
      </c>
      <c r="BZ429" s="102">
        <f>BK429+BO429+BS429</f>
        <v>0</v>
      </c>
      <c r="CA429" s="98"/>
      <c r="CB429" s="8"/>
      <c r="CC429" s="87"/>
      <c r="CD429" s="103" t="s">
        <v>56</v>
      </c>
      <c r="CE429" s="105"/>
      <c r="CF429" s="102">
        <f>BY429</f>
        <v>0</v>
      </c>
      <c r="CG429" s="102">
        <f>BZ429</f>
        <v>0</v>
      </c>
      <c r="CH429" s="106"/>
      <c r="CI429" s="8"/>
      <c r="CJ429" s="9"/>
      <c r="CK429" s="7" t="s">
        <v>56</v>
      </c>
      <c r="CL429" s="31" t="e">
        <f>BJ429/(C431)%</f>
        <v>#DIV/0!</v>
      </c>
      <c r="CM429" s="31" t="e">
        <f>BN429/(D431)%</f>
        <v>#DIV/0!</v>
      </c>
      <c r="CN429" s="31" t="e">
        <f>BR429/(E431)%</f>
        <v>#DIV/0!</v>
      </c>
      <c r="CO429" s="32" t="e">
        <f>BY429/(F431)%</f>
        <v>#DIV/0!</v>
      </c>
      <c r="CP429" s="8"/>
      <c r="CQ429" s="7" t="s">
        <v>56</v>
      </c>
      <c r="CR429" s="31" t="e">
        <f>BK429/(C431)%</f>
        <v>#DIV/0!</v>
      </c>
      <c r="CS429" s="31" t="e">
        <f>BO429/(D431)%</f>
        <v>#DIV/0!</v>
      </c>
      <c r="CT429" s="31" t="e">
        <f>BS429/(E431)%</f>
        <v>#DIV/0!</v>
      </c>
      <c r="CU429" s="32" t="e">
        <f>BZ429/(F431)%</f>
        <v>#DIV/0!</v>
      </c>
    </row>
    <row r="430" spans="1:99" ht="15.75" customHeight="1" x14ac:dyDescent="0.25">
      <c r="A430" s="182" t="s">
        <v>57</v>
      </c>
      <c r="B430" s="202">
        <v>277</v>
      </c>
      <c r="C430" s="204">
        <v>0</v>
      </c>
      <c r="D430" s="204">
        <v>1.365</v>
      </c>
      <c r="E430" s="204">
        <v>6.38</v>
      </c>
      <c r="F430" s="205">
        <f t="shared" si="360"/>
        <v>7.7450000000000001</v>
      </c>
      <c r="G430" s="206">
        <f t="shared" si="351"/>
        <v>1056.095</v>
      </c>
      <c r="H430" s="205">
        <f>G430/BH417</f>
        <v>105.6095</v>
      </c>
      <c r="I430" s="231">
        <f t="shared" si="344"/>
        <v>0</v>
      </c>
      <c r="J430" s="207">
        <f t="shared" si="352"/>
        <v>0</v>
      </c>
      <c r="K430" s="231">
        <f t="shared" si="345"/>
        <v>0</v>
      </c>
      <c r="L430" s="207">
        <f t="shared" si="353"/>
        <v>0</v>
      </c>
      <c r="M430" s="207">
        <f t="shared" si="346"/>
        <v>0</v>
      </c>
      <c r="N430" s="207">
        <f t="shared" si="354"/>
        <v>650</v>
      </c>
      <c r="O430" s="208"/>
      <c r="P430" s="208"/>
      <c r="Q430" s="496"/>
      <c r="R430" s="496"/>
      <c r="S430" s="496"/>
      <c r="T430" s="496"/>
      <c r="U430" s="496"/>
      <c r="V430" s="487"/>
      <c r="W430" s="245"/>
      <c r="X430" s="214">
        <f t="shared" si="355"/>
        <v>10</v>
      </c>
      <c r="Y430" s="182" t="s">
        <v>57</v>
      </c>
      <c r="Z430" s="215"/>
      <c r="AA430" s="216"/>
      <c r="AB430" s="216"/>
      <c r="AC430" s="210">
        <f t="shared" si="347"/>
        <v>0</v>
      </c>
      <c r="AD430" s="235"/>
      <c r="AE430" s="235"/>
      <c r="AF430" s="235"/>
      <c r="AG430" s="210">
        <f t="shared" si="348"/>
        <v>0</v>
      </c>
      <c r="AH430" s="235">
        <v>0</v>
      </c>
      <c r="AI430" s="235">
        <v>0</v>
      </c>
      <c r="AJ430" s="235">
        <v>0</v>
      </c>
      <c r="AK430" s="210">
        <f t="shared" si="349"/>
        <v>0</v>
      </c>
      <c r="AL430" s="247"/>
      <c r="AM430" s="247"/>
      <c r="AN430" s="247"/>
      <c r="AO430" s="207">
        <f t="shared" si="356"/>
        <v>0</v>
      </c>
      <c r="AP430" s="236"/>
      <c r="AQ430" s="411">
        <f t="shared" si="357"/>
        <v>0</v>
      </c>
      <c r="AR430" s="237"/>
      <c r="AS430" s="237"/>
      <c r="AT430" s="237"/>
      <c r="AU430" s="219">
        <f t="shared" si="358"/>
        <v>0</v>
      </c>
      <c r="AV430" s="253"/>
      <c r="AW430" s="254"/>
      <c r="AX430" s="237"/>
      <c r="AY430" s="237"/>
      <c r="AZ430" s="255"/>
      <c r="BA430" s="222">
        <f t="shared" si="359"/>
        <v>0</v>
      </c>
      <c r="BB430" s="254"/>
      <c r="BC430" s="237"/>
      <c r="BD430" s="237"/>
      <c r="BE430" s="255"/>
      <c r="BF430" s="222">
        <f t="shared" si="350"/>
        <v>0</v>
      </c>
      <c r="BG430" s="238"/>
      <c r="BI430" s="264"/>
      <c r="BJ430" s="264"/>
      <c r="BK430" s="264"/>
      <c r="BL430" s="264"/>
      <c r="BM430" s="264"/>
      <c r="BN430" s="264"/>
      <c r="BO430" s="264"/>
      <c r="BP430" s="264"/>
      <c r="BQ430" s="264"/>
      <c r="BR430" s="264"/>
      <c r="BS430" s="264"/>
      <c r="BT430" s="265"/>
      <c r="BU430" s="8"/>
      <c r="BV430" s="87"/>
      <c r="BW430" s="114"/>
      <c r="BX430" s="115"/>
      <c r="BY430" s="116"/>
      <c r="BZ430" s="116"/>
      <c r="CA430" s="117"/>
      <c r="CB430" s="8"/>
      <c r="CC430" s="118"/>
      <c r="CD430" s="119"/>
      <c r="CE430" s="120"/>
      <c r="CF430" s="116"/>
      <c r="CG430" s="116"/>
      <c r="CH430" s="121"/>
      <c r="CI430" s="8"/>
      <c r="CJ430" s="9"/>
      <c r="CK430" s="25"/>
      <c r="CL430" s="2"/>
      <c r="CM430" s="2"/>
      <c r="CN430" s="2"/>
      <c r="CO430" s="3"/>
      <c r="CP430" s="8"/>
      <c r="CQ430" s="25"/>
      <c r="CR430" s="2"/>
      <c r="CS430" s="2"/>
      <c r="CT430" s="2"/>
      <c r="CU430" s="3"/>
    </row>
    <row r="431" spans="1:99" ht="15.75" customHeight="1" x14ac:dyDescent="0.25">
      <c r="A431" s="182" t="s">
        <v>56</v>
      </c>
      <c r="B431" s="202"/>
      <c r="C431" s="204">
        <v>0</v>
      </c>
      <c r="D431" s="204">
        <v>0</v>
      </c>
      <c r="E431" s="204">
        <v>0</v>
      </c>
      <c r="F431" s="205">
        <f t="shared" si="360"/>
        <v>0</v>
      </c>
      <c r="G431" s="206">
        <f t="shared" si="351"/>
        <v>861.78300000000013</v>
      </c>
      <c r="H431" s="205">
        <f>G431/BH417</f>
        <v>86.178300000000007</v>
      </c>
      <c r="I431" s="231">
        <f t="shared" si="344"/>
        <v>0</v>
      </c>
      <c r="J431" s="207">
        <f t="shared" si="352"/>
        <v>0</v>
      </c>
      <c r="K431" s="231">
        <f t="shared" si="345"/>
        <v>0</v>
      </c>
      <c r="L431" s="207">
        <f t="shared" si="353"/>
        <v>180</v>
      </c>
      <c r="M431" s="207">
        <f t="shared" si="346"/>
        <v>1440</v>
      </c>
      <c r="N431" s="207">
        <f t="shared" si="354"/>
        <v>7260</v>
      </c>
      <c r="O431" s="208">
        <f>(24*60-(I431+K431+M431+AR431+AS431+AT431+AP431))/24/60*100</f>
        <v>0</v>
      </c>
      <c r="P431" s="208">
        <f>(X431*24*60-(J431+L431+N431+AQ431+AU431))/X431/24/60*100</f>
        <v>48.333333333333336</v>
      </c>
      <c r="Q431" s="266"/>
      <c r="R431" s="266"/>
      <c r="S431" s="266"/>
      <c r="T431" s="266"/>
      <c r="U431" s="266"/>
      <c r="V431" s="267"/>
      <c r="W431" s="245"/>
      <c r="X431" s="214">
        <f t="shared" si="355"/>
        <v>10</v>
      </c>
      <c r="Y431" s="224" t="s">
        <v>56</v>
      </c>
      <c r="Z431" s="215"/>
      <c r="AA431" s="216"/>
      <c r="AB431" s="216"/>
      <c r="AC431" s="210">
        <f t="shared" si="347"/>
        <v>0</v>
      </c>
      <c r="AD431" s="235"/>
      <c r="AE431" s="235"/>
      <c r="AF431" s="235"/>
      <c r="AG431" s="210">
        <f t="shared" si="348"/>
        <v>0</v>
      </c>
      <c r="AH431" s="235">
        <v>480</v>
      </c>
      <c r="AI431" s="235">
        <v>480</v>
      </c>
      <c r="AJ431" s="235">
        <v>480</v>
      </c>
      <c r="AK431" s="210">
        <f t="shared" si="349"/>
        <v>1440</v>
      </c>
      <c r="AL431" s="247"/>
      <c r="AM431" s="247"/>
      <c r="AN431" s="247"/>
      <c r="AO431" s="207">
        <f t="shared" si="356"/>
        <v>0</v>
      </c>
      <c r="AP431" s="236"/>
      <c r="AQ431" s="411">
        <f t="shared" si="357"/>
        <v>0</v>
      </c>
      <c r="AR431" s="237"/>
      <c r="AS431" s="237"/>
      <c r="AT431" s="237"/>
      <c r="AU431" s="219">
        <f t="shared" si="358"/>
        <v>0</v>
      </c>
      <c r="AV431" s="263" t="s">
        <v>56</v>
      </c>
      <c r="AW431" s="254"/>
      <c r="AX431" s="254"/>
      <c r="AY431" s="254"/>
      <c r="AZ431" s="219">
        <f t="shared" ref="AZ431:AZ437" si="361">AW431+AX431+AY431</f>
        <v>0</v>
      </c>
      <c r="BA431" s="222">
        <f t="shared" si="359"/>
        <v>0</v>
      </c>
      <c r="BB431" s="221"/>
      <c r="BC431" s="210"/>
      <c r="BD431" s="210"/>
      <c r="BE431" s="219">
        <f t="shared" ref="BE431:BE437" si="362">BB431+BC431+BD431</f>
        <v>0</v>
      </c>
      <c r="BF431" s="222">
        <f t="shared" si="350"/>
        <v>2880</v>
      </c>
      <c r="BG431" s="223"/>
      <c r="BH431" s="224" t="s">
        <v>58</v>
      </c>
      <c r="BI431" s="268">
        <v>0.76</v>
      </c>
      <c r="BJ431" s="249">
        <v>0.76</v>
      </c>
      <c r="BK431" s="226"/>
      <c r="BL431" s="269"/>
      <c r="BM431" s="268">
        <v>0.7</v>
      </c>
      <c r="BN431" s="226">
        <v>0.7</v>
      </c>
      <c r="BO431" s="226"/>
      <c r="BP431" s="270"/>
      <c r="BQ431" s="268">
        <v>0.96</v>
      </c>
      <c r="BR431" s="226">
        <v>0.96</v>
      </c>
      <c r="BS431" s="226"/>
      <c r="BT431" s="271"/>
      <c r="BU431" s="8"/>
      <c r="BV431" s="87"/>
      <c r="BW431" s="122" t="s">
        <v>59</v>
      </c>
      <c r="BX431" s="123">
        <f t="shared" ref="BX431:CA432" si="363">BI431+BM431+BQ431</f>
        <v>2.42</v>
      </c>
      <c r="BY431" s="102">
        <f t="shared" si="363"/>
        <v>2.42</v>
      </c>
      <c r="BZ431" s="102">
        <f t="shared" si="363"/>
        <v>0</v>
      </c>
      <c r="CA431" s="124">
        <f t="shared" si="363"/>
        <v>0</v>
      </c>
      <c r="CB431" s="8"/>
      <c r="CC431" s="87"/>
      <c r="CD431" s="113" t="s">
        <v>59</v>
      </c>
      <c r="CE431" s="125">
        <f t="shared" ref="CE431:CH432" si="364">BX431</f>
        <v>2.42</v>
      </c>
      <c r="CF431" s="102">
        <f t="shared" si="364"/>
        <v>2.42</v>
      </c>
      <c r="CG431" s="102">
        <f t="shared" si="364"/>
        <v>0</v>
      </c>
      <c r="CH431" s="126">
        <f t="shared" si="364"/>
        <v>0</v>
      </c>
      <c r="CI431" s="8"/>
      <c r="CJ431" s="9"/>
      <c r="CK431" s="25" t="s">
        <v>58</v>
      </c>
      <c r="CL431" s="31">
        <f>BJ431/(BJ431+C433)%</f>
        <v>2.8158577250833638</v>
      </c>
      <c r="CM431" s="31">
        <f>BN431/(BN431+D433)%</f>
        <v>1.7039507314817068</v>
      </c>
      <c r="CN431" s="31">
        <f>BR431/(BR431+E433)%</f>
        <v>4.0747028862478771</v>
      </c>
      <c r="CO431" s="32">
        <f>BY431/(BY431+F433)%</f>
        <v>2.6410275998297514</v>
      </c>
      <c r="CP431" s="8"/>
      <c r="CQ431" s="25" t="s">
        <v>58</v>
      </c>
      <c r="CR431" s="31">
        <f>BK431/C433%</f>
        <v>0</v>
      </c>
      <c r="CS431" s="31">
        <f>BO431/D433%</f>
        <v>0</v>
      </c>
      <c r="CT431" s="31">
        <f>BS431/E433%</f>
        <v>0</v>
      </c>
      <c r="CU431" s="32">
        <f>BZ431/F433%</f>
        <v>0</v>
      </c>
    </row>
    <row r="432" spans="1:99" ht="15.75" customHeight="1" x14ac:dyDescent="0.25">
      <c r="A432" s="182" t="s">
        <v>60</v>
      </c>
      <c r="B432" s="202"/>
      <c r="C432" s="204">
        <v>83.99</v>
      </c>
      <c r="D432" s="204">
        <v>81.98</v>
      </c>
      <c r="E432" s="204">
        <v>89.748999999999995</v>
      </c>
      <c r="F432" s="205">
        <f t="shared" si="360"/>
        <v>255.71899999999999</v>
      </c>
      <c r="G432" s="206">
        <f t="shared" si="351"/>
        <v>2535.0939999999996</v>
      </c>
      <c r="H432" s="205">
        <f>G432/BH417</f>
        <v>253.50939999999997</v>
      </c>
      <c r="I432" s="231">
        <f t="shared" si="344"/>
        <v>0</v>
      </c>
      <c r="J432" s="207">
        <f t="shared" si="352"/>
        <v>525</v>
      </c>
      <c r="K432" s="231">
        <f t="shared" si="345"/>
        <v>0</v>
      </c>
      <c r="L432" s="207">
        <f t="shared" si="353"/>
        <v>370</v>
      </c>
      <c r="M432" s="207">
        <f t="shared" si="346"/>
        <v>2880</v>
      </c>
      <c r="N432" s="207">
        <f t="shared" si="354"/>
        <v>32140</v>
      </c>
      <c r="O432" s="208">
        <f>(16*24*60-(I432+K432+M432+AR432+AS432+AT432+AP432))/16/24/60*100</f>
        <v>87.5</v>
      </c>
      <c r="P432" s="208">
        <f>(16*X432*24*60-(J432+L432+N432+AQ432+AU432))/16/X432/24/60*100</f>
        <v>85.6618923611111</v>
      </c>
      <c r="Q432" s="232"/>
      <c r="R432" s="233"/>
      <c r="S432" s="233"/>
      <c r="T432" s="234"/>
      <c r="U432" s="234"/>
      <c r="V432" s="272"/>
      <c r="W432" s="213"/>
      <c r="X432" s="214">
        <f>X437</f>
        <v>10</v>
      </c>
      <c r="Y432" s="182" t="s">
        <v>60</v>
      </c>
      <c r="Z432" s="215"/>
      <c r="AA432" s="216"/>
      <c r="AB432" s="216"/>
      <c r="AC432" s="210">
        <f t="shared" si="347"/>
        <v>0</v>
      </c>
      <c r="AD432" s="235"/>
      <c r="AE432" s="235"/>
      <c r="AF432" s="235"/>
      <c r="AG432" s="210">
        <f t="shared" si="348"/>
        <v>0</v>
      </c>
      <c r="AH432" s="235">
        <v>960</v>
      </c>
      <c r="AI432" s="235">
        <v>960</v>
      </c>
      <c r="AJ432" s="235">
        <v>960</v>
      </c>
      <c r="AK432" s="210">
        <f t="shared" si="349"/>
        <v>2880</v>
      </c>
      <c r="AL432" s="233"/>
      <c r="AM432" s="233"/>
      <c r="AN432" s="233"/>
      <c r="AO432" s="207">
        <f t="shared" si="356"/>
        <v>0</v>
      </c>
      <c r="AP432" s="236"/>
      <c r="AQ432" s="411">
        <f t="shared" si="357"/>
        <v>0</v>
      </c>
      <c r="AR432" s="237"/>
      <c r="AS432" s="237"/>
      <c r="AT432" s="237"/>
      <c r="AU432" s="219">
        <f t="shared" si="358"/>
        <v>0</v>
      </c>
      <c r="AV432" s="263" t="s">
        <v>60</v>
      </c>
      <c r="AW432" s="221"/>
      <c r="AX432" s="210"/>
      <c r="AY432" s="210"/>
      <c r="AZ432" s="219">
        <f t="shared" si="361"/>
        <v>0</v>
      </c>
      <c r="BA432" s="222">
        <f t="shared" si="359"/>
        <v>0</v>
      </c>
      <c r="BB432" s="221">
        <f>AH432</f>
        <v>960</v>
      </c>
      <c r="BC432" s="221">
        <f>AI432</f>
        <v>960</v>
      </c>
      <c r="BD432" s="221">
        <f>AJ432</f>
        <v>960</v>
      </c>
      <c r="BE432" s="219">
        <f t="shared" si="362"/>
        <v>2880</v>
      </c>
      <c r="BF432" s="222">
        <f t="shared" si="350"/>
        <v>29260</v>
      </c>
      <c r="BG432" s="223"/>
      <c r="BH432" s="224" t="s">
        <v>61</v>
      </c>
      <c r="BI432" s="268">
        <v>0.8</v>
      </c>
      <c r="BJ432" s="249">
        <v>0.9</v>
      </c>
      <c r="BK432" s="226"/>
      <c r="BL432" s="269"/>
      <c r="BM432" s="268">
        <v>0.64</v>
      </c>
      <c r="BN432" s="226">
        <v>0.74</v>
      </c>
      <c r="BO432" s="226"/>
      <c r="BP432" s="270"/>
      <c r="BQ432" s="268">
        <v>0.6</v>
      </c>
      <c r="BR432" s="226">
        <v>0.7</v>
      </c>
      <c r="BS432" s="226"/>
      <c r="BT432" s="271"/>
      <c r="BU432" s="8"/>
      <c r="BV432" s="87"/>
      <c r="BW432" s="104" t="s">
        <v>62</v>
      </c>
      <c r="BX432" s="127">
        <f t="shared" si="363"/>
        <v>2.04</v>
      </c>
      <c r="BY432" s="128">
        <f t="shared" si="363"/>
        <v>2.34</v>
      </c>
      <c r="BZ432" s="102">
        <f t="shared" si="363"/>
        <v>0</v>
      </c>
      <c r="CA432" s="124">
        <f t="shared" si="363"/>
        <v>0</v>
      </c>
      <c r="CB432" s="9"/>
      <c r="CC432" s="87"/>
      <c r="CD432" s="90" t="s">
        <v>62</v>
      </c>
      <c r="CE432" s="129">
        <f t="shared" si="364"/>
        <v>2.04</v>
      </c>
      <c r="CF432" s="102">
        <f t="shared" si="364"/>
        <v>2.34</v>
      </c>
      <c r="CG432" s="102">
        <f t="shared" si="364"/>
        <v>0</v>
      </c>
      <c r="CH432" s="126">
        <f t="shared" si="364"/>
        <v>0</v>
      </c>
      <c r="CI432" s="8"/>
      <c r="CJ432" s="9"/>
      <c r="CK432" s="25" t="s">
        <v>61</v>
      </c>
      <c r="CL432" s="31">
        <f>BJ432/(BJ432+C434)%</f>
        <v>2.6239067055393588</v>
      </c>
      <c r="CM432" s="31">
        <f>BN432/(BN432+D434)%</f>
        <v>1.9210799584631357</v>
      </c>
      <c r="CN432" s="31">
        <f>BR432/(BR432+E434)%</f>
        <v>3.2407407407407409</v>
      </c>
      <c r="CO432" s="32">
        <f>BY432/(BY432+F434)%</f>
        <v>2.4782884981995337</v>
      </c>
      <c r="CP432" s="8"/>
      <c r="CQ432" s="25" t="s">
        <v>61</v>
      </c>
      <c r="CR432" s="31">
        <f>BK432/C434%</f>
        <v>0</v>
      </c>
      <c r="CS432" s="31">
        <f>BO432/D434%</f>
        <v>0</v>
      </c>
      <c r="CT432" s="31">
        <f>BS432/E434%</f>
        <v>0</v>
      </c>
      <c r="CU432" s="32">
        <f>BZ432/F434%</f>
        <v>0</v>
      </c>
    </row>
    <row r="433" spans="1:99" ht="15.75" customHeight="1" x14ac:dyDescent="0.25">
      <c r="A433" s="201" t="s">
        <v>59</v>
      </c>
      <c r="B433" s="202"/>
      <c r="C433" s="204">
        <v>26.23</v>
      </c>
      <c r="D433" s="204">
        <v>40.381</v>
      </c>
      <c r="E433" s="204">
        <v>22.6</v>
      </c>
      <c r="F433" s="206">
        <f t="shared" si="360"/>
        <v>89.211000000000013</v>
      </c>
      <c r="G433" s="206">
        <f t="shared" si="351"/>
        <v>1121.9330000000002</v>
      </c>
      <c r="H433" s="206">
        <f>G433/BH417</f>
        <v>112.19330000000002</v>
      </c>
      <c r="I433" s="207">
        <f t="shared" si="344"/>
        <v>0</v>
      </c>
      <c r="J433" s="207">
        <f t="shared" si="352"/>
        <v>0</v>
      </c>
      <c r="K433" s="207">
        <f t="shared" si="345"/>
        <v>0</v>
      </c>
      <c r="L433" s="207">
        <f t="shared" si="353"/>
        <v>100</v>
      </c>
      <c r="M433" s="207">
        <f t="shared" si="346"/>
        <v>520</v>
      </c>
      <c r="N433" s="207">
        <f t="shared" si="354"/>
        <v>4085</v>
      </c>
      <c r="O433" s="208">
        <f>(24*60-(I433+K433+M433+AR433+AS433+AT433+AP433))/24/60*100</f>
        <v>63.888888888888893</v>
      </c>
      <c r="P433" s="208">
        <f>(X433*24*60-(J433+L433+N433+AQ433+AU433))/X433/24/60*100</f>
        <v>70.9375</v>
      </c>
      <c r="Q433" s="209"/>
      <c r="R433" s="210"/>
      <c r="S433" s="210"/>
      <c r="T433" s="209"/>
      <c r="U433" s="209"/>
      <c r="V433" s="212"/>
      <c r="W433" s="213"/>
      <c r="X433" s="214">
        <f>X432</f>
        <v>10</v>
      </c>
      <c r="Y433" s="201" t="s">
        <v>59</v>
      </c>
      <c r="Z433" s="215"/>
      <c r="AA433" s="216"/>
      <c r="AB433" s="216"/>
      <c r="AC433" s="210">
        <f t="shared" si="347"/>
        <v>0</v>
      </c>
      <c r="AD433" s="235"/>
      <c r="AE433" s="235"/>
      <c r="AF433" s="235"/>
      <c r="AG433" s="210">
        <f t="shared" si="348"/>
        <v>0</v>
      </c>
      <c r="AH433" s="235">
        <v>300</v>
      </c>
      <c r="AI433" s="235">
        <v>160</v>
      </c>
      <c r="AJ433" s="235">
        <v>60</v>
      </c>
      <c r="AK433" s="210">
        <f t="shared" si="349"/>
        <v>520</v>
      </c>
      <c r="AL433" s="210"/>
      <c r="AM433" s="210"/>
      <c r="AN433" s="210"/>
      <c r="AO433" s="207">
        <f t="shared" si="356"/>
        <v>0</v>
      </c>
      <c r="AP433" s="209"/>
      <c r="AQ433" s="411">
        <f t="shared" si="357"/>
        <v>0</v>
      </c>
      <c r="AR433" s="210"/>
      <c r="AS433" s="210"/>
      <c r="AT433" s="210"/>
      <c r="AU433" s="219">
        <f t="shared" si="358"/>
        <v>0</v>
      </c>
      <c r="AV433" s="263" t="s">
        <v>63</v>
      </c>
      <c r="AW433" s="221"/>
      <c r="AX433" s="210"/>
      <c r="AY433" s="210"/>
      <c r="AZ433" s="219">
        <f t="shared" si="361"/>
        <v>0</v>
      </c>
      <c r="BA433" s="222">
        <f t="shared" si="359"/>
        <v>0</v>
      </c>
      <c r="BB433" s="221"/>
      <c r="BC433" s="210"/>
      <c r="BD433" s="210"/>
      <c r="BE433" s="219">
        <f t="shared" si="362"/>
        <v>0</v>
      </c>
      <c r="BF433" s="222">
        <f t="shared" si="350"/>
        <v>0</v>
      </c>
      <c r="BG433" s="238"/>
      <c r="BH433" s="195"/>
      <c r="BI433" s="274"/>
      <c r="BJ433" s="240"/>
      <c r="BK433" s="241"/>
      <c r="BL433" s="275"/>
      <c r="BM433" s="274"/>
      <c r="BN433" s="241"/>
      <c r="BO433" s="241"/>
      <c r="BP433" s="276"/>
      <c r="BQ433" s="274"/>
      <c r="BR433" s="241"/>
      <c r="BS433" s="241"/>
      <c r="BT433" s="265"/>
      <c r="BU433" s="8"/>
      <c r="BV433" s="87"/>
      <c r="BW433" s="107"/>
      <c r="BX433" s="130"/>
      <c r="BY433" s="93"/>
      <c r="BZ433" s="93"/>
      <c r="CA433" s="98"/>
      <c r="CB433" s="8"/>
      <c r="CC433" s="87"/>
      <c r="CD433" s="108"/>
      <c r="CE433" s="109"/>
      <c r="CF433" s="93"/>
      <c r="CG433" s="93"/>
      <c r="CH433" s="110"/>
      <c r="CI433" s="8"/>
      <c r="CJ433" s="9"/>
      <c r="CK433" s="25"/>
      <c r="CL433" s="2"/>
      <c r="CM433" s="2"/>
      <c r="CN433" s="2"/>
      <c r="CO433" s="3"/>
      <c r="CP433" s="8"/>
      <c r="CQ433" s="25"/>
      <c r="CR433" s="2"/>
      <c r="CS433" s="2"/>
      <c r="CT433" s="2"/>
      <c r="CU433" s="3"/>
    </row>
    <row r="434" spans="1:99" ht="15.75" customHeight="1" x14ac:dyDescent="0.25">
      <c r="A434" s="182" t="s">
        <v>62</v>
      </c>
      <c r="B434" s="202"/>
      <c r="C434" s="204">
        <v>33.4</v>
      </c>
      <c r="D434" s="204">
        <v>37.78</v>
      </c>
      <c r="E434" s="204">
        <v>20.9</v>
      </c>
      <c r="F434" s="205">
        <f t="shared" si="360"/>
        <v>92.080000000000013</v>
      </c>
      <c r="G434" s="206">
        <f t="shared" si="351"/>
        <v>805.28800000000012</v>
      </c>
      <c r="H434" s="205">
        <f>G434/BH417</f>
        <v>80.528800000000018</v>
      </c>
      <c r="I434" s="231">
        <f t="shared" si="344"/>
        <v>0</v>
      </c>
      <c r="J434" s="207">
        <f t="shared" si="352"/>
        <v>0</v>
      </c>
      <c r="K434" s="231">
        <f t="shared" si="345"/>
        <v>0</v>
      </c>
      <c r="L434" s="207">
        <f t="shared" si="353"/>
        <v>0</v>
      </c>
      <c r="M434" s="207">
        <f t="shared" si="346"/>
        <v>645</v>
      </c>
      <c r="N434" s="207">
        <f t="shared" si="354"/>
        <v>5140</v>
      </c>
      <c r="O434" s="208">
        <f>(24*60-(I434+K434+M434+AR434+AS434+AT434+AP434))/24/60*100</f>
        <v>55.208333333333336</v>
      </c>
      <c r="P434" s="208" t="e">
        <f>(X434*24*60-(J434+L434+N434+AQ434+AU434))/X434/24/60*100</f>
        <v>#VALUE!</v>
      </c>
      <c r="Q434" s="232"/>
      <c r="R434" s="233"/>
      <c r="S434" s="233"/>
      <c r="T434" s="234"/>
      <c r="U434" s="234"/>
      <c r="V434" s="272"/>
      <c r="W434" s="213"/>
      <c r="X434" s="214" t="s">
        <v>142</v>
      </c>
      <c r="Y434" s="182" t="s">
        <v>62</v>
      </c>
      <c r="Z434" s="215"/>
      <c r="AA434" s="216"/>
      <c r="AB434" s="216"/>
      <c r="AC434" s="210">
        <f t="shared" si="347"/>
        <v>0</v>
      </c>
      <c r="AD434" s="235"/>
      <c r="AE434" s="235"/>
      <c r="AF434" s="235"/>
      <c r="AG434" s="210">
        <f t="shared" si="348"/>
        <v>0</v>
      </c>
      <c r="AH434" s="235">
        <v>120</v>
      </c>
      <c r="AI434" s="235">
        <v>150</v>
      </c>
      <c r="AJ434" s="235">
        <v>375</v>
      </c>
      <c r="AK434" s="210">
        <f t="shared" si="349"/>
        <v>645</v>
      </c>
      <c r="AL434" s="233"/>
      <c r="AM434" s="233"/>
      <c r="AN434" s="233"/>
      <c r="AO434" s="207">
        <f t="shared" si="356"/>
        <v>0</v>
      </c>
      <c r="AP434" s="236"/>
      <c r="AQ434" s="411">
        <f t="shared" si="357"/>
        <v>0</v>
      </c>
      <c r="AR434" s="237"/>
      <c r="AS434" s="237"/>
      <c r="AT434" s="237"/>
      <c r="AU434" s="219">
        <f t="shared" si="358"/>
        <v>0</v>
      </c>
      <c r="AV434" s="263" t="s">
        <v>64</v>
      </c>
      <c r="AW434" s="221"/>
      <c r="AX434" s="210"/>
      <c r="AY434" s="210"/>
      <c r="AZ434" s="219">
        <f t="shared" si="361"/>
        <v>0</v>
      </c>
      <c r="BA434" s="222">
        <f t="shared" si="359"/>
        <v>0</v>
      </c>
      <c r="BB434" s="221"/>
      <c r="BC434" s="210"/>
      <c r="BD434" s="210"/>
      <c r="BE434" s="219">
        <f t="shared" si="362"/>
        <v>0</v>
      </c>
      <c r="BF434" s="222">
        <f t="shared" si="350"/>
        <v>0</v>
      </c>
      <c r="BG434" s="223"/>
      <c r="BH434" s="224" t="s">
        <v>65</v>
      </c>
      <c r="BI434" s="268">
        <v>0.82</v>
      </c>
      <c r="BJ434" s="249">
        <v>0.94</v>
      </c>
      <c r="BK434" s="226"/>
      <c r="BL434" s="269"/>
      <c r="BM434" s="268">
        <v>0.57999999999999996</v>
      </c>
      <c r="BN434" s="226">
        <v>0.7</v>
      </c>
      <c r="BO434" s="226"/>
      <c r="BP434" s="270"/>
      <c r="BQ434" s="268">
        <v>0.6</v>
      </c>
      <c r="BR434" s="226">
        <v>0.6</v>
      </c>
      <c r="BS434" s="226"/>
      <c r="BT434" s="271"/>
      <c r="BU434" s="8"/>
      <c r="BV434" s="87"/>
      <c r="BW434" s="104" t="s">
        <v>66</v>
      </c>
      <c r="BX434" s="127">
        <f>BI434+BM434+BQ434</f>
        <v>2</v>
      </c>
      <c r="BY434" s="128">
        <f>BJ434+BN434+BR434</f>
        <v>2.2399999999999998</v>
      </c>
      <c r="BZ434" s="102">
        <f>BK434+BO434+BS434</f>
        <v>0</v>
      </c>
      <c r="CA434" s="124">
        <f>BL434+BP434+BT434</f>
        <v>0</v>
      </c>
      <c r="CB434" s="8"/>
      <c r="CC434" s="87"/>
      <c r="CD434" s="90" t="s">
        <v>66</v>
      </c>
      <c r="CE434" s="129">
        <f>BX434</f>
        <v>2</v>
      </c>
      <c r="CF434" s="102">
        <f>BY434</f>
        <v>2.2399999999999998</v>
      </c>
      <c r="CG434" s="102">
        <f>BZ434</f>
        <v>0</v>
      </c>
      <c r="CH434" s="126">
        <f>CA434</f>
        <v>0</v>
      </c>
      <c r="CI434" s="8"/>
      <c r="CJ434" s="9"/>
      <c r="CK434" s="25" t="s">
        <v>65</v>
      </c>
      <c r="CL434" s="31">
        <f>BJ434/(BJ434+C435)%</f>
        <v>2.2738268021286889</v>
      </c>
      <c r="CM434" s="31">
        <f>BN434/(BN434+D435)%</f>
        <v>2.050981541166129</v>
      </c>
      <c r="CN434" s="31">
        <f>BR434/(BR434+E435)%</f>
        <v>2.0408163265306118</v>
      </c>
      <c r="CO434" s="32">
        <f>BY434/(BY434+F435)%</f>
        <v>2.1359778773719844</v>
      </c>
      <c r="CP434" s="8"/>
      <c r="CQ434" s="25" t="s">
        <v>65</v>
      </c>
      <c r="CR434" s="31">
        <f>BK434/C435%</f>
        <v>0</v>
      </c>
      <c r="CS434" s="31">
        <f>BO434/D435%</f>
        <v>0</v>
      </c>
      <c r="CT434" s="31">
        <f>BS434/E435%</f>
        <v>0</v>
      </c>
      <c r="CU434" s="32">
        <f>BZ434/F435%</f>
        <v>0</v>
      </c>
    </row>
    <row r="435" spans="1:99" ht="15.75" customHeight="1" x14ac:dyDescent="0.25">
      <c r="A435" s="182" t="s">
        <v>66</v>
      </c>
      <c r="B435" s="202"/>
      <c r="C435" s="204">
        <v>40.4</v>
      </c>
      <c r="D435" s="204">
        <v>33.43</v>
      </c>
      <c r="E435" s="204">
        <v>28.8</v>
      </c>
      <c r="F435" s="205">
        <f t="shared" si="360"/>
        <v>102.63</v>
      </c>
      <c r="G435" s="206">
        <f t="shared" si="351"/>
        <v>939.88900000000001</v>
      </c>
      <c r="H435" s="205">
        <f>G435/BH417</f>
        <v>93.988900000000001</v>
      </c>
      <c r="I435" s="231">
        <f t="shared" si="344"/>
        <v>0</v>
      </c>
      <c r="J435" s="207">
        <f t="shared" si="352"/>
        <v>0</v>
      </c>
      <c r="K435" s="231">
        <f t="shared" si="345"/>
        <v>30</v>
      </c>
      <c r="L435" s="207">
        <f t="shared" si="353"/>
        <v>30</v>
      </c>
      <c r="M435" s="207">
        <f t="shared" si="346"/>
        <v>465</v>
      </c>
      <c r="N435" s="207">
        <f t="shared" si="354"/>
        <v>4430</v>
      </c>
      <c r="O435" s="208">
        <f>(24*60-(I435+K435+M435+AR435+AS435+AT435+AP435))/24/60*100</f>
        <v>65.625</v>
      </c>
      <c r="P435" s="208" t="e">
        <f>(X435*24*60-(J435+L435+N435+AQ435+AU435))/X435/24/60*100</f>
        <v>#VALUE!</v>
      </c>
      <c r="Q435" s="232"/>
      <c r="R435" s="233"/>
      <c r="S435" s="233"/>
      <c r="T435" s="234"/>
      <c r="U435" s="234"/>
      <c r="V435" s="272"/>
      <c r="W435" s="213" t="s">
        <v>142</v>
      </c>
      <c r="X435" s="214" t="str">
        <f>X434</f>
        <v xml:space="preserve"> </v>
      </c>
      <c r="Y435" s="182" t="s">
        <v>66</v>
      </c>
      <c r="Z435" s="215"/>
      <c r="AA435" s="216"/>
      <c r="AB435" s="216"/>
      <c r="AC435" s="210">
        <f t="shared" si="347"/>
        <v>0</v>
      </c>
      <c r="AD435" s="246"/>
      <c r="AE435" s="246">
        <v>30</v>
      </c>
      <c r="AF435" s="235"/>
      <c r="AG435" s="210">
        <f t="shared" si="348"/>
        <v>30</v>
      </c>
      <c r="AH435" s="235">
        <v>185</v>
      </c>
      <c r="AI435" s="235">
        <v>160</v>
      </c>
      <c r="AJ435" s="235">
        <v>120</v>
      </c>
      <c r="AK435" s="210">
        <f t="shared" si="349"/>
        <v>465</v>
      </c>
      <c r="AL435" s="233"/>
      <c r="AM435" s="233"/>
      <c r="AN435" s="233"/>
      <c r="AO435" s="207">
        <f t="shared" si="356"/>
        <v>0</v>
      </c>
      <c r="AP435" s="236"/>
      <c r="AQ435" s="411">
        <f t="shared" si="357"/>
        <v>0</v>
      </c>
      <c r="AR435" s="237"/>
      <c r="AS435" s="237"/>
      <c r="AT435" s="237"/>
      <c r="AU435" s="219">
        <f t="shared" si="358"/>
        <v>90</v>
      </c>
      <c r="AV435" s="263" t="s">
        <v>67</v>
      </c>
      <c r="AW435" s="221"/>
      <c r="AX435" s="210"/>
      <c r="AY435" s="210"/>
      <c r="AZ435" s="219">
        <f t="shared" si="361"/>
        <v>0</v>
      </c>
      <c r="BA435" s="222">
        <f t="shared" si="359"/>
        <v>0</v>
      </c>
      <c r="BB435" s="221"/>
      <c r="BC435" s="210"/>
      <c r="BD435" s="210"/>
      <c r="BE435" s="219">
        <f t="shared" si="362"/>
        <v>0</v>
      </c>
      <c r="BF435" s="222">
        <f t="shared" si="350"/>
        <v>0</v>
      </c>
      <c r="BG435" s="238"/>
      <c r="BH435" s="195"/>
      <c r="BI435" s="278"/>
      <c r="BJ435" s="276"/>
      <c r="BK435" s="279"/>
      <c r="BL435" s="280"/>
      <c r="BM435" s="279"/>
      <c r="BN435" s="281"/>
      <c r="BO435" s="281"/>
      <c r="BP435" s="280"/>
      <c r="BQ435" s="279"/>
      <c r="BR435" s="197"/>
      <c r="BS435" s="197"/>
      <c r="BT435" s="282"/>
      <c r="BU435" s="8"/>
      <c r="BV435" s="87"/>
      <c r="BW435" s="107"/>
      <c r="BX435" s="130"/>
      <c r="BY435" s="93"/>
      <c r="BZ435" s="93"/>
      <c r="CA435" s="98"/>
      <c r="CB435" s="8"/>
      <c r="CC435" s="87"/>
      <c r="CD435" s="131"/>
      <c r="CE435" s="132"/>
      <c r="CF435" s="93"/>
      <c r="CG435" s="93"/>
      <c r="CH435" s="133"/>
      <c r="CI435" s="8"/>
      <c r="CJ435" s="9"/>
      <c r="CK435" s="25"/>
      <c r="CL435" s="2"/>
      <c r="CM435" s="2"/>
      <c r="CN435" s="2"/>
      <c r="CO435" s="3"/>
      <c r="CP435" s="8"/>
      <c r="CQ435" s="25"/>
      <c r="CR435" s="2"/>
      <c r="CS435" s="2"/>
      <c r="CT435" s="2"/>
      <c r="CU435" s="3"/>
    </row>
    <row r="436" spans="1:99" ht="15.75" customHeight="1" x14ac:dyDescent="0.25">
      <c r="A436" s="182" t="s">
        <v>68</v>
      </c>
      <c r="B436" s="202"/>
      <c r="C436" s="204">
        <v>11.3</v>
      </c>
      <c r="D436" s="204">
        <v>9.1</v>
      </c>
      <c r="E436" s="204">
        <v>6.8</v>
      </c>
      <c r="F436" s="205">
        <f t="shared" si="360"/>
        <v>27.2</v>
      </c>
      <c r="G436" s="206">
        <f t="shared" si="351"/>
        <v>219.898</v>
      </c>
      <c r="H436" s="205">
        <f>G436/BH417</f>
        <v>21.989799999999999</v>
      </c>
      <c r="I436" s="231">
        <f t="shared" si="344"/>
        <v>0</v>
      </c>
      <c r="J436" s="207">
        <f t="shared" si="352"/>
        <v>0</v>
      </c>
      <c r="K436" s="231">
        <f t="shared" si="345"/>
        <v>0</v>
      </c>
      <c r="L436" s="207">
        <f t="shared" si="353"/>
        <v>0</v>
      </c>
      <c r="M436" s="207">
        <f t="shared" si="346"/>
        <v>610</v>
      </c>
      <c r="N436" s="207">
        <f t="shared" si="354"/>
        <v>4855</v>
      </c>
      <c r="O436" s="208">
        <f>(24*60-(I436+K436+M436+AR436+AS436+AT436+AP436))/24/60*100</f>
        <v>57.638888888888893</v>
      </c>
      <c r="P436" s="208">
        <f>(X436*24*60-(J436+L436+N436+AQ436+AU436))/X436/24/60*100</f>
        <v>66.284722222222229</v>
      </c>
      <c r="Q436" s="232"/>
      <c r="R436" s="233"/>
      <c r="S436" s="233"/>
      <c r="T436" s="234"/>
      <c r="U436" s="234"/>
      <c r="V436" s="272"/>
      <c r="W436" s="213"/>
      <c r="X436" s="214">
        <v>10</v>
      </c>
      <c r="Y436" s="182" t="s">
        <v>68</v>
      </c>
      <c r="Z436" s="215"/>
      <c r="AA436" s="216"/>
      <c r="AB436" s="216"/>
      <c r="AC436" s="210">
        <f t="shared" si="347"/>
        <v>0</v>
      </c>
      <c r="AD436" s="235"/>
      <c r="AE436" s="235"/>
      <c r="AF436" s="235"/>
      <c r="AG436" s="210">
        <f t="shared" si="348"/>
        <v>0</v>
      </c>
      <c r="AH436" s="216">
        <v>260</v>
      </c>
      <c r="AI436" s="216">
        <v>190</v>
      </c>
      <c r="AJ436" s="216">
        <v>160</v>
      </c>
      <c r="AK436" s="210">
        <f t="shared" si="349"/>
        <v>610</v>
      </c>
      <c r="AL436" s="233"/>
      <c r="AM436" s="233"/>
      <c r="AN436" s="233"/>
      <c r="AO436" s="207">
        <f t="shared" si="356"/>
        <v>0</v>
      </c>
      <c r="AP436" s="236"/>
      <c r="AQ436" s="411">
        <f t="shared" si="357"/>
        <v>0</v>
      </c>
      <c r="AR436" s="237"/>
      <c r="AS436" s="237"/>
      <c r="AT436" s="237"/>
      <c r="AU436" s="219">
        <f t="shared" si="358"/>
        <v>0</v>
      </c>
      <c r="AV436" s="263" t="s">
        <v>69</v>
      </c>
      <c r="AW436" s="221"/>
      <c r="AX436" s="210"/>
      <c r="AY436" s="210"/>
      <c r="AZ436" s="219">
        <f t="shared" si="361"/>
        <v>0</v>
      </c>
      <c r="BA436" s="222">
        <f t="shared" si="359"/>
        <v>0</v>
      </c>
      <c r="BB436" s="221"/>
      <c r="BC436" s="210"/>
      <c r="BD436" s="210"/>
      <c r="BE436" s="219">
        <f t="shared" si="362"/>
        <v>0</v>
      </c>
      <c r="BF436" s="222">
        <f t="shared" si="350"/>
        <v>0</v>
      </c>
      <c r="BG436" s="223"/>
      <c r="BH436" s="224" t="s">
        <v>70</v>
      </c>
      <c r="BI436" s="268">
        <v>0.4</v>
      </c>
      <c r="BJ436" s="249">
        <v>0.4</v>
      </c>
      <c r="BK436" s="226"/>
      <c r="BL436" s="269"/>
      <c r="BM436" s="268">
        <v>0.26</v>
      </c>
      <c r="BN436" s="226">
        <v>0.26</v>
      </c>
      <c r="BO436" s="226"/>
      <c r="BP436" s="270"/>
      <c r="BQ436" s="268">
        <v>0</v>
      </c>
      <c r="BR436" s="226">
        <v>0</v>
      </c>
      <c r="BS436" s="226"/>
      <c r="BT436" s="250"/>
      <c r="BU436" s="8"/>
      <c r="BV436" s="87"/>
      <c r="BW436" s="104" t="s">
        <v>68</v>
      </c>
      <c r="BX436" s="127">
        <f>BI436+BM436+BQ436</f>
        <v>0.66</v>
      </c>
      <c r="BY436" s="128">
        <f>BJ436+BN436+BR436</f>
        <v>0.66</v>
      </c>
      <c r="BZ436" s="102">
        <f>BK436+BO436+BS436</f>
        <v>0</v>
      </c>
      <c r="CA436" s="124">
        <f>BL436+BP436+BT436</f>
        <v>0</v>
      </c>
      <c r="CB436" s="8"/>
      <c r="CC436" s="87"/>
      <c r="CD436" s="131" t="s">
        <v>68</v>
      </c>
      <c r="CE436" s="129">
        <f>BX436</f>
        <v>0.66</v>
      </c>
      <c r="CF436" s="102">
        <f>BY436</f>
        <v>0.66</v>
      </c>
      <c r="CG436" s="102">
        <f>BZ436</f>
        <v>0</v>
      </c>
      <c r="CH436" s="126">
        <f>CA436</f>
        <v>0</v>
      </c>
      <c r="CI436" s="8"/>
      <c r="CJ436" s="9"/>
      <c r="CK436" s="25" t="s">
        <v>70</v>
      </c>
      <c r="CL436" s="31">
        <f>BJ436/(BJ436+C436)%</f>
        <v>3.4188034188034186</v>
      </c>
      <c r="CM436" s="31">
        <f>BN436/(BN436+D436)%</f>
        <v>2.7777777777777781</v>
      </c>
      <c r="CN436" s="31">
        <f>BR436/(BR436+E436)%</f>
        <v>0</v>
      </c>
      <c r="CO436" s="32">
        <f>BY436/(BY436+F436)%</f>
        <v>2.3689877961234744</v>
      </c>
      <c r="CP436" s="8"/>
      <c r="CQ436" s="25" t="s">
        <v>70</v>
      </c>
      <c r="CR436" s="31">
        <f>BK436/C436%</f>
        <v>0</v>
      </c>
      <c r="CS436" s="31">
        <f>BO436/D436%</f>
        <v>0</v>
      </c>
      <c r="CT436" s="31">
        <f>BS436/E436%</f>
        <v>0</v>
      </c>
      <c r="CU436" s="32">
        <f>BZ436/F436%</f>
        <v>0</v>
      </c>
    </row>
    <row r="437" spans="1:99" ht="15.75" customHeight="1" x14ac:dyDescent="0.25">
      <c r="A437" s="182" t="s">
        <v>71</v>
      </c>
      <c r="B437" s="202"/>
      <c r="C437" s="204">
        <v>3.1</v>
      </c>
      <c r="D437" s="204">
        <v>2</v>
      </c>
      <c r="E437" s="204">
        <v>0</v>
      </c>
      <c r="F437" s="206">
        <f t="shared" si="360"/>
        <v>5.0999999999999996</v>
      </c>
      <c r="G437" s="206">
        <f t="shared" si="351"/>
        <v>98.32</v>
      </c>
      <c r="H437" s="206">
        <f>G437/BH417</f>
        <v>9.831999999999999</v>
      </c>
      <c r="I437" s="207">
        <f t="shared" si="344"/>
        <v>0</v>
      </c>
      <c r="J437" s="207">
        <f t="shared" si="352"/>
        <v>0</v>
      </c>
      <c r="K437" s="207">
        <f t="shared" si="345"/>
        <v>0</v>
      </c>
      <c r="L437" s="207">
        <f t="shared" si="353"/>
        <v>0</v>
      </c>
      <c r="M437" s="207">
        <f t="shared" si="346"/>
        <v>520</v>
      </c>
      <c r="N437" s="207">
        <f t="shared" si="354"/>
        <v>2710</v>
      </c>
      <c r="O437" s="208">
        <f>(7*24*60-(I437+K437+M437+AR437+AS437+AT437+AP437))/7/24/60*100</f>
        <v>94.841269841269835</v>
      </c>
      <c r="P437" s="208">
        <f>(7*X437*24*60-(J437+L437+N437+AQ437+AU437))/7/X437/24/60*100</f>
        <v>97.311507936507937</v>
      </c>
      <c r="Q437" s="209"/>
      <c r="R437" s="210"/>
      <c r="S437" s="210"/>
      <c r="T437" s="209"/>
      <c r="U437" s="209"/>
      <c r="V437" s="212"/>
      <c r="W437" s="213"/>
      <c r="X437" s="214">
        <f>X430</f>
        <v>10</v>
      </c>
      <c r="Y437" s="182" t="s">
        <v>71</v>
      </c>
      <c r="Z437" s="215"/>
      <c r="AA437" s="216"/>
      <c r="AB437" s="216"/>
      <c r="AC437" s="210">
        <f t="shared" si="347"/>
        <v>0</v>
      </c>
      <c r="AD437" s="235"/>
      <c r="AE437" s="235"/>
      <c r="AF437" s="235"/>
      <c r="AG437" s="210">
        <f t="shared" si="348"/>
        <v>0</v>
      </c>
      <c r="AH437" s="216">
        <v>0</v>
      </c>
      <c r="AI437" s="216">
        <v>40</v>
      </c>
      <c r="AJ437" s="216">
        <v>480</v>
      </c>
      <c r="AK437" s="210">
        <f t="shared" si="349"/>
        <v>520</v>
      </c>
      <c r="AL437" s="233"/>
      <c r="AM437" s="233"/>
      <c r="AN437" s="233"/>
      <c r="AO437" s="207">
        <f t="shared" si="356"/>
        <v>0</v>
      </c>
      <c r="AP437" s="209"/>
      <c r="AQ437" s="411">
        <f t="shared" si="357"/>
        <v>0</v>
      </c>
      <c r="AR437" s="210"/>
      <c r="AS437" s="210"/>
      <c r="AT437" s="210"/>
      <c r="AU437" s="219">
        <f t="shared" si="358"/>
        <v>0</v>
      </c>
      <c r="AV437" s="263" t="s">
        <v>72</v>
      </c>
      <c r="AW437" s="221">
        <f>AH437</f>
        <v>0</v>
      </c>
      <c r="AX437" s="221">
        <f>AI437</f>
        <v>40</v>
      </c>
      <c r="AY437" s="221">
        <f>AJ437</f>
        <v>480</v>
      </c>
      <c r="AZ437" s="219">
        <f t="shared" si="361"/>
        <v>520</v>
      </c>
      <c r="BA437" s="222">
        <f t="shared" si="359"/>
        <v>2710</v>
      </c>
      <c r="BB437" s="221"/>
      <c r="BC437" s="210"/>
      <c r="BD437" s="210"/>
      <c r="BE437" s="219">
        <f t="shared" si="362"/>
        <v>0</v>
      </c>
      <c r="BF437" s="222">
        <f t="shared" si="350"/>
        <v>0</v>
      </c>
      <c r="BG437" s="238"/>
      <c r="BH437" s="195"/>
      <c r="BI437" s="274"/>
      <c r="BJ437" s="240"/>
      <c r="BK437" s="241"/>
      <c r="BL437" s="275"/>
      <c r="BM437" s="274"/>
      <c r="BN437" s="241"/>
      <c r="BO437" s="241"/>
      <c r="BP437" s="276"/>
      <c r="BQ437" s="274"/>
      <c r="BR437" s="241"/>
      <c r="BS437" s="241"/>
      <c r="BT437" s="265"/>
      <c r="BU437" s="8"/>
      <c r="BV437" s="87"/>
      <c r="BW437" s="134"/>
      <c r="BX437" s="130"/>
      <c r="BY437" s="93"/>
      <c r="BZ437" s="93"/>
      <c r="CA437" s="98"/>
      <c r="CB437" s="8"/>
      <c r="CC437" s="87"/>
      <c r="CD437" s="90"/>
      <c r="CE437" s="109"/>
      <c r="CF437" s="93"/>
      <c r="CG437" s="93"/>
      <c r="CH437" s="110"/>
      <c r="CI437" s="8"/>
      <c r="CJ437" s="9"/>
      <c r="CK437" s="25"/>
      <c r="CL437" s="2"/>
      <c r="CM437" s="2"/>
      <c r="CN437" s="2"/>
      <c r="CO437" s="3"/>
      <c r="CP437" s="8"/>
      <c r="CQ437" s="25"/>
      <c r="CR437" s="2"/>
      <c r="CS437" s="2"/>
      <c r="CT437" s="2"/>
      <c r="CU437" s="3"/>
    </row>
    <row r="438" spans="1:99" ht="15.75" customHeight="1" x14ac:dyDescent="0.25">
      <c r="A438" s="182" t="s">
        <v>73</v>
      </c>
      <c r="B438" s="202"/>
      <c r="C438" s="204">
        <v>0</v>
      </c>
      <c r="D438" s="204">
        <v>0</v>
      </c>
      <c r="E438" s="204">
        <v>0</v>
      </c>
      <c r="F438" s="205">
        <f t="shared" ref="F438:F444" si="365">C438+D438+E438</f>
        <v>0</v>
      </c>
      <c r="G438" s="206">
        <f t="shared" si="351"/>
        <v>251.24</v>
      </c>
      <c r="H438" s="205">
        <f>G438/BH417</f>
        <v>25.124000000000002</v>
      </c>
      <c r="I438" s="231">
        <f t="shared" ref="I438:I443" si="366">AC438</f>
        <v>0</v>
      </c>
      <c r="J438" s="207">
        <f t="shared" si="352"/>
        <v>0</v>
      </c>
      <c r="K438" s="231">
        <f t="shared" ref="K438:K443" si="367">AG438</f>
        <v>0</v>
      </c>
      <c r="L438" s="207">
        <f t="shared" si="353"/>
        <v>45</v>
      </c>
      <c r="M438" s="207">
        <f t="shared" ref="M438:M443" si="368">AK438</f>
        <v>1440</v>
      </c>
      <c r="N438" s="207">
        <f t="shared" si="354"/>
        <v>4605</v>
      </c>
      <c r="O438" s="208">
        <f t="shared" ref="O438:O443" si="369">(24*60-(I438+K438+M438+AR438+AS438+AT438+AP438))/24/60*100</f>
        <v>0</v>
      </c>
      <c r="P438" s="208">
        <f t="shared" ref="P438:P443" si="370">(X438*24*60-(J438+L438+N438+AQ438+AU438))/X438/24/60*100</f>
        <v>67.708333333333343</v>
      </c>
      <c r="Q438" s="232"/>
      <c r="R438" s="233"/>
      <c r="S438" s="233"/>
      <c r="T438" s="234"/>
      <c r="U438" s="234"/>
      <c r="V438" s="272"/>
      <c r="W438" s="213"/>
      <c r="X438" s="214">
        <v>10</v>
      </c>
      <c r="Y438" s="182" t="s">
        <v>73</v>
      </c>
      <c r="Z438" s="215"/>
      <c r="AA438" s="216"/>
      <c r="AB438" s="216"/>
      <c r="AC438" s="210">
        <f t="shared" ref="AC438:AC443" si="371">Z438+AA438+AB438</f>
        <v>0</v>
      </c>
      <c r="AD438" s="235"/>
      <c r="AE438" s="235"/>
      <c r="AF438" s="235"/>
      <c r="AG438" s="210">
        <f t="shared" ref="AG438:AG443" si="372">AD438+AE438+AF438</f>
        <v>0</v>
      </c>
      <c r="AH438" s="216">
        <v>480</v>
      </c>
      <c r="AI438" s="216">
        <v>480</v>
      </c>
      <c r="AJ438" s="216">
        <v>480</v>
      </c>
      <c r="AK438" s="210">
        <f t="shared" ref="AK438:AK443" si="373">AH438+AI438+AJ438</f>
        <v>1440</v>
      </c>
      <c r="AL438" s="233"/>
      <c r="AM438" s="233"/>
      <c r="AN438" s="233"/>
      <c r="AO438" s="207">
        <f t="shared" si="356"/>
        <v>0</v>
      </c>
      <c r="AP438" s="236"/>
      <c r="AQ438" s="411">
        <f t="shared" si="357"/>
        <v>0</v>
      </c>
      <c r="AR438" s="237"/>
      <c r="AS438" s="237"/>
      <c r="AT438" s="237"/>
      <c r="AU438" s="219">
        <f t="shared" si="358"/>
        <v>0</v>
      </c>
      <c r="AV438" s="263" t="s">
        <v>74</v>
      </c>
      <c r="AW438" s="221"/>
      <c r="AX438" s="210"/>
      <c r="AY438" s="210"/>
      <c r="AZ438" s="219">
        <f t="shared" ref="AZ438:AZ443" si="374">AW438+AX438+AY438</f>
        <v>0</v>
      </c>
      <c r="BA438" s="222">
        <f t="shared" si="359"/>
        <v>0</v>
      </c>
      <c r="BB438" s="221"/>
      <c r="BC438" s="210"/>
      <c r="BD438" s="210"/>
      <c r="BE438" s="219">
        <f t="shared" ref="BE438:BE443" si="375">BB438+BC438+BD438</f>
        <v>0</v>
      </c>
      <c r="BF438" s="222">
        <f t="shared" si="350"/>
        <v>0</v>
      </c>
      <c r="BG438" s="223"/>
      <c r="BH438" s="224" t="s">
        <v>71</v>
      </c>
      <c r="BI438" s="268">
        <v>0.33</v>
      </c>
      <c r="BJ438" s="249">
        <v>0.33</v>
      </c>
      <c r="BK438" s="226"/>
      <c r="BL438" s="269"/>
      <c r="BM438" s="268">
        <v>0.2</v>
      </c>
      <c r="BN438" s="226">
        <v>0.2</v>
      </c>
      <c r="BO438" s="226"/>
      <c r="BP438" s="270"/>
      <c r="BQ438" s="268">
        <v>0</v>
      </c>
      <c r="BR438" s="226">
        <v>0</v>
      </c>
      <c r="BS438" s="226"/>
      <c r="BT438" s="250"/>
      <c r="BU438" s="8"/>
      <c r="BV438" s="87"/>
      <c r="BW438" s="104" t="s">
        <v>71</v>
      </c>
      <c r="BX438" s="127">
        <f t="shared" ref="BX438:CA439" si="376">BI438+BM438+BQ438</f>
        <v>0.53</v>
      </c>
      <c r="BY438" s="128">
        <f t="shared" si="376"/>
        <v>0.53</v>
      </c>
      <c r="BZ438" s="102">
        <f t="shared" si="376"/>
        <v>0</v>
      </c>
      <c r="CA438" s="124">
        <f t="shared" si="376"/>
        <v>0</v>
      </c>
      <c r="CB438" s="8"/>
      <c r="CC438" s="87"/>
      <c r="CD438" s="131" t="s">
        <v>71</v>
      </c>
      <c r="CE438" s="129">
        <f t="shared" ref="CE438:CH439" si="377">BX438</f>
        <v>0.53</v>
      </c>
      <c r="CF438" s="102">
        <f t="shared" si="377"/>
        <v>0.53</v>
      </c>
      <c r="CG438" s="102">
        <f t="shared" si="377"/>
        <v>0</v>
      </c>
      <c r="CH438" s="126">
        <f t="shared" si="377"/>
        <v>0</v>
      </c>
      <c r="CI438" s="8"/>
      <c r="CJ438" s="9"/>
      <c r="CK438" s="25" t="s">
        <v>75</v>
      </c>
      <c r="CL438" s="31">
        <f>BJ438/(BJ438+C437)%</f>
        <v>9.6209912536443145</v>
      </c>
      <c r="CM438" s="31">
        <f>BN438/(BN438+D437)%</f>
        <v>9.0909090909090899</v>
      </c>
      <c r="CN438" s="31" t="e">
        <f>BR438/(BR438+E438)%</f>
        <v>#DIV/0!</v>
      </c>
      <c r="CO438" s="32">
        <f>BY438/(BY438+F437)%</f>
        <v>9.4138543516873909</v>
      </c>
      <c r="CP438" s="8"/>
      <c r="CQ438" s="25" t="s">
        <v>75</v>
      </c>
      <c r="CR438" s="31">
        <f>BK438/C437%</f>
        <v>0</v>
      </c>
      <c r="CS438" s="31">
        <f>BO438/D437%</f>
        <v>0</v>
      </c>
      <c r="CT438" s="31" t="e">
        <f>BS438/E437%</f>
        <v>#DIV/0!</v>
      </c>
      <c r="CU438" s="32">
        <f>BZ438/F437%</f>
        <v>0</v>
      </c>
    </row>
    <row r="439" spans="1:99" ht="15.75" customHeight="1" x14ac:dyDescent="0.25">
      <c r="A439" s="201" t="s">
        <v>76</v>
      </c>
      <c r="B439" s="202"/>
      <c r="C439" s="204">
        <v>7.8070000000000004</v>
      </c>
      <c r="D439" s="204">
        <v>14.218</v>
      </c>
      <c r="E439" s="204">
        <v>17.600000000000001</v>
      </c>
      <c r="F439" s="206">
        <f t="shared" si="365"/>
        <v>39.625</v>
      </c>
      <c r="G439" s="206">
        <f t="shared" si="351"/>
        <v>249.66800000000003</v>
      </c>
      <c r="H439" s="206">
        <f>G439/BH417</f>
        <v>24.966800000000003</v>
      </c>
      <c r="I439" s="207">
        <f t="shared" si="366"/>
        <v>0</v>
      </c>
      <c r="J439" s="207">
        <f t="shared" si="352"/>
        <v>0</v>
      </c>
      <c r="K439" s="207">
        <f t="shared" si="367"/>
        <v>0</v>
      </c>
      <c r="L439" s="207">
        <f t="shared" si="353"/>
        <v>0</v>
      </c>
      <c r="M439" s="207">
        <f t="shared" si="368"/>
        <v>120</v>
      </c>
      <c r="N439" s="207">
        <f t="shared" si="354"/>
        <v>3620</v>
      </c>
      <c r="O439" s="208">
        <f t="shared" si="369"/>
        <v>91.666666666666657</v>
      </c>
      <c r="P439" s="208" t="e">
        <f t="shared" si="370"/>
        <v>#VALUE!</v>
      </c>
      <c r="Q439" s="209" t="e">
        <f t="shared" ref="Q439:S444" si="378">C439/AL439*60</f>
        <v>#DIV/0!</v>
      </c>
      <c r="R439" s="210" t="e">
        <f t="shared" si="378"/>
        <v>#DIV/0!</v>
      </c>
      <c r="S439" s="210" t="e">
        <f t="shared" si="378"/>
        <v>#DIV/0!</v>
      </c>
      <c r="T439" s="209" t="e">
        <f>(F439)/(AL439+AM439+AN439)*60</f>
        <v>#DIV/0!</v>
      </c>
      <c r="U439" s="209" t="e">
        <f>(G439)*60/AO439</f>
        <v>#DIV/0!</v>
      </c>
      <c r="V439" s="212"/>
      <c r="W439" s="213"/>
      <c r="X439" s="214" t="str">
        <f>X435</f>
        <v xml:space="preserve"> </v>
      </c>
      <c r="Y439" s="201" t="s">
        <v>76</v>
      </c>
      <c r="Z439" s="215"/>
      <c r="AA439" s="216"/>
      <c r="AB439" s="216"/>
      <c r="AC439" s="210">
        <f t="shared" si="371"/>
        <v>0</v>
      </c>
      <c r="AD439" s="235"/>
      <c r="AE439" s="235"/>
      <c r="AF439" s="246"/>
      <c r="AG439" s="210">
        <f t="shared" si="372"/>
        <v>0</v>
      </c>
      <c r="AH439" s="235">
        <v>0</v>
      </c>
      <c r="AI439" s="235">
        <v>60</v>
      </c>
      <c r="AJ439" s="235">
        <v>60</v>
      </c>
      <c r="AK439" s="210">
        <f t="shared" si="373"/>
        <v>120</v>
      </c>
      <c r="AL439" s="210"/>
      <c r="AM439" s="210"/>
      <c r="AN439" s="210"/>
      <c r="AO439" s="207">
        <f t="shared" si="356"/>
        <v>0</v>
      </c>
      <c r="AP439" s="209"/>
      <c r="AQ439" s="411">
        <f t="shared" si="357"/>
        <v>0</v>
      </c>
      <c r="AR439" s="210"/>
      <c r="AS439" s="210"/>
      <c r="AT439" s="210"/>
      <c r="AU439" s="219">
        <f t="shared" si="358"/>
        <v>30</v>
      </c>
      <c r="AV439" s="263" t="s">
        <v>77</v>
      </c>
      <c r="AW439" s="221"/>
      <c r="AX439" s="210"/>
      <c r="AY439" s="210"/>
      <c r="AZ439" s="219">
        <f t="shared" si="374"/>
        <v>0</v>
      </c>
      <c r="BA439" s="222">
        <f t="shared" si="359"/>
        <v>0</v>
      </c>
      <c r="BB439" s="221"/>
      <c r="BC439" s="210"/>
      <c r="BD439" s="210"/>
      <c r="BE439" s="219">
        <f t="shared" si="375"/>
        <v>0</v>
      </c>
      <c r="BF439" s="222">
        <f t="shared" si="350"/>
        <v>0</v>
      </c>
      <c r="BG439" s="238"/>
      <c r="BH439" s="283" t="s">
        <v>73</v>
      </c>
      <c r="BI439" s="264">
        <v>0</v>
      </c>
      <c r="BJ439" s="264">
        <v>0</v>
      </c>
      <c r="BK439" s="264"/>
      <c r="BL439" s="264"/>
      <c r="BM439" s="264">
        <v>0</v>
      </c>
      <c r="BN439" s="264">
        <v>0</v>
      </c>
      <c r="BO439" s="416"/>
      <c r="BP439" s="264"/>
      <c r="BQ439" s="264">
        <v>0</v>
      </c>
      <c r="BR439" s="264">
        <v>0</v>
      </c>
      <c r="BS439" s="264"/>
      <c r="BT439" s="250"/>
      <c r="BU439" s="8"/>
      <c r="BV439" s="87"/>
      <c r="BW439" s="104" t="s">
        <v>73</v>
      </c>
      <c r="BX439" s="135">
        <f t="shared" si="376"/>
        <v>0</v>
      </c>
      <c r="BY439" s="136">
        <f t="shared" si="376"/>
        <v>0</v>
      </c>
      <c r="BZ439" s="137">
        <f t="shared" si="376"/>
        <v>0</v>
      </c>
      <c r="CA439" s="138">
        <f t="shared" si="376"/>
        <v>0</v>
      </c>
      <c r="CB439" s="8"/>
      <c r="CC439" s="118"/>
      <c r="CD439" s="139" t="s">
        <v>73</v>
      </c>
      <c r="CE439" s="140">
        <f t="shared" si="377"/>
        <v>0</v>
      </c>
      <c r="CF439" s="137">
        <f t="shared" si="377"/>
        <v>0</v>
      </c>
      <c r="CG439" s="137">
        <f t="shared" si="377"/>
        <v>0</v>
      </c>
      <c r="CH439" s="141">
        <f t="shared" si="377"/>
        <v>0</v>
      </c>
      <c r="CI439" s="8"/>
      <c r="CJ439" s="9"/>
      <c r="CK439" s="33"/>
      <c r="CL439" s="4"/>
      <c r="CM439" s="4"/>
      <c r="CN439" s="4"/>
      <c r="CO439" s="5"/>
      <c r="CP439" s="8"/>
      <c r="CQ439" s="34" t="s">
        <v>78</v>
      </c>
      <c r="CR439" s="35" t="e">
        <f>BK439/C438%</f>
        <v>#DIV/0!</v>
      </c>
      <c r="CS439" s="35" t="e">
        <f>BO439/D438%</f>
        <v>#DIV/0!</v>
      </c>
      <c r="CT439" s="35" t="e">
        <f>BS439/E438%</f>
        <v>#DIV/0!</v>
      </c>
      <c r="CU439" s="47" t="e">
        <f>BZ439/F438%</f>
        <v>#DIV/0!</v>
      </c>
    </row>
    <row r="440" spans="1:99" ht="15.75" customHeight="1" x14ac:dyDescent="0.25">
      <c r="A440" s="182" t="s">
        <v>79</v>
      </c>
      <c r="B440" s="202"/>
      <c r="C440" s="204">
        <v>18.928000000000001</v>
      </c>
      <c r="D440" s="204">
        <v>18.951000000000001</v>
      </c>
      <c r="E440" s="204">
        <v>14.385</v>
      </c>
      <c r="F440" s="205">
        <f t="shared" si="365"/>
        <v>52.264000000000003</v>
      </c>
      <c r="G440" s="206">
        <f t="shared" si="351"/>
        <v>317.904</v>
      </c>
      <c r="H440" s="205">
        <f>G440/BH417</f>
        <v>31.790399999999998</v>
      </c>
      <c r="I440" s="231">
        <f t="shared" si="366"/>
        <v>0</v>
      </c>
      <c r="J440" s="207">
        <f t="shared" si="352"/>
        <v>0</v>
      </c>
      <c r="K440" s="231">
        <f t="shared" si="367"/>
        <v>0</v>
      </c>
      <c r="L440" s="207">
        <f t="shared" si="353"/>
        <v>0</v>
      </c>
      <c r="M440" s="207">
        <f t="shared" si="368"/>
        <v>80</v>
      </c>
      <c r="N440" s="207">
        <f t="shared" si="354"/>
        <v>3160</v>
      </c>
      <c r="O440" s="208">
        <f t="shared" si="369"/>
        <v>94.444444444444443</v>
      </c>
      <c r="P440" s="208" t="e">
        <f t="shared" si="370"/>
        <v>#VALUE!</v>
      </c>
      <c r="Q440" s="232" t="e">
        <f t="shared" si="378"/>
        <v>#DIV/0!</v>
      </c>
      <c r="R440" s="233" t="e">
        <f t="shared" si="378"/>
        <v>#DIV/0!</v>
      </c>
      <c r="S440" s="233" t="e">
        <f t="shared" si="378"/>
        <v>#DIV/0!</v>
      </c>
      <c r="T440" s="234" t="e">
        <f>(F440)/(AL440+AM440+AN440)*60</f>
        <v>#DIV/0!</v>
      </c>
      <c r="U440" s="234" t="e">
        <f>(G440)*60/AO440</f>
        <v>#DIV/0!</v>
      </c>
      <c r="V440" s="272"/>
      <c r="W440" s="213"/>
      <c r="X440" s="214" t="str">
        <f>X439</f>
        <v xml:space="preserve"> </v>
      </c>
      <c r="Y440" s="182" t="s">
        <v>79</v>
      </c>
      <c r="Z440" s="215"/>
      <c r="AA440" s="216"/>
      <c r="AB440" s="216"/>
      <c r="AC440" s="210">
        <f t="shared" si="371"/>
        <v>0</v>
      </c>
      <c r="AD440" s="235"/>
      <c r="AE440" s="235"/>
      <c r="AF440" s="246"/>
      <c r="AG440" s="210">
        <f t="shared" si="372"/>
        <v>0</v>
      </c>
      <c r="AH440" s="235">
        <v>0</v>
      </c>
      <c r="AI440" s="235">
        <v>40</v>
      </c>
      <c r="AJ440" s="235">
        <v>40</v>
      </c>
      <c r="AK440" s="210">
        <f t="shared" si="373"/>
        <v>80</v>
      </c>
      <c r="AL440" s="233"/>
      <c r="AM440" s="233"/>
      <c r="AN440" s="233"/>
      <c r="AO440" s="207">
        <f t="shared" si="356"/>
        <v>0</v>
      </c>
      <c r="AP440" s="236"/>
      <c r="AQ440" s="411">
        <f t="shared" si="357"/>
        <v>480</v>
      </c>
      <c r="AR440" s="237"/>
      <c r="AS440" s="237"/>
      <c r="AT440" s="237"/>
      <c r="AU440" s="219">
        <f t="shared" si="358"/>
        <v>0</v>
      </c>
      <c r="AV440" s="263" t="s">
        <v>80</v>
      </c>
      <c r="AW440" s="221"/>
      <c r="AX440" s="210"/>
      <c r="AY440" s="210"/>
      <c r="AZ440" s="219">
        <f t="shared" si="374"/>
        <v>0</v>
      </c>
      <c r="BA440" s="222">
        <f t="shared" si="359"/>
        <v>0</v>
      </c>
      <c r="BB440" s="221"/>
      <c r="BC440" s="210"/>
      <c r="BD440" s="210"/>
      <c r="BE440" s="219">
        <f t="shared" si="375"/>
        <v>0</v>
      </c>
      <c r="BF440" s="222">
        <f t="shared" si="350"/>
        <v>0</v>
      </c>
      <c r="BG440" s="284"/>
      <c r="BH440" s="224" t="s">
        <v>77</v>
      </c>
      <c r="BI440" s="225"/>
      <c r="BJ440" s="249"/>
      <c r="BK440" s="226">
        <v>0.17799999999999999</v>
      </c>
      <c r="BL440" s="250"/>
      <c r="BM440" s="225"/>
      <c r="BN440" s="226"/>
      <c r="BO440" s="226">
        <v>0.27800000000000002</v>
      </c>
      <c r="BP440" s="251"/>
      <c r="BQ440" s="225"/>
      <c r="BR440" s="226"/>
      <c r="BS440" s="226">
        <v>0.26800000000000002</v>
      </c>
      <c r="BT440" s="250"/>
      <c r="BU440" s="8"/>
      <c r="BV440" s="87"/>
      <c r="BW440" s="104" t="s">
        <v>77</v>
      </c>
      <c r="BX440" s="130"/>
      <c r="BY440" s="93"/>
      <c r="BZ440" s="102">
        <f>BK440+BO440+BS440</f>
        <v>0.72399999999999998</v>
      </c>
      <c r="CA440" s="98"/>
      <c r="CB440" s="8"/>
      <c r="CC440" s="87"/>
      <c r="CD440" s="131" t="s">
        <v>77</v>
      </c>
      <c r="CE440" s="132"/>
      <c r="CF440" s="93"/>
      <c r="CG440" s="102">
        <f>BZ440</f>
        <v>0.72399999999999998</v>
      </c>
      <c r="CH440" s="133"/>
      <c r="CI440" s="8"/>
      <c r="CJ440" s="9"/>
      <c r="CK440" s="34" t="s">
        <v>78</v>
      </c>
      <c r="CL440" s="35" t="e">
        <f>BJ439/(BJ439+C438)%</f>
        <v>#DIV/0!</v>
      </c>
      <c r="CM440" s="31" t="e">
        <f>BN439/(BN439+D438)%</f>
        <v>#DIV/0!</v>
      </c>
      <c r="CN440" s="31" t="e">
        <f>BR439/(BR439+E438)%</f>
        <v>#DIV/0!</v>
      </c>
      <c r="CO440" s="32" t="e">
        <f>BY439/(BY439+F438)%</f>
        <v>#DIV/0!</v>
      </c>
      <c r="CP440" s="8"/>
      <c r="CQ440" s="25" t="s">
        <v>77</v>
      </c>
      <c r="CR440" s="31">
        <f>BK440/C439%</f>
        <v>2.2800051236070193</v>
      </c>
      <c r="CS440" s="31">
        <f>BO440/D439%</f>
        <v>1.9552679701786468</v>
      </c>
      <c r="CT440" s="31">
        <f>BS440/E439%</f>
        <v>1.5227272727272727</v>
      </c>
      <c r="CU440" s="32">
        <f>BZ440/F439%</f>
        <v>1.8271293375394322</v>
      </c>
    </row>
    <row r="441" spans="1:99" ht="15.75" customHeight="1" x14ac:dyDescent="0.25">
      <c r="A441" s="182" t="s">
        <v>81</v>
      </c>
      <c r="B441" s="202"/>
      <c r="C441" s="204">
        <v>0</v>
      </c>
      <c r="D441" s="204">
        <v>0</v>
      </c>
      <c r="E441" s="204">
        <v>0</v>
      </c>
      <c r="F441" s="205">
        <f t="shared" si="365"/>
        <v>0</v>
      </c>
      <c r="G441" s="206">
        <f t="shared" si="351"/>
        <v>20.326999999999998</v>
      </c>
      <c r="H441" s="205">
        <f>G441/BH417</f>
        <v>2.0326999999999997</v>
      </c>
      <c r="I441" s="231">
        <f t="shared" si="366"/>
        <v>0</v>
      </c>
      <c r="J441" s="207">
        <f t="shared" si="352"/>
        <v>0</v>
      </c>
      <c r="K441" s="231">
        <f t="shared" si="367"/>
        <v>0</v>
      </c>
      <c r="L441" s="207">
        <f t="shared" si="353"/>
        <v>0</v>
      </c>
      <c r="M441" s="207">
        <f t="shared" si="368"/>
        <v>1440</v>
      </c>
      <c r="N441" s="207">
        <f t="shared" si="354"/>
        <v>13180</v>
      </c>
      <c r="O441" s="208">
        <f t="shared" si="369"/>
        <v>0</v>
      </c>
      <c r="P441" s="208" t="e">
        <f t="shared" si="370"/>
        <v>#VALUE!</v>
      </c>
      <c r="Q441" s="232" t="e">
        <f t="shared" si="378"/>
        <v>#DIV/0!</v>
      </c>
      <c r="R441" s="233" t="e">
        <f t="shared" si="378"/>
        <v>#DIV/0!</v>
      </c>
      <c r="S441" s="233" t="e">
        <f t="shared" si="378"/>
        <v>#DIV/0!</v>
      </c>
      <c r="T441" s="234" t="e">
        <f>(F441)/(AL441+AM441+AN441)*60</f>
        <v>#DIV/0!</v>
      </c>
      <c r="U441" s="234" t="e">
        <f>(G441)*60/AO441</f>
        <v>#DIV/0!</v>
      </c>
      <c r="V441" s="272"/>
      <c r="W441" s="213"/>
      <c r="X441" s="285" t="str">
        <f>X440</f>
        <v xml:space="preserve"> </v>
      </c>
      <c r="Y441" s="182" t="s">
        <v>81</v>
      </c>
      <c r="Z441" s="215"/>
      <c r="AA441" s="216"/>
      <c r="AB441" s="216"/>
      <c r="AC441" s="210">
        <f t="shared" si="371"/>
        <v>0</v>
      </c>
      <c r="AD441" s="216"/>
      <c r="AE441" s="216"/>
      <c r="AF441" s="216"/>
      <c r="AG441" s="210">
        <f t="shared" si="372"/>
        <v>0</v>
      </c>
      <c r="AH441" s="235">
        <v>480</v>
      </c>
      <c r="AI441" s="235">
        <v>480</v>
      </c>
      <c r="AJ441" s="235">
        <v>480</v>
      </c>
      <c r="AK441" s="210">
        <f t="shared" si="373"/>
        <v>1440</v>
      </c>
      <c r="AL441" s="233"/>
      <c r="AM441" s="233"/>
      <c r="AN441" s="233"/>
      <c r="AO441" s="207">
        <f t="shared" si="356"/>
        <v>0</v>
      </c>
      <c r="AP441" s="236"/>
      <c r="AQ441" s="411">
        <f t="shared" si="357"/>
        <v>0</v>
      </c>
      <c r="AR441" s="237"/>
      <c r="AS441" s="237"/>
      <c r="AT441" s="237"/>
      <c r="AU441" s="219">
        <f t="shared" si="358"/>
        <v>0</v>
      </c>
      <c r="AV441" s="263" t="s">
        <v>82</v>
      </c>
      <c r="AW441" s="221"/>
      <c r="AX441" s="210"/>
      <c r="AY441" s="210"/>
      <c r="AZ441" s="219">
        <f t="shared" si="374"/>
        <v>0</v>
      </c>
      <c r="BA441" s="222">
        <f t="shared" si="359"/>
        <v>0</v>
      </c>
      <c r="BB441" s="221"/>
      <c r="BC441" s="210"/>
      <c r="BD441" s="210"/>
      <c r="BE441" s="219">
        <f t="shared" si="375"/>
        <v>0</v>
      </c>
      <c r="BF441" s="222">
        <f t="shared" si="350"/>
        <v>0</v>
      </c>
      <c r="BG441" s="223"/>
      <c r="BH441" s="195"/>
      <c r="BI441" s="239"/>
      <c r="BJ441" s="240"/>
      <c r="BK441" s="241"/>
      <c r="BL441" s="242"/>
      <c r="BM441" s="239"/>
      <c r="BN441" s="241"/>
      <c r="BO441" s="241"/>
      <c r="BP441" s="198"/>
      <c r="BQ441" s="239"/>
      <c r="BR441" s="241"/>
      <c r="BS441" s="241"/>
      <c r="BT441" s="242"/>
      <c r="BU441" s="8"/>
      <c r="BV441" s="87"/>
      <c r="BW441" s="107"/>
      <c r="BX441" s="130"/>
      <c r="BY441" s="93"/>
      <c r="BZ441" s="93"/>
      <c r="CA441" s="98"/>
      <c r="CB441" s="8"/>
      <c r="CC441" s="87"/>
      <c r="CD441" s="108"/>
      <c r="CE441" s="109"/>
      <c r="CF441" s="93"/>
      <c r="CG441" s="93"/>
      <c r="CH441" s="110"/>
      <c r="CI441" s="8"/>
      <c r="CJ441" s="9"/>
      <c r="CK441" s="36"/>
      <c r="CL441" s="37"/>
      <c r="CM441" s="37"/>
      <c r="CN441" s="37"/>
      <c r="CO441" s="38"/>
      <c r="CP441" s="8"/>
      <c r="CQ441" s="25"/>
      <c r="CR441" s="2"/>
      <c r="CS441" s="2"/>
      <c r="CT441" s="2"/>
      <c r="CU441" s="3"/>
    </row>
    <row r="442" spans="1:99" ht="15.75" customHeight="1" x14ac:dyDescent="0.25">
      <c r="A442" s="182" t="s">
        <v>83</v>
      </c>
      <c r="B442" s="202"/>
      <c r="C442" s="204">
        <v>3.3239999999999998</v>
      </c>
      <c r="D442" s="204">
        <v>4.9489999999999998</v>
      </c>
      <c r="E442" s="204">
        <v>3.8820000000000001</v>
      </c>
      <c r="F442" s="205">
        <f t="shared" si="365"/>
        <v>12.154999999999999</v>
      </c>
      <c r="G442" s="206">
        <f t="shared" si="351"/>
        <v>101.17200000000001</v>
      </c>
      <c r="H442" s="205">
        <f>G442/BH417</f>
        <v>10.1172</v>
      </c>
      <c r="I442" s="231">
        <f t="shared" si="366"/>
        <v>0</v>
      </c>
      <c r="J442" s="207">
        <f t="shared" si="352"/>
        <v>480</v>
      </c>
      <c r="K442" s="231">
        <f t="shared" si="367"/>
        <v>0</v>
      </c>
      <c r="L442" s="207">
        <f t="shared" si="353"/>
        <v>240</v>
      </c>
      <c r="M442" s="207">
        <f t="shared" si="368"/>
        <v>90</v>
      </c>
      <c r="N442" s="207">
        <f t="shared" si="354"/>
        <v>2495</v>
      </c>
      <c r="O442" s="208">
        <f t="shared" si="369"/>
        <v>93.75</v>
      </c>
      <c r="P442" s="208" t="e">
        <f t="shared" si="370"/>
        <v>#VALUE!</v>
      </c>
      <c r="Q442" s="232" t="e">
        <f t="shared" si="378"/>
        <v>#DIV/0!</v>
      </c>
      <c r="R442" s="233" t="e">
        <f t="shared" si="378"/>
        <v>#DIV/0!</v>
      </c>
      <c r="S442" s="233" t="e">
        <f t="shared" si="378"/>
        <v>#DIV/0!</v>
      </c>
      <c r="T442" s="234" t="e">
        <f>(F442)/(AL442+AM442+AN442)*60</f>
        <v>#DIV/0!</v>
      </c>
      <c r="U442" s="234" t="e">
        <f>(G442)*60/AO442</f>
        <v>#DIV/0!</v>
      </c>
      <c r="V442" s="272"/>
      <c r="W442" s="286"/>
      <c r="X442" s="214" t="str">
        <f>X441</f>
        <v xml:space="preserve"> </v>
      </c>
      <c r="Y442" s="182" t="s">
        <v>83</v>
      </c>
      <c r="Z442" s="215"/>
      <c r="AA442" s="215"/>
      <c r="AB442" s="215"/>
      <c r="AC442" s="210">
        <f t="shared" si="371"/>
        <v>0</v>
      </c>
      <c r="AD442" s="215"/>
      <c r="AE442" s="215"/>
      <c r="AF442" s="215"/>
      <c r="AG442" s="210">
        <f t="shared" si="372"/>
        <v>0</v>
      </c>
      <c r="AH442" s="235">
        <v>0</v>
      </c>
      <c r="AI442" s="235">
        <v>50</v>
      </c>
      <c r="AJ442" s="235">
        <v>40</v>
      </c>
      <c r="AK442" s="210">
        <f t="shared" si="373"/>
        <v>90</v>
      </c>
      <c r="AL442" s="233"/>
      <c r="AM442" s="233"/>
      <c r="AN442" s="233"/>
      <c r="AO442" s="207">
        <f t="shared" si="356"/>
        <v>0</v>
      </c>
      <c r="AP442" s="236"/>
      <c r="AQ442" s="411">
        <f t="shared" si="357"/>
        <v>0</v>
      </c>
      <c r="AR442" s="237"/>
      <c r="AS442" s="237"/>
      <c r="AT442" s="237"/>
      <c r="AU442" s="219">
        <f t="shared" si="358"/>
        <v>0</v>
      </c>
      <c r="AV442" s="263" t="s">
        <v>84</v>
      </c>
      <c r="AW442" s="221"/>
      <c r="AX442" s="210"/>
      <c r="AY442" s="210"/>
      <c r="AZ442" s="219">
        <f t="shared" si="374"/>
        <v>0</v>
      </c>
      <c r="BA442" s="222">
        <f t="shared" si="359"/>
        <v>0</v>
      </c>
      <c r="BB442" s="221"/>
      <c r="BC442" s="210"/>
      <c r="BD442" s="210"/>
      <c r="BE442" s="219">
        <f t="shared" si="375"/>
        <v>0</v>
      </c>
      <c r="BF442" s="222">
        <f t="shared" si="350"/>
        <v>0</v>
      </c>
      <c r="BG442" s="223"/>
      <c r="BH442" s="224" t="s">
        <v>80</v>
      </c>
      <c r="BI442" s="225"/>
      <c r="BJ442" s="249"/>
      <c r="BK442" s="226">
        <v>0.28799999999999998</v>
      </c>
      <c r="BL442" s="250"/>
      <c r="BM442" s="287"/>
      <c r="BN442" s="226"/>
      <c r="BO442" s="226">
        <v>0.307</v>
      </c>
      <c r="BP442" s="288"/>
      <c r="BQ442" s="287"/>
      <c r="BR442" s="226"/>
      <c r="BS442" s="226">
        <v>0.157</v>
      </c>
      <c r="BT442" s="289"/>
      <c r="BU442" s="8"/>
      <c r="BV442" s="87"/>
      <c r="BW442" s="104" t="s">
        <v>80</v>
      </c>
      <c r="BX442" s="130"/>
      <c r="BY442" s="93"/>
      <c r="BZ442" s="102">
        <f>BK442+BO442+BS442</f>
        <v>0.752</v>
      </c>
      <c r="CA442" s="98"/>
      <c r="CB442" s="8"/>
      <c r="CC442" s="87"/>
      <c r="CD442" s="131" t="s">
        <v>80</v>
      </c>
      <c r="CE442" s="132"/>
      <c r="CF442" s="93"/>
      <c r="CG442" s="102">
        <f>BZ442</f>
        <v>0.752</v>
      </c>
      <c r="CH442" s="133"/>
      <c r="CI442" s="8"/>
      <c r="CJ442" s="9"/>
      <c r="CK442" s="39"/>
      <c r="CL442" s="40"/>
      <c r="CM442" s="40"/>
      <c r="CN442" s="40"/>
      <c r="CO442" s="41"/>
      <c r="CP442" s="8"/>
      <c r="CQ442" s="25" t="s">
        <v>80</v>
      </c>
      <c r="CR442" s="31">
        <f>BK442/C440%</f>
        <v>1.5215553677092137</v>
      </c>
      <c r="CS442" s="31">
        <f>BO442/D440%</f>
        <v>1.619967284048335</v>
      </c>
      <c r="CT442" s="31">
        <f>BS442/E440%</f>
        <v>1.0914146680570038</v>
      </c>
      <c r="CU442" s="32">
        <f>BZ442/F440%</f>
        <v>1.4388489208633093</v>
      </c>
    </row>
    <row r="443" spans="1:99" ht="15.75" customHeight="1" x14ac:dyDescent="0.25">
      <c r="A443" s="182" t="s">
        <v>85</v>
      </c>
      <c r="B443" s="202"/>
      <c r="C443" s="204">
        <v>23.658000000000001</v>
      </c>
      <c r="D443" s="204">
        <v>9.0310000000000006</v>
      </c>
      <c r="E443" s="204">
        <v>12.182</v>
      </c>
      <c r="F443" s="205">
        <f t="shared" si="365"/>
        <v>44.871000000000002</v>
      </c>
      <c r="G443" s="206">
        <f t="shared" si="351"/>
        <v>215.43800000000002</v>
      </c>
      <c r="H443" s="205">
        <f>G443/BH417</f>
        <v>21.543800000000001</v>
      </c>
      <c r="I443" s="231">
        <f t="shared" si="366"/>
        <v>0</v>
      </c>
      <c r="J443" s="207">
        <f t="shared" si="352"/>
        <v>0</v>
      </c>
      <c r="K443" s="231">
        <f t="shared" si="367"/>
        <v>0</v>
      </c>
      <c r="L443" s="207">
        <f t="shared" si="353"/>
        <v>40</v>
      </c>
      <c r="M443" s="207">
        <f t="shared" si="368"/>
        <v>80</v>
      </c>
      <c r="N443" s="207">
        <f t="shared" si="354"/>
        <v>5970</v>
      </c>
      <c r="O443" s="208">
        <f t="shared" si="369"/>
        <v>94.444444444444443</v>
      </c>
      <c r="P443" s="208" t="e">
        <f t="shared" si="370"/>
        <v>#VALUE!</v>
      </c>
      <c r="Q443" s="232" t="e">
        <f t="shared" si="378"/>
        <v>#DIV/0!</v>
      </c>
      <c r="R443" s="233" t="e">
        <f t="shared" si="378"/>
        <v>#DIV/0!</v>
      </c>
      <c r="S443" s="233" t="e">
        <f t="shared" si="378"/>
        <v>#DIV/0!</v>
      </c>
      <c r="T443" s="234" t="e">
        <f>(F443)/(AL443+AM443+AN443)*60</f>
        <v>#DIV/0!</v>
      </c>
      <c r="U443" s="234" t="e">
        <f>(G443)*60/AO443</f>
        <v>#DIV/0!</v>
      </c>
      <c r="V443" s="272"/>
      <c r="W443" s="213"/>
      <c r="X443" s="285" t="str">
        <f>X442</f>
        <v xml:space="preserve"> </v>
      </c>
      <c r="Y443" s="182" t="s">
        <v>85</v>
      </c>
      <c r="Z443" s="215"/>
      <c r="AA443" s="215"/>
      <c r="AB443" s="215"/>
      <c r="AC443" s="210">
        <f t="shared" si="371"/>
        <v>0</v>
      </c>
      <c r="AD443" s="215"/>
      <c r="AE443" s="215"/>
      <c r="AF443" s="215"/>
      <c r="AG443" s="210">
        <f t="shared" si="372"/>
        <v>0</v>
      </c>
      <c r="AH443" s="216">
        <v>0</v>
      </c>
      <c r="AI443" s="216">
        <v>40</v>
      </c>
      <c r="AJ443" s="216">
        <v>40</v>
      </c>
      <c r="AK443" s="210">
        <f t="shared" si="373"/>
        <v>80</v>
      </c>
      <c r="AL443" s="233"/>
      <c r="AM443" s="233"/>
      <c r="AN443" s="233"/>
      <c r="AO443" s="207">
        <f t="shared" si="356"/>
        <v>0</v>
      </c>
      <c r="AP443" s="236"/>
      <c r="AQ443" s="411">
        <f t="shared" si="357"/>
        <v>0</v>
      </c>
      <c r="AR443" s="237"/>
      <c r="AS443" s="237"/>
      <c r="AT443" s="237"/>
      <c r="AU443" s="219">
        <f t="shared" si="358"/>
        <v>285</v>
      </c>
      <c r="AV443" s="263" t="s">
        <v>86</v>
      </c>
      <c r="AW443" s="221"/>
      <c r="AX443" s="210"/>
      <c r="AY443" s="210"/>
      <c r="AZ443" s="219">
        <f t="shared" si="374"/>
        <v>0</v>
      </c>
      <c r="BA443" s="222">
        <f t="shared" si="359"/>
        <v>0</v>
      </c>
      <c r="BB443" s="221"/>
      <c r="BC443" s="210"/>
      <c r="BD443" s="210"/>
      <c r="BE443" s="219">
        <f t="shared" si="375"/>
        <v>0</v>
      </c>
      <c r="BF443" s="222">
        <f t="shared" si="350"/>
        <v>0</v>
      </c>
      <c r="BG443" s="223"/>
      <c r="BH443" s="195"/>
      <c r="BI443" s="239"/>
      <c r="BJ443" s="240"/>
      <c r="BK443" s="241"/>
      <c r="BL443" s="242"/>
      <c r="BM443" s="225"/>
      <c r="BN443" s="241"/>
      <c r="BO443" s="241"/>
      <c r="BP443" s="251"/>
      <c r="BQ443" s="225"/>
      <c r="BR443" s="241"/>
      <c r="BS443" s="241"/>
      <c r="BT443" s="250"/>
      <c r="BU443" s="8"/>
      <c r="BV443" s="87"/>
      <c r="BW443" s="97"/>
      <c r="BX443" s="130"/>
      <c r="BY443" s="93"/>
      <c r="BZ443" s="93"/>
      <c r="CA443" s="98"/>
      <c r="CB443" s="8"/>
      <c r="CC443" s="87"/>
      <c r="CD443" s="131"/>
      <c r="CE443" s="132"/>
      <c r="CF443" s="93"/>
      <c r="CG443" s="93"/>
      <c r="CH443" s="133"/>
      <c r="CI443" s="8"/>
      <c r="CJ443" s="9"/>
      <c r="CP443" s="8"/>
      <c r="CQ443" s="42"/>
      <c r="CR443" s="43"/>
      <c r="CS443" s="43"/>
      <c r="CT443" s="43"/>
      <c r="CU443" s="48"/>
    </row>
    <row r="444" spans="1:99" ht="15.75" customHeight="1" x14ac:dyDescent="0.25">
      <c r="A444" s="201" t="s">
        <v>87</v>
      </c>
      <c r="B444" s="202"/>
      <c r="C444" s="204">
        <v>100</v>
      </c>
      <c r="D444" s="204">
        <v>96</v>
      </c>
      <c r="E444" s="204">
        <v>63</v>
      </c>
      <c r="F444" s="290">
        <f t="shared" si="365"/>
        <v>259</v>
      </c>
      <c r="G444" s="206">
        <f t="shared" si="351"/>
        <v>3148.377</v>
      </c>
      <c r="H444" s="291">
        <f>G444/BH417</f>
        <v>314.83769999999998</v>
      </c>
      <c r="I444" s="207"/>
      <c r="J444" s="207"/>
      <c r="K444" s="207"/>
      <c r="L444" s="207"/>
      <c r="M444" s="207"/>
      <c r="N444" s="207"/>
      <c r="O444" s="208"/>
      <c r="P444" s="210"/>
      <c r="Q444" s="209" t="e">
        <f t="shared" si="378"/>
        <v>#DIV/0!</v>
      </c>
      <c r="R444" s="210" t="e">
        <f t="shared" si="378"/>
        <v>#DIV/0!</v>
      </c>
      <c r="S444" s="210"/>
      <c r="T444" s="209"/>
      <c r="U444" s="209"/>
      <c r="V444" s="212"/>
      <c r="W444" s="213"/>
      <c r="X444" s="292" t="str">
        <f>X441</f>
        <v xml:space="preserve"> </v>
      </c>
      <c r="Y444" s="293"/>
      <c r="Z444" s="294"/>
      <c r="AA444" s="295"/>
      <c r="AB444" s="295"/>
      <c r="AC444" s="294"/>
      <c r="AD444" s="295"/>
      <c r="AE444" s="295"/>
      <c r="AF444" s="295"/>
      <c r="AG444" s="295"/>
      <c r="AH444" s="296"/>
      <c r="AI444" s="295"/>
      <c r="AJ444" s="295"/>
      <c r="AK444" s="295"/>
      <c r="AL444" s="295"/>
      <c r="AM444" s="295"/>
      <c r="AN444" s="295"/>
      <c r="AO444" s="295"/>
      <c r="AP444" s="295"/>
      <c r="AQ444" s="295"/>
      <c r="AR444" s="295"/>
      <c r="AS444" s="295"/>
      <c r="AT444" s="295"/>
      <c r="AU444" s="297"/>
      <c r="AV444" s="297"/>
      <c r="AW444" s="297"/>
      <c r="AX444" s="297"/>
      <c r="AY444" s="297"/>
      <c r="AZ444" s="297"/>
      <c r="BA444" s="222">
        <f t="shared" si="359"/>
        <v>0</v>
      </c>
      <c r="BB444" s="297"/>
      <c r="BC444" s="297"/>
      <c r="BD444" s="297"/>
      <c r="BE444" s="297"/>
      <c r="BF444" s="298"/>
      <c r="BG444" s="299"/>
      <c r="BH444" s="224" t="s">
        <v>82</v>
      </c>
      <c r="BI444" s="300"/>
      <c r="BJ444" s="249"/>
      <c r="BK444" s="226">
        <v>0</v>
      </c>
      <c r="BL444" s="301"/>
      <c r="BM444" s="300"/>
      <c r="BN444" s="226"/>
      <c r="BO444" s="226">
        <v>0</v>
      </c>
      <c r="BP444" s="302"/>
      <c r="BQ444" s="300"/>
      <c r="BR444" s="226"/>
      <c r="BS444" s="226">
        <v>0</v>
      </c>
      <c r="BT444" s="289"/>
      <c r="BU444" s="8"/>
      <c r="BV444" s="87"/>
      <c r="BW444" s="104" t="s">
        <v>82</v>
      </c>
      <c r="BX444" s="130"/>
      <c r="BY444" s="93"/>
      <c r="BZ444" s="102">
        <f>BK444+BO444+BS444</f>
        <v>0</v>
      </c>
      <c r="CA444" s="142"/>
      <c r="CB444" s="15"/>
      <c r="CC444" s="87"/>
      <c r="CD444" s="131" t="s">
        <v>82</v>
      </c>
      <c r="CE444" s="132"/>
      <c r="CF444" s="93"/>
      <c r="CG444" s="102">
        <f>BZ444</f>
        <v>0</v>
      </c>
      <c r="CH444" s="133"/>
      <c r="CI444" s="8"/>
      <c r="CJ444" s="9"/>
      <c r="CK444" s="8"/>
      <c r="CL444" s="8"/>
      <c r="CM444" s="8"/>
      <c r="CN444" s="8"/>
      <c r="CO444" s="8"/>
      <c r="CP444" s="8"/>
      <c r="CQ444" s="25" t="s">
        <v>82</v>
      </c>
      <c r="CR444" s="31" t="e">
        <f>BK444/C441%</f>
        <v>#DIV/0!</v>
      </c>
      <c r="CS444" s="31" t="e">
        <f>BO444/D441%</f>
        <v>#DIV/0!</v>
      </c>
      <c r="CT444" s="31" t="e">
        <f>BS444/E441%</f>
        <v>#DIV/0!</v>
      </c>
      <c r="CU444" s="32" t="e">
        <f>BZ444/F441%</f>
        <v>#DIV/0!</v>
      </c>
    </row>
    <row r="445" spans="1:99" ht="15.75" customHeight="1" x14ac:dyDescent="0.25">
      <c r="A445" s="293" t="s">
        <v>88</v>
      </c>
      <c r="B445" s="465"/>
      <c r="C445" s="465"/>
      <c r="D445" s="303"/>
      <c r="E445" s="304" t="s">
        <v>89</v>
      </c>
      <c r="F445" s="305">
        <v>264.86500000000001</v>
      </c>
      <c r="G445" s="206">
        <f t="shared" si="351"/>
        <v>2607.37</v>
      </c>
      <c r="H445" s="306">
        <f>G445/BH417</f>
        <v>260.73699999999997</v>
      </c>
      <c r="I445" s="307"/>
      <c r="J445" s="307"/>
      <c r="K445" s="308" t="s">
        <v>17</v>
      </c>
      <c r="L445" s="308"/>
      <c r="M445" s="308" t="s">
        <v>18</v>
      </c>
      <c r="N445" s="308"/>
      <c r="O445" s="466" t="s">
        <v>19</v>
      </c>
      <c r="P445" s="466"/>
      <c r="Q445" s="466" t="s">
        <v>90</v>
      </c>
      <c r="R445" s="466"/>
      <c r="S445" s="467" t="s">
        <v>91</v>
      </c>
      <c r="T445" s="467"/>
      <c r="U445" s="467" t="s">
        <v>92</v>
      </c>
      <c r="V445" s="468"/>
      <c r="W445" s="213"/>
      <c r="X445" s="185"/>
      <c r="Y445" s="309"/>
      <c r="Z445" s="309"/>
      <c r="AA445" s="310"/>
      <c r="AB445" s="311"/>
      <c r="AC445" s="311"/>
      <c r="AD445" s="311"/>
      <c r="AE445" s="312"/>
      <c r="AF445" s="313"/>
      <c r="AG445" s="313"/>
      <c r="AH445" s="313"/>
      <c r="AI445" s="313"/>
      <c r="AJ445" s="313"/>
      <c r="AK445" s="313"/>
      <c r="AL445" s="313"/>
      <c r="AM445" s="313"/>
      <c r="AN445" s="313"/>
      <c r="AO445" s="313"/>
      <c r="AP445" s="313"/>
      <c r="AQ445" s="313"/>
      <c r="AR445" s="313"/>
      <c r="AS445" s="313"/>
      <c r="AT445" s="313"/>
      <c r="AU445" s="313"/>
      <c r="AV445" s="313"/>
      <c r="AW445" s="313"/>
      <c r="AX445" s="313"/>
      <c r="AY445" s="313"/>
      <c r="AZ445" s="313"/>
      <c r="BA445" s="313"/>
      <c r="BB445" s="313"/>
      <c r="BC445" s="313"/>
      <c r="BD445" s="313"/>
      <c r="BE445" s="313"/>
      <c r="BF445" s="313"/>
      <c r="BG445" s="313"/>
      <c r="BH445" s="224"/>
      <c r="BI445" s="225"/>
      <c r="BJ445" s="240"/>
      <c r="BK445" s="241"/>
      <c r="BL445" s="250"/>
      <c r="BM445" s="225"/>
      <c r="BN445" s="241"/>
      <c r="BO445" s="241"/>
      <c r="BP445" s="251"/>
      <c r="BQ445" s="225"/>
      <c r="BR445" s="241"/>
      <c r="BS445" s="241"/>
      <c r="BT445" s="250"/>
      <c r="BU445" s="8"/>
      <c r="BV445" s="87"/>
      <c r="BW445" s="107"/>
      <c r="BX445" s="130"/>
      <c r="BY445" s="93"/>
      <c r="BZ445" s="93"/>
      <c r="CA445" s="142"/>
      <c r="CB445" s="8"/>
      <c r="CC445" s="87"/>
      <c r="CD445" s="131"/>
      <c r="CE445" s="132"/>
      <c r="CF445" s="93"/>
      <c r="CG445" s="93"/>
      <c r="CH445" s="133"/>
      <c r="CI445" s="8"/>
      <c r="CJ445" s="9"/>
      <c r="CK445" s="8"/>
      <c r="CL445" s="8"/>
      <c r="CM445" s="8"/>
      <c r="CN445" s="8"/>
      <c r="CO445" s="8"/>
      <c r="CP445" s="8"/>
      <c r="CQ445" s="25"/>
      <c r="CR445" s="2"/>
      <c r="CS445" s="2"/>
      <c r="CT445" s="2"/>
      <c r="CU445" s="3"/>
    </row>
    <row r="446" spans="1:99" ht="15.75" customHeight="1" x14ac:dyDescent="0.25">
      <c r="A446" s="314" t="s">
        <v>129</v>
      </c>
      <c r="B446" s="315"/>
      <c r="C446" s="315"/>
      <c r="D446" s="316"/>
      <c r="E446" s="316"/>
      <c r="F446" s="317">
        <f>C446+D446+E446</f>
        <v>0</v>
      </c>
      <c r="G446" s="318">
        <f>F446</f>
        <v>0</v>
      </c>
      <c r="H446" s="319"/>
      <c r="I446" s="320"/>
      <c r="J446" s="321"/>
      <c r="K446" s="322" t="s">
        <v>93</v>
      </c>
      <c r="L446" s="323" t="s">
        <v>94</v>
      </c>
      <c r="M446" s="324" t="s">
        <v>93</v>
      </c>
      <c r="N446" s="323" t="s">
        <v>94</v>
      </c>
      <c r="O446" s="324" t="s">
        <v>93</v>
      </c>
      <c r="P446" s="323" t="s">
        <v>94</v>
      </c>
      <c r="Q446" s="324" t="s">
        <v>93</v>
      </c>
      <c r="R446" s="323" t="s">
        <v>94</v>
      </c>
      <c r="S446" s="324" t="s">
        <v>93</v>
      </c>
      <c r="T446" s="323" t="s">
        <v>94</v>
      </c>
      <c r="U446" s="324" t="s">
        <v>93</v>
      </c>
      <c r="V446" s="325" t="s">
        <v>94</v>
      </c>
      <c r="W446" s="213"/>
      <c r="X446" s="213"/>
      <c r="Y446" s="309"/>
      <c r="Z446" s="309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  <c r="AO446" s="326"/>
      <c r="AP446" s="326"/>
      <c r="AQ446" s="326"/>
      <c r="AR446" s="326"/>
      <c r="AS446" s="326"/>
      <c r="AT446" s="326"/>
      <c r="AU446" s="326"/>
      <c r="AV446" s="326"/>
      <c r="AW446" s="326"/>
      <c r="AX446" s="326"/>
      <c r="AY446" s="326"/>
      <c r="AZ446" s="326"/>
      <c r="BA446" s="326"/>
      <c r="BB446" s="326"/>
      <c r="BC446" s="326"/>
      <c r="BD446" s="326"/>
      <c r="BE446" s="326"/>
      <c r="BF446" s="326"/>
      <c r="BG446" s="326"/>
      <c r="BH446" s="224" t="s">
        <v>84</v>
      </c>
      <c r="BI446" s="225"/>
      <c r="BJ446" s="249"/>
      <c r="BK446" s="226">
        <v>0.06</v>
      </c>
      <c r="BL446" s="250"/>
      <c r="BM446" s="225"/>
      <c r="BN446" s="226"/>
      <c r="BO446" s="226">
        <v>7.8E-2</v>
      </c>
      <c r="BP446" s="251"/>
      <c r="BQ446" s="225"/>
      <c r="BR446" s="226"/>
      <c r="BS446" s="226">
        <v>5.8999999999999997E-2</v>
      </c>
      <c r="BT446" s="250"/>
      <c r="BU446" s="8"/>
      <c r="BV446" s="87"/>
      <c r="BW446" s="104" t="s">
        <v>84</v>
      </c>
      <c r="BX446" s="130"/>
      <c r="BY446" s="93"/>
      <c r="BZ446" s="102">
        <f>BK446+BO446+BS446</f>
        <v>0.19700000000000001</v>
      </c>
      <c r="CA446" s="142"/>
      <c r="CB446" s="8"/>
      <c r="CC446" s="87"/>
      <c r="CD446" s="90" t="s">
        <v>84</v>
      </c>
      <c r="CE446" s="132"/>
      <c r="CF446" s="93"/>
      <c r="CG446" s="102">
        <f>BZ446</f>
        <v>0.19700000000000001</v>
      </c>
      <c r="CH446" s="133"/>
      <c r="CI446" s="8"/>
      <c r="CJ446" s="9"/>
      <c r="CK446" s="8"/>
      <c r="CL446" s="8"/>
      <c r="CM446" s="8"/>
      <c r="CN446" s="8"/>
      <c r="CO446" s="8"/>
      <c r="CP446" s="8"/>
      <c r="CQ446" s="25" t="s">
        <v>84</v>
      </c>
      <c r="CR446" s="31">
        <f>BK446/C442%</f>
        <v>1.8050541516245486</v>
      </c>
      <c r="CS446" s="31">
        <f>BO446/D442%</f>
        <v>1.5760759749444333</v>
      </c>
      <c r="CT446" s="31">
        <f>BS446/E442%</f>
        <v>1.5198351365275631</v>
      </c>
      <c r="CU446" s="32">
        <f>BZ446/F442%</f>
        <v>1.6207322089675034</v>
      </c>
    </row>
    <row r="447" spans="1:99" ht="15.75" customHeight="1" x14ac:dyDescent="0.25">
      <c r="A447" s="474" t="s">
        <v>95</v>
      </c>
      <c r="B447" s="475"/>
      <c r="C447" s="327" t="s">
        <v>40</v>
      </c>
      <c r="D447" s="327" t="s">
        <v>45</v>
      </c>
      <c r="E447" s="327" t="s">
        <v>48</v>
      </c>
      <c r="F447" s="328" t="s">
        <v>52</v>
      </c>
      <c r="G447" s="329" t="s">
        <v>56</v>
      </c>
      <c r="H447" s="329" t="s">
        <v>96</v>
      </c>
      <c r="I447" s="330" t="s">
        <v>97</v>
      </c>
      <c r="J447" s="330"/>
      <c r="K447" s="331">
        <v>2</v>
      </c>
      <c r="L447" s="262">
        <v>30</v>
      </c>
      <c r="M447" s="215">
        <v>0</v>
      </c>
      <c r="N447" s="262">
        <v>0</v>
      </c>
      <c r="O447" s="262">
        <v>0</v>
      </c>
      <c r="P447" s="262">
        <v>0</v>
      </c>
      <c r="Q447" s="210">
        <f t="shared" ref="Q447:R449" si="379">K447+M447+O447</f>
        <v>2</v>
      </c>
      <c r="R447" s="211">
        <f t="shared" si="379"/>
        <v>30</v>
      </c>
      <c r="S447" s="411">
        <f t="shared" ref="S447:T449" si="380">Q447+S401</f>
        <v>23</v>
      </c>
      <c r="T447" s="411">
        <f t="shared" si="380"/>
        <v>385</v>
      </c>
      <c r="U447" s="208">
        <f>S447/X421</f>
        <v>2.2999999999999998</v>
      </c>
      <c r="V447" s="412">
        <f>T447/S447</f>
        <v>16.739130434782609</v>
      </c>
      <c r="W447" s="185"/>
      <c r="X447" s="213"/>
      <c r="Y447" s="309"/>
      <c r="Z447" s="309"/>
      <c r="AA447" s="313"/>
      <c r="AB447" s="313"/>
      <c r="AC447" s="313"/>
      <c r="AD447" s="313"/>
      <c r="AE447" s="313"/>
      <c r="AF447" s="313"/>
      <c r="AG447" s="313"/>
      <c r="AH447" s="313"/>
      <c r="AI447" s="313"/>
      <c r="AJ447" s="313"/>
      <c r="AK447" s="313"/>
      <c r="AL447" s="313"/>
      <c r="AM447" s="313"/>
      <c r="AN447" s="313"/>
      <c r="AO447" s="313"/>
      <c r="AP447" s="313"/>
      <c r="AQ447" s="313"/>
      <c r="AR447" s="313"/>
      <c r="AS447" s="313"/>
      <c r="AT447" s="313"/>
      <c r="AU447" s="313"/>
      <c r="AV447" s="313"/>
      <c r="AW447" s="313"/>
      <c r="AX447" s="313"/>
      <c r="AY447" s="313"/>
      <c r="AZ447" s="313"/>
      <c r="BA447" s="313"/>
      <c r="BB447" s="313"/>
      <c r="BC447" s="313"/>
      <c r="BD447" s="313"/>
      <c r="BE447" s="313"/>
      <c r="BF447" s="313"/>
      <c r="BG447" s="313"/>
      <c r="BH447" s="195"/>
      <c r="BI447" s="225"/>
      <c r="BJ447" s="240"/>
      <c r="BK447" s="241"/>
      <c r="BL447" s="250"/>
      <c r="BM447" s="225"/>
      <c r="BN447" s="241"/>
      <c r="BO447" s="241"/>
      <c r="BP447" s="251"/>
      <c r="BQ447" s="225"/>
      <c r="BR447" s="241"/>
      <c r="BS447" s="241"/>
      <c r="BT447" s="250"/>
      <c r="BU447" s="8"/>
      <c r="BV447" s="87"/>
      <c r="BW447" s="97"/>
      <c r="BX447" s="130"/>
      <c r="BY447" s="93"/>
      <c r="BZ447" s="93"/>
      <c r="CA447" s="142"/>
      <c r="CB447" s="8"/>
      <c r="CC447" s="143"/>
      <c r="CD447" s="108"/>
      <c r="CE447" s="132"/>
      <c r="CF447" s="93"/>
      <c r="CG447" s="93"/>
      <c r="CH447" s="133"/>
      <c r="CI447" s="8"/>
      <c r="CJ447" s="9"/>
      <c r="CK447" s="8"/>
      <c r="CL447" s="8"/>
      <c r="CM447" s="8"/>
      <c r="CN447" s="8"/>
      <c r="CO447" s="8"/>
      <c r="CP447" s="8"/>
      <c r="CQ447" s="42"/>
      <c r="CR447" s="43"/>
      <c r="CS447" s="43"/>
      <c r="CT447" s="43"/>
      <c r="CU447" s="48"/>
    </row>
    <row r="448" spans="1:99" ht="15.75" customHeight="1" x14ac:dyDescent="0.25">
      <c r="A448" s="191" t="s">
        <v>98</v>
      </c>
      <c r="B448" s="234"/>
      <c r="C448" s="333">
        <v>1.2</v>
      </c>
      <c r="D448" s="333">
        <v>0.85</v>
      </c>
      <c r="E448" s="333">
        <v>1.1499999999999999</v>
      </c>
      <c r="F448" s="334">
        <v>0.85</v>
      </c>
      <c r="G448" s="334">
        <v>0.85</v>
      </c>
      <c r="H448" s="335">
        <f>F421</f>
        <v>119.205</v>
      </c>
      <c r="I448" s="336" t="s">
        <v>99</v>
      </c>
      <c r="J448" s="336"/>
      <c r="K448" s="331">
        <v>0</v>
      </c>
      <c r="L448" s="262">
        <v>0</v>
      </c>
      <c r="M448" s="215">
        <v>3</v>
      </c>
      <c r="N448" s="262">
        <v>30</v>
      </c>
      <c r="O448" s="262">
        <v>0</v>
      </c>
      <c r="P448" s="215">
        <v>0</v>
      </c>
      <c r="Q448" s="210">
        <f t="shared" si="379"/>
        <v>3</v>
      </c>
      <c r="R448" s="211">
        <f t="shared" si="379"/>
        <v>30</v>
      </c>
      <c r="S448" s="411">
        <f t="shared" si="380"/>
        <v>25</v>
      </c>
      <c r="T448" s="411">
        <f t="shared" si="380"/>
        <v>280</v>
      </c>
      <c r="U448" s="208">
        <f>S448/X422</f>
        <v>2.5</v>
      </c>
      <c r="V448" s="222">
        <f>T448/S448</f>
        <v>11.2</v>
      </c>
      <c r="W448" s="213"/>
      <c r="X448" s="223"/>
      <c r="Y448" s="309"/>
      <c r="Z448" s="309"/>
      <c r="AA448" s="313"/>
      <c r="AE448" s="313"/>
      <c r="AF448" s="313"/>
      <c r="AG448" s="313"/>
      <c r="AH448" s="313"/>
      <c r="AI448" s="313"/>
      <c r="AJ448" s="313"/>
      <c r="AK448" s="313"/>
      <c r="AL448" s="313"/>
      <c r="AM448" s="313"/>
      <c r="AN448" s="313"/>
      <c r="AO448" s="313"/>
      <c r="AP448" s="313"/>
      <c r="AQ448" s="313"/>
      <c r="AR448" s="313"/>
      <c r="AS448" s="313"/>
      <c r="AT448" s="313"/>
      <c r="AU448" s="313"/>
      <c r="AV448" s="313"/>
      <c r="AW448" s="313"/>
      <c r="AX448" s="313"/>
      <c r="AY448" s="313"/>
      <c r="AZ448" s="313"/>
      <c r="BA448" s="313"/>
      <c r="BB448" s="313"/>
      <c r="BC448" s="313"/>
      <c r="BD448" s="313"/>
      <c r="BE448" s="313"/>
      <c r="BF448" s="313"/>
      <c r="BG448" s="313"/>
      <c r="BH448" s="224" t="s">
        <v>86</v>
      </c>
      <c r="BI448" s="239"/>
      <c r="BJ448" s="249"/>
      <c r="BK448" s="226">
        <v>0.32600000000000001</v>
      </c>
      <c r="BL448" s="242"/>
      <c r="BM448" s="225"/>
      <c r="BN448" s="226"/>
      <c r="BO448" s="226">
        <v>0.13900000000000001</v>
      </c>
      <c r="BP448" s="251"/>
      <c r="BQ448" s="225"/>
      <c r="BR448" s="226"/>
      <c r="BS448" s="226">
        <v>8.5999999999999993E-2</v>
      </c>
      <c r="BT448" s="250"/>
      <c r="BU448" s="87"/>
      <c r="BV448" s="87"/>
      <c r="BW448" s="104" t="s">
        <v>86</v>
      </c>
      <c r="BX448" s="14"/>
      <c r="BY448" s="16"/>
      <c r="BZ448" s="102">
        <f>BK448+BO448+BS448</f>
        <v>0.55100000000000005</v>
      </c>
      <c r="CA448" s="17"/>
      <c r="CB448" s="469" t="s">
        <v>100</v>
      </c>
      <c r="CC448" s="470"/>
      <c r="CD448" s="131" t="s">
        <v>86</v>
      </c>
      <c r="CE448" s="19"/>
      <c r="CF448" s="16"/>
      <c r="CG448" s="102">
        <f>BZ448</f>
        <v>0.55100000000000005</v>
      </c>
      <c r="CH448" s="20"/>
      <c r="CI448" s="9"/>
      <c r="CP448" s="8"/>
      <c r="CQ448" s="33" t="s">
        <v>86</v>
      </c>
      <c r="CR448" s="44">
        <f>BK448/C443%</f>
        <v>1.3779693972440612</v>
      </c>
      <c r="CS448" s="44">
        <f>BO448/D443%</f>
        <v>1.5391429520540363</v>
      </c>
      <c r="CT448" s="44">
        <f>BS448/E443%</f>
        <v>0.70595961254309636</v>
      </c>
      <c r="CU448" s="49">
        <f>BZ448/F443%</f>
        <v>1.2279646096587997</v>
      </c>
    </row>
    <row r="449" spans="1:99" ht="15.75" customHeight="1" x14ac:dyDescent="0.25">
      <c r="A449" s="501" t="s">
        <v>95</v>
      </c>
      <c r="B449" s="241" t="s">
        <v>38</v>
      </c>
      <c r="C449" s="337">
        <f>BY421/F421%</f>
        <v>1.0989471918124241</v>
      </c>
      <c r="D449" s="337">
        <f>BY423/(F423+F424+F425)%</f>
        <v>0.84347450522090384</v>
      </c>
      <c r="E449" s="337">
        <f>BY425/(F426+F427+F428)%</f>
        <v>0.70579608298450924</v>
      </c>
      <c r="F449" s="338">
        <f>BY427/(F429+F430)%</f>
        <v>0</v>
      </c>
      <c r="G449" s="339" t="e">
        <f>BY429/(F431)%</f>
        <v>#DIV/0!</v>
      </c>
      <c r="H449" s="340" t="s">
        <v>101</v>
      </c>
      <c r="I449" s="341" t="s">
        <v>102</v>
      </c>
      <c r="J449" s="341"/>
      <c r="K449" s="342">
        <v>0</v>
      </c>
      <c r="L449" s="343">
        <v>0</v>
      </c>
      <c r="M449" s="344">
        <v>0</v>
      </c>
      <c r="N449" s="343">
        <v>0</v>
      </c>
      <c r="O449" s="344">
        <v>0</v>
      </c>
      <c r="P449" s="344">
        <v>0</v>
      </c>
      <c r="Q449" s="294">
        <f t="shared" si="379"/>
        <v>0</v>
      </c>
      <c r="R449" s="345">
        <f t="shared" si="379"/>
        <v>0</v>
      </c>
      <c r="S449" s="411">
        <f t="shared" si="380"/>
        <v>6</v>
      </c>
      <c r="T449" s="411">
        <f t="shared" si="380"/>
        <v>145</v>
      </c>
      <c r="U449" s="346">
        <f>S449/X423</f>
        <v>0.6</v>
      </c>
      <c r="V449" s="347">
        <f>T449/S449</f>
        <v>24.166666666666668</v>
      </c>
      <c r="W449" s="213"/>
      <c r="X449" s="348"/>
      <c r="Y449" s="309"/>
      <c r="Z449" s="309"/>
      <c r="AA449" s="348"/>
      <c r="AE449" s="348"/>
      <c r="AF449" s="348"/>
      <c r="AG449" s="169"/>
      <c r="AH449" s="169"/>
      <c r="AI449" s="169"/>
      <c r="AJ449" s="169"/>
      <c r="AK449" s="169"/>
      <c r="AL449" s="169"/>
      <c r="AM449" s="169"/>
      <c r="AN449" s="169"/>
      <c r="AO449" s="169"/>
      <c r="AP449" s="169"/>
      <c r="AQ449" s="169"/>
      <c r="AR449" s="169"/>
      <c r="AS449" s="169"/>
      <c r="AT449" s="169"/>
      <c r="AU449" s="169"/>
      <c r="AV449" s="169"/>
      <c r="AW449" s="169"/>
      <c r="AX449" s="169"/>
      <c r="AY449" s="169"/>
      <c r="AZ449" s="169"/>
      <c r="BA449" s="169"/>
      <c r="BB449" s="169"/>
      <c r="BC449" s="169"/>
      <c r="BD449" s="169"/>
      <c r="BE449" s="169"/>
      <c r="BF449" s="169"/>
      <c r="BG449" s="169"/>
      <c r="BH449" s="224"/>
      <c r="BI449" s="349"/>
      <c r="BJ449" s="276"/>
      <c r="BK449" s="197"/>
      <c r="BL449" s="250"/>
      <c r="BM449" s="287"/>
      <c r="BN449" s="241"/>
      <c r="BO449" s="241"/>
      <c r="BP449" s="288"/>
      <c r="BQ449" s="350"/>
      <c r="BR449" s="197"/>
      <c r="BS449" s="197"/>
      <c r="BT449" s="289"/>
      <c r="BU449" s="87"/>
      <c r="BV449" s="87"/>
      <c r="BW449" s="107"/>
      <c r="BX449" s="14"/>
      <c r="BY449" s="16"/>
      <c r="BZ449" s="93"/>
      <c r="CA449" s="17"/>
      <c r="CB449" s="144" t="s">
        <v>90</v>
      </c>
      <c r="CC449" s="145"/>
      <c r="CD449" s="131"/>
      <c r="CE449" s="21"/>
      <c r="CF449" s="22"/>
      <c r="CG449" s="146"/>
      <c r="CH449" s="23"/>
      <c r="CI449" s="9"/>
      <c r="CP449" s="8"/>
      <c r="CQ449" s="8"/>
      <c r="CR449" s="8"/>
      <c r="CS449" s="8"/>
      <c r="CT449" s="8"/>
      <c r="CU449" s="8"/>
    </row>
    <row r="450" spans="1:99" ht="15.75" customHeight="1" x14ac:dyDescent="0.25">
      <c r="A450" s="502"/>
      <c r="B450" s="351" t="s">
        <v>39</v>
      </c>
      <c r="C450" s="352">
        <f>CF421/G421%</f>
        <v>1.0989471918124241</v>
      </c>
      <c r="D450" s="352">
        <f>CF423/(G423+G424+G425)%</f>
        <v>7.9534864778751713E-2</v>
      </c>
      <c r="E450" s="352">
        <f>CF425/(G426+G427+G428)%</f>
        <v>6.5724613867893522E-2</v>
      </c>
      <c r="F450" s="353">
        <f>CF427/(G429+G430)%</f>
        <v>0</v>
      </c>
      <c r="G450" s="354">
        <f>CF429/(G431)%</f>
        <v>0</v>
      </c>
      <c r="H450" s="413">
        <f>H404+F444-F445</f>
        <v>427.8159999999998</v>
      </c>
      <c r="K450" s="309"/>
      <c r="L450" s="309"/>
      <c r="M450" s="471" t="s">
        <v>103</v>
      </c>
      <c r="N450" s="472"/>
      <c r="O450" s="473"/>
      <c r="P450" s="357" t="s">
        <v>104</v>
      </c>
      <c r="Q450" s="358" t="s">
        <v>105</v>
      </c>
      <c r="R450" s="359" t="s">
        <v>106</v>
      </c>
      <c r="S450" s="359" t="s">
        <v>107</v>
      </c>
      <c r="T450" s="359" t="s">
        <v>108</v>
      </c>
      <c r="U450" s="359" t="s">
        <v>101</v>
      </c>
      <c r="V450" s="360" t="s">
        <v>109</v>
      </c>
      <c r="W450" s="213"/>
      <c r="X450" s="348"/>
      <c r="Y450" s="348"/>
      <c r="Z450" s="348"/>
      <c r="AA450" s="348"/>
      <c r="AE450" s="348"/>
      <c r="AF450" s="348"/>
      <c r="AG450" s="169"/>
      <c r="AH450" s="169"/>
      <c r="AI450" s="169"/>
      <c r="AJ450" s="169"/>
      <c r="AK450" s="169"/>
      <c r="AL450" s="169"/>
      <c r="AM450" s="169"/>
      <c r="AN450" s="169"/>
      <c r="AO450" s="169"/>
      <c r="AP450" s="169"/>
      <c r="AQ450" s="169"/>
      <c r="AR450" s="169"/>
      <c r="AS450" s="169"/>
      <c r="AT450" s="169"/>
      <c r="AU450" s="169"/>
      <c r="AV450" s="169"/>
      <c r="AW450" s="169"/>
      <c r="AX450" s="169"/>
      <c r="AY450" s="169"/>
      <c r="AZ450" s="169"/>
      <c r="BA450" s="169"/>
      <c r="BB450" s="169"/>
      <c r="BC450" s="169"/>
      <c r="BD450" s="169"/>
      <c r="BE450" s="169"/>
      <c r="BF450" s="169"/>
      <c r="BG450" s="169"/>
      <c r="BH450" s="361" t="s">
        <v>110</v>
      </c>
      <c r="BI450" s="480"/>
      <c r="BJ450" s="362">
        <f>BJ421+BJ423+BJ425+BJ427+BJ429+BJ431+BJ432+BJ434+BJ436+BJ438+BJ439+BJ440+BJ442+BJ444+BJ446+BJ448</f>
        <v>5.28</v>
      </c>
      <c r="BK450" s="362">
        <f>BK421+BK423+BK425+BK427+BK429+BK431+BK432+BK434+BK436+BK438+BK439+BK440+BK442+BK444+BK446+BK448</f>
        <v>0.85200000000000009</v>
      </c>
      <c r="BL450" s="488"/>
      <c r="BM450" s="489"/>
      <c r="BN450" s="362">
        <f>BN421+BN423+BN425+BN427+BN429+BN431+BN432+BN434+BN436+BN438+BN439+BN440+BN442+BN444+BN446+BN448</f>
        <v>4.1500000000000004</v>
      </c>
      <c r="BO450" s="362">
        <f>BO421+BO423+BO425+BO427+BO429+BO431+BO432+BO434+BO436+BO438+BO439+BO440+BO442+BO444+BO446+BO448</f>
        <v>0.80199999999999994</v>
      </c>
      <c r="BP450" s="488"/>
      <c r="BQ450" s="489"/>
      <c r="BR450" s="362">
        <f>BR421+BR423+BR425+BR427+BR429+BR431+BR432+BR434+BR436+BR438+BR439+BR440+BR442+BR444+BR446+BR448</f>
        <v>4.04</v>
      </c>
      <c r="BS450" s="362">
        <f>BS421+BS423+BS425+BS427+BS429+BS431+BS432+BS434+BS436+BS438+BS439+BS440+BS442+BS444+BS446+BS448</f>
        <v>0.57000000000000006</v>
      </c>
      <c r="BT450" s="482"/>
      <c r="BU450" s="87"/>
      <c r="BV450" s="87"/>
      <c r="BW450" s="147" t="s">
        <v>110</v>
      </c>
      <c r="BX450" s="18"/>
      <c r="BY450" s="148">
        <f>BY421+BY423+BY425+BY427+BY429+BY431+BY432+BY434+BY436+BY438+BY439+BY440+BY442+BY444+BY446+BY448</f>
        <v>13.469999999999999</v>
      </c>
      <c r="BZ450" s="149">
        <f>BZ423+BZ425+BZ427+BZ429+BZ431+BZ432+BZ434+BZ436+BZ438+BZ439+BZ440+BZ442+BZ444+BZ446+BZ448+CC449</f>
        <v>2.2240000000000002</v>
      </c>
      <c r="CA450" s="150">
        <f>CA431+CA432+CA434+CA438+CA438+CA439</f>
        <v>0</v>
      </c>
      <c r="CB450" s="144" t="s">
        <v>39</v>
      </c>
      <c r="CC450" s="145">
        <f>CC449</f>
        <v>0</v>
      </c>
      <c r="CD450" s="147" t="s">
        <v>110</v>
      </c>
      <c r="CE450" s="151"/>
      <c r="CF450" s="152">
        <f>SUM(CF403:CF449)</f>
        <v>195.18000000000006</v>
      </c>
      <c r="CG450" s="153">
        <f>SUM(BZ404:BZ450)</f>
        <v>7.44</v>
      </c>
      <c r="CH450" s="154">
        <f>CA450</f>
        <v>0</v>
      </c>
      <c r="CI450" s="9"/>
      <c r="CP450" s="8"/>
      <c r="CQ450" s="45"/>
      <c r="CR450" s="8"/>
      <c r="CS450" s="8"/>
      <c r="CT450" s="8"/>
      <c r="CU450" s="8"/>
    </row>
    <row r="451" spans="1:99" ht="15" customHeight="1" x14ac:dyDescent="0.25">
      <c r="A451" s="363"/>
      <c r="H451" s="364" t="s">
        <v>109</v>
      </c>
      <c r="K451" s="309"/>
      <c r="L451" s="309"/>
      <c r="M451" s="365"/>
      <c r="N451" s="333"/>
      <c r="O451" s="366"/>
      <c r="P451" s="367" t="s">
        <v>111</v>
      </c>
      <c r="Q451" s="205"/>
      <c r="R451" s="205"/>
      <c r="S451" s="368"/>
      <c r="T451" s="368"/>
      <c r="U451" s="368"/>
      <c r="V451" s="369">
        <f>Q451+R451+S451+T451+U451</f>
        <v>0</v>
      </c>
      <c r="W451" s="213"/>
      <c r="X451" s="348"/>
      <c r="Y451" s="348"/>
      <c r="Z451" s="348"/>
      <c r="AA451" s="348"/>
      <c r="AE451" s="348"/>
      <c r="AF451" s="348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  <c r="AQ451" s="169"/>
      <c r="AR451" s="169"/>
      <c r="AS451" s="169"/>
      <c r="AT451" s="169"/>
      <c r="AU451" s="169"/>
      <c r="AV451" s="169"/>
      <c r="AW451" s="169"/>
      <c r="AX451" s="169"/>
      <c r="AY451" s="169"/>
      <c r="AZ451" s="169"/>
      <c r="BA451" s="169"/>
      <c r="BB451" s="169"/>
      <c r="BC451" s="169"/>
      <c r="BD451" s="169"/>
      <c r="BE451" s="169"/>
      <c r="BF451" s="169"/>
      <c r="BG451" s="169"/>
      <c r="BH451" s="370" t="s">
        <v>112</v>
      </c>
      <c r="BI451" s="481"/>
      <c r="BJ451" s="371">
        <f>BJ450/(BJ450+C444)%</f>
        <v>5.0151975683890582</v>
      </c>
      <c r="BK451" s="371">
        <f>BK450/C444%</f>
        <v>0.85200000000000009</v>
      </c>
      <c r="BL451" s="490"/>
      <c r="BM451" s="491"/>
      <c r="BN451" s="371">
        <f>BN450/(BN450+D444)%</f>
        <v>4.143784323514728</v>
      </c>
      <c r="BO451" s="371">
        <f>BO450/D444%</f>
        <v>0.83541666666666659</v>
      </c>
      <c r="BP451" s="490"/>
      <c r="BQ451" s="491"/>
      <c r="BR451" s="371">
        <f>BR450/(BR450+E444)%</f>
        <v>6.0262529832935554</v>
      </c>
      <c r="BS451" s="371">
        <f>BS450/E444%</f>
        <v>0.90476190476190488</v>
      </c>
      <c r="BT451" s="483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9"/>
      <c r="CP451" s="8"/>
    </row>
    <row r="452" spans="1:99" ht="15" customHeight="1" x14ac:dyDescent="0.25">
      <c r="A452" s="474" t="s">
        <v>95</v>
      </c>
      <c r="B452" s="475"/>
      <c r="C452" s="327" t="s">
        <v>58</v>
      </c>
      <c r="D452" s="372" t="s">
        <v>61</v>
      </c>
      <c r="E452" s="323" t="s">
        <v>65</v>
      </c>
      <c r="F452" s="325" t="s">
        <v>70</v>
      </c>
      <c r="G452" s="373" t="s">
        <v>71</v>
      </c>
      <c r="H452" s="374" t="s">
        <v>73</v>
      </c>
      <c r="I452" s="375"/>
      <c r="K452" s="309"/>
      <c r="L452" s="309"/>
      <c r="M452" s="476" t="s">
        <v>113</v>
      </c>
      <c r="N452" s="477"/>
      <c r="O452" s="376"/>
      <c r="P452" s="377" t="s">
        <v>114</v>
      </c>
      <c r="Q452" s="378">
        <f t="shared" ref="Q452:V452" si="381">Q451</f>
        <v>0</v>
      </c>
      <c r="R452" s="378">
        <f t="shared" si="381"/>
        <v>0</v>
      </c>
      <c r="S452" s="378">
        <f t="shared" si="381"/>
        <v>0</v>
      </c>
      <c r="T452" s="378">
        <f t="shared" si="381"/>
        <v>0</v>
      </c>
      <c r="U452" s="378">
        <f t="shared" si="381"/>
        <v>0</v>
      </c>
      <c r="V452" s="379">
        <f t="shared" si="381"/>
        <v>0</v>
      </c>
      <c r="W452" s="169"/>
      <c r="X452" s="348"/>
      <c r="Y452" s="348"/>
      <c r="Z452" s="348"/>
      <c r="AA452" s="348"/>
      <c r="AE452" s="348"/>
      <c r="AF452" s="348"/>
      <c r="AG452" s="169"/>
      <c r="AH452" s="169"/>
      <c r="AI452" s="169"/>
      <c r="AJ452" s="169"/>
      <c r="AK452" s="169"/>
      <c r="AL452" s="169"/>
      <c r="AM452" s="169"/>
      <c r="AN452" s="169"/>
      <c r="AO452" s="169"/>
      <c r="AP452" s="169"/>
      <c r="AQ452" s="169"/>
      <c r="AR452" s="169"/>
      <c r="AS452" s="169"/>
      <c r="AT452" s="169"/>
      <c r="AU452" s="169"/>
      <c r="AV452" s="169"/>
      <c r="AW452" s="169"/>
      <c r="AX452" s="169"/>
      <c r="AY452" s="169"/>
      <c r="AZ452" s="169"/>
      <c r="BA452" s="169"/>
      <c r="BB452" s="169"/>
      <c r="BC452" s="169"/>
      <c r="BD452" s="169"/>
      <c r="BE452" s="169"/>
      <c r="BF452" s="169"/>
      <c r="BG452" s="169"/>
      <c r="BH452" s="380"/>
      <c r="BI452" s="381"/>
      <c r="BJ452" s="381"/>
      <c r="BK452" s="381"/>
      <c r="BL452" s="381"/>
      <c r="BM452" s="381"/>
      <c r="BN452" s="381"/>
      <c r="BO452" s="381"/>
      <c r="BP452" s="381"/>
      <c r="BQ452" s="381"/>
      <c r="BR452" s="381"/>
      <c r="BS452" s="381"/>
      <c r="BT452" s="381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9"/>
    </row>
    <row r="453" spans="1:99" ht="15" customHeight="1" x14ac:dyDescent="0.25">
      <c r="A453" s="382"/>
      <c r="B453" s="189"/>
      <c r="C453" s="333">
        <v>1.5</v>
      </c>
      <c r="D453" s="333">
        <v>1.45</v>
      </c>
      <c r="E453" s="383">
        <v>1.25</v>
      </c>
      <c r="F453" s="272">
        <v>1.5</v>
      </c>
      <c r="G453" s="384">
        <v>1.5</v>
      </c>
      <c r="H453" s="385">
        <v>1.5</v>
      </c>
      <c r="I453" s="386"/>
      <c r="K453" s="387" t="s">
        <v>56</v>
      </c>
      <c r="L453" s="388"/>
      <c r="M453" s="476" t="s">
        <v>115</v>
      </c>
      <c r="N453" s="477"/>
      <c r="O453" s="376"/>
      <c r="S453" s="309"/>
      <c r="T453" s="389"/>
      <c r="U453" s="478" t="s">
        <v>109</v>
      </c>
      <c r="V453" s="479"/>
      <c r="W453" s="169"/>
      <c r="X453" s="348"/>
      <c r="Y453" s="390" t="s">
        <v>116</v>
      </c>
      <c r="Z453" s="390">
        <f>100-(Z456+V456+0.15)</f>
        <v>94.012504183419026</v>
      </c>
      <c r="AA453" s="348"/>
      <c r="AE453" s="348"/>
      <c r="AF453" s="348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  <c r="AQ453" s="169"/>
      <c r="AR453" s="169"/>
      <c r="AS453" s="169"/>
      <c r="AT453" s="169"/>
      <c r="AU453" s="169"/>
      <c r="AV453" s="169"/>
      <c r="AW453" s="169"/>
      <c r="AX453" s="169"/>
      <c r="AY453" s="169"/>
      <c r="AZ453" s="169"/>
      <c r="BA453" s="169"/>
      <c r="BB453" s="169"/>
      <c r="BC453" s="169"/>
      <c r="BD453" s="169"/>
      <c r="BE453" s="169"/>
      <c r="BF453" s="169"/>
      <c r="BG453" s="169"/>
      <c r="BH453" s="380"/>
      <c r="BI453" s="381"/>
      <c r="BJ453" s="381"/>
      <c r="BK453" s="381"/>
      <c r="BL453" s="381"/>
      <c r="BM453" s="381"/>
      <c r="BN453" s="381"/>
      <c r="BO453" s="381"/>
      <c r="BP453" s="381"/>
      <c r="BQ453" s="381"/>
      <c r="BR453" s="381"/>
      <c r="BS453" s="381"/>
      <c r="BT453" s="381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9"/>
    </row>
    <row r="454" spans="1:99" ht="15.75" customHeight="1" x14ac:dyDescent="0.25">
      <c r="A454" s="365" t="s">
        <v>117</v>
      </c>
      <c r="B454" s="241" t="s">
        <v>38</v>
      </c>
      <c r="C454" s="337">
        <f>BX431/(BX431+F433)%</f>
        <v>2.6410275998297514</v>
      </c>
      <c r="D454" s="337">
        <f>BX432/(BX432+F434)%</f>
        <v>2.1674458138546533</v>
      </c>
      <c r="E454" s="337">
        <f>BX434/(BX434+F435)%</f>
        <v>1.9114976584153685</v>
      </c>
      <c r="F454" s="339">
        <f>BX436/(BX436+F436)%</f>
        <v>2.3689877961234744</v>
      </c>
      <c r="G454" s="391">
        <f>BX438/(BX438+F437)%</f>
        <v>9.4138543516873909</v>
      </c>
      <c r="H454" s="392" t="e">
        <f>BX439/(BX439+F438)%</f>
        <v>#DIV/0!</v>
      </c>
      <c r="I454" s="393"/>
      <c r="K454" s="337" t="e">
        <f>BZ429/(F431)%</f>
        <v>#DIV/0!</v>
      </c>
      <c r="L454" s="309"/>
      <c r="M454" s="476" t="s">
        <v>118</v>
      </c>
      <c r="N454" s="477"/>
      <c r="O454" s="376"/>
      <c r="S454" s="309"/>
      <c r="T454" s="492" t="s">
        <v>119</v>
      </c>
      <c r="U454" s="183" t="s">
        <v>36</v>
      </c>
      <c r="V454" s="366">
        <v>5.25</v>
      </c>
      <c r="W454" s="169"/>
      <c r="X454" s="348"/>
      <c r="Y454" s="484" t="s">
        <v>120</v>
      </c>
      <c r="Z454" s="484"/>
      <c r="AA454" s="348"/>
      <c r="AB454" s="348"/>
      <c r="AC454" s="348"/>
      <c r="AD454" s="348"/>
      <c r="AE454" s="348"/>
      <c r="AF454" s="348"/>
      <c r="AG454" s="169"/>
      <c r="AH454" s="169"/>
      <c r="AI454" s="169"/>
      <c r="AJ454" s="169"/>
      <c r="AK454" s="169"/>
      <c r="AL454" s="169"/>
      <c r="AM454" s="169"/>
      <c r="AN454" s="169"/>
      <c r="AO454" s="169"/>
      <c r="AP454" s="169"/>
      <c r="AQ454" s="169"/>
      <c r="AR454" s="169"/>
      <c r="AS454" s="169"/>
      <c r="AT454" s="169"/>
      <c r="AU454" s="169"/>
      <c r="AV454" s="169"/>
      <c r="AW454" s="169"/>
      <c r="AX454" s="169"/>
      <c r="AY454" s="169"/>
      <c r="AZ454" s="169"/>
      <c r="BA454" s="169"/>
      <c r="BB454" s="169"/>
      <c r="BC454" s="169"/>
      <c r="BD454" s="169"/>
      <c r="BE454" s="169"/>
      <c r="BF454" s="169"/>
      <c r="BG454" s="169"/>
      <c r="BH454" s="380"/>
      <c r="BI454" s="381"/>
      <c r="BJ454" s="381"/>
      <c r="BK454" s="381"/>
      <c r="BL454" s="381"/>
      <c r="BM454" s="381"/>
      <c r="BN454" s="381"/>
      <c r="BO454" s="381"/>
      <c r="BP454" s="381"/>
      <c r="BQ454" s="381"/>
      <c r="BR454" s="381"/>
      <c r="BS454" s="381"/>
      <c r="BT454" s="381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9"/>
    </row>
    <row r="455" spans="1:99" ht="15.75" customHeight="1" x14ac:dyDescent="0.25">
      <c r="A455" s="365"/>
      <c r="B455" s="241" t="s">
        <v>39</v>
      </c>
      <c r="C455" s="337">
        <f>CE431/(CE431+G433)%</f>
        <v>0.21523489509077659</v>
      </c>
      <c r="D455" s="337">
        <f>CE432/(CE432+G434)%</f>
        <v>0.25268540172024256</v>
      </c>
      <c r="E455" s="337">
        <f>CE434/(CE434+G435)%</f>
        <v>0.21233924591963599</v>
      </c>
      <c r="F455" s="339">
        <f>CE436/(CE436+G436)%</f>
        <v>0.29924101596858882</v>
      </c>
      <c r="G455" s="391">
        <f>CE438/(CE438+G437)%</f>
        <v>0.53616590794132535</v>
      </c>
      <c r="H455" s="394">
        <f>CF439/(CF439+G438)%</f>
        <v>0</v>
      </c>
      <c r="K455" s="352">
        <f>CG429/(G431)%</f>
        <v>0</v>
      </c>
      <c r="M455" s="485" t="s">
        <v>121</v>
      </c>
      <c r="N455" s="467"/>
      <c r="O455" s="395"/>
      <c r="T455" s="492"/>
      <c r="U455" s="183" t="s">
        <v>38</v>
      </c>
      <c r="V455" s="193">
        <f>BY450/(BY450+F444)%</f>
        <v>4.9436635225896417</v>
      </c>
      <c r="W455" s="169"/>
      <c r="X455" s="260"/>
      <c r="Y455" s="183" t="s">
        <v>122</v>
      </c>
      <c r="Z455" s="396">
        <v>0</v>
      </c>
      <c r="AA455" s="260"/>
      <c r="AB455" s="260"/>
      <c r="AC455" s="260"/>
      <c r="AD455" s="260"/>
      <c r="AE455" s="260"/>
      <c r="AF455" s="260"/>
      <c r="AG455" s="223"/>
      <c r="AH455" s="223"/>
      <c r="AI455" s="223"/>
      <c r="AJ455" s="223"/>
      <c r="AK455" s="223"/>
      <c r="AL455" s="223"/>
      <c r="AM455" s="223"/>
      <c r="AN455" s="223"/>
      <c r="AO455" s="223"/>
      <c r="AP455" s="223"/>
      <c r="AQ455" s="223"/>
      <c r="AR455" s="223"/>
      <c r="AS455" s="223"/>
      <c r="AT455" s="223"/>
      <c r="AU455" s="223"/>
      <c r="AV455" s="223"/>
      <c r="AW455" s="223"/>
      <c r="AX455" s="223"/>
      <c r="AY455" s="223"/>
      <c r="AZ455" s="223"/>
      <c r="BA455" s="223"/>
      <c r="BB455" s="223"/>
      <c r="BC455" s="223"/>
      <c r="BD455" s="223"/>
      <c r="BE455" s="223"/>
      <c r="BF455" s="223"/>
      <c r="BG455" s="223"/>
      <c r="BH455" s="380"/>
      <c r="BI455" s="381"/>
      <c r="BJ455" s="381"/>
      <c r="BK455" s="381"/>
      <c r="BL455" s="381"/>
      <c r="BM455" s="381"/>
      <c r="BN455" s="381"/>
      <c r="BO455" s="381"/>
      <c r="BP455" s="381"/>
      <c r="BQ455" s="381"/>
      <c r="BR455" s="381"/>
      <c r="BS455" s="381"/>
      <c r="BT455" s="381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9"/>
    </row>
    <row r="456" spans="1:99" ht="15.75" customHeight="1" x14ac:dyDescent="0.25">
      <c r="A456" s="382"/>
      <c r="B456" s="234"/>
      <c r="C456" s="333">
        <v>1.95</v>
      </c>
      <c r="D456" s="333">
        <v>1.75</v>
      </c>
      <c r="E456" s="333">
        <v>1.65</v>
      </c>
      <c r="F456" s="384"/>
      <c r="G456" s="322" t="s">
        <v>123</v>
      </c>
      <c r="H456" s="397" t="s">
        <v>45</v>
      </c>
      <c r="I456" s="327" t="s">
        <v>48</v>
      </c>
      <c r="J456" s="327" t="s">
        <v>52</v>
      </c>
      <c r="K456" s="327" t="s">
        <v>58</v>
      </c>
      <c r="L456" s="372" t="s">
        <v>61</v>
      </c>
      <c r="M456" s="323" t="s">
        <v>65</v>
      </c>
      <c r="N456" s="323" t="s">
        <v>70</v>
      </c>
      <c r="O456" s="327" t="s">
        <v>77</v>
      </c>
      <c r="P456" s="327" t="s">
        <v>80</v>
      </c>
      <c r="Q456" s="398" t="s">
        <v>82</v>
      </c>
      <c r="R456" s="398" t="s">
        <v>84</v>
      </c>
      <c r="S456" s="399" t="s">
        <v>86</v>
      </c>
      <c r="T456" s="493"/>
      <c r="U456" s="183" t="s">
        <v>39</v>
      </c>
      <c r="V456" s="414">
        <f>CF450/(CF450+G444)%</f>
        <v>5.8374958165809669</v>
      </c>
      <c r="W456" s="169"/>
      <c r="X456" s="260"/>
      <c r="Y456" s="183" t="s">
        <v>124</v>
      </c>
      <c r="Z456" s="400">
        <f>Z455/((CF450+G444)+(CF450+G444)*0.0015)%</f>
        <v>0</v>
      </c>
      <c r="AF456" s="260"/>
      <c r="AG456" s="223"/>
      <c r="AH456" s="223"/>
      <c r="AI456" s="223"/>
      <c r="AJ456" s="223"/>
      <c r="AK456" s="223"/>
      <c r="AL456" s="223"/>
      <c r="AM456" s="223"/>
      <c r="AN456" s="223"/>
      <c r="AO456" s="223"/>
      <c r="AP456" s="223"/>
      <c r="AQ456" s="223"/>
      <c r="AR456" s="223"/>
      <c r="AS456" s="223"/>
      <c r="AT456" s="223"/>
      <c r="AU456" s="223"/>
      <c r="AV456" s="223"/>
      <c r="AW456" s="223"/>
      <c r="AX456" s="223"/>
      <c r="AY456" s="223"/>
      <c r="AZ456" s="223"/>
      <c r="BA456" s="223"/>
      <c r="BB456" s="223"/>
      <c r="BC456" s="223"/>
      <c r="BD456" s="223"/>
      <c r="BE456" s="223"/>
      <c r="BF456" s="223"/>
      <c r="BG456" s="223"/>
      <c r="BH456" s="380"/>
      <c r="BI456" s="381"/>
      <c r="BJ456" s="381"/>
      <c r="BK456" s="381"/>
      <c r="BL456" s="381"/>
      <c r="BM456" s="381"/>
      <c r="BN456" s="381"/>
      <c r="BO456" s="381"/>
      <c r="BP456" s="381"/>
      <c r="BQ456" s="381"/>
      <c r="BR456" s="381"/>
      <c r="BS456" s="381"/>
      <c r="BT456" s="381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9"/>
    </row>
    <row r="457" spans="1:99" ht="15" customHeight="1" x14ac:dyDescent="0.25">
      <c r="A457" s="365" t="s">
        <v>109</v>
      </c>
      <c r="B457" s="241" t="s">
        <v>38</v>
      </c>
      <c r="C457" s="337">
        <f>BY431/(BY431+F433)%</f>
        <v>2.6410275998297514</v>
      </c>
      <c r="D457" s="337">
        <f>BY432/(BY432+F434)%</f>
        <v>2.4782884981995337</v>
      </c>
      <c r="E457" s="337">
        <f>BY434/(BY434+F435)%</f>
        <v>2.1359778773719844</v>
      </c>
      <c r="F457" s="338">
        <f>BY436/(BY436+F436)%</f>
        <v>2.3689877961234744</v>
      </c>
      <c r="G457" s="274" t="s">
        <v>38</v>
      </c>
      <c r="H457" s="337">
        <f>BZ423/(F423+F424+F425)%</f>
        <v>0</v>
      </c>
      <c r="I457" s="337">
        <f>BZ425/(F426+F427+F428)%</f>
        <v>0</v>
      </c>
      <c r="J457" s="337">
        <f>BZ427/(F429+F430)%</f>
        <v>0</v>
      </c>
      <c r="K457" s="337">
        <f>BZ431/F433%</f>
        <v>0</v>
      </c>
      <c r="L457" s="337">
        <f>BZ432/F434%</f>
        <v>0</v>
      </c>
      <c r="M457" s="337">
        <f>BZ434/F435%</f>
        <v>0</v>
      </c>
      <c r="N457" s="386">
        <f>BZ436/F436%</f>
        <v>0</v>
      </c>
      <c r="O457" s="337">
        <f>BZ440/F439%</f>
        <v>1.8271293375394322</v>
      </c>
      <c r="P457" s="337">
        <f>BZ442/F440%</f>
        <v>1.4388489208633093</v>
      </c>
      <c r="Q457" s="337" t="e">
        <f>BZ444/F441%</f>
        <v>#DIV/0!</v>
      </c>
      <c r="R457" s="386">
        <f>BZ446/F442%</f>
        <v>1.6207322089675034</v>
      </c>
      <c r="S457" s="272">
        <f>BZ448/F443%</f>
        <v>1.2279646096587997</v>
      </c>
      <c r="T457" s="493" t="s">
        <v>14</v>
      </c>
      <c r="U457" s="183" t="s">
        <v>38</v>
      </c>
      <c r="V457" s="193">
        <f>BZ450/F444%/0.381</f>
        <v>2.2537723325124901</v>
      </c>
      <c r="W457" s="223"/>
      <c r="X457" s="260"/>
      <c r="AF457" s="260"/>
      <c r="AG457" s="223"/>
      <c r="AH457" s="223"/>
      <c r="AI457" s="223"/>
      <c r="AJ457" s="223"/>
      <c r="AK457" s="223"/>
      <c r="AL457" s="223"/>
      <c r="AM457" s="223"/>
      <c r="AN457" s="223"/>
      <c r="AO457" s="223"/>
      <c r="AP457" s="223"/>
      <c r="AQ457" s="223"/>
      <c r="AR457" s="223"/>
      <c r="AS457" s="223"/>
      <c r="AT457" s="223"/>
      <c r="AU457" s="223"/>
      <c r="AV457" s="223"/>
      <c r="AW457" s="223"/>
      <c r="AX457" s="223"/>
      <c r="AY457" s="223"/>
      <c r="AZ457" s="223"/>
      <c r="BA457" s="223"/>
      <c r="BB457" s="223"/>
      <c r="BC457" s="223"/>
      <c r="BD457" s="223"/>
      <c r="BE457" s="223"/>
      <c r="BF457" s="223"/>
      <c r="BG457" s="223"/>
      <c r="BH457" s="380"/>
      <c r="BI457" s="381"/>
      <c r="BJ457" s="381"/>
      <c r="BK457" s="381"/>
      <c r="BL457" s="381"/>
      <c r="BM457" s="381"/>
      <c r="BN457" s="381"/>
      <c r="BO457" s="381"/>
      <c r="BP457" s="381"/>
      <c r="BQ457" s="381"/>
      <c r="BR457" s="381"/>
      <c r="BS457" s="381"/>
      <c r="BT457" s="381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9"/>
    </row>
    <row r="458" spans="1:99" ht="15" customHeight="1" x14ac:dyDescent="0.25">
      <c r="A458" s="401"/>
      <c r="B458" s="351" t="s">
        <v>39</v>
      </c>
      <c r="C458" s="352">
        <f>CF431/(CF431+G433)%</f>
        <v>0.21523489509077659</v>
      </c>
      <c r="D458" s="352">
        <f>CF432/(CF432+G434)%</f>
        <v>0.28973735432649678</v>
      </c>
      <c r="E458" s="352">
        <f>CF434/(CF434+G435)%</f>
        <v>0.2377593726549124</v>
      </c>
      <c r="F458" s="353">
        <f>CF436/(CF436+G436)%</f>
        <v>0.29924101596858882</v>
      </c>
      <c r="G458" s="402" t="s">
        <v>39</v>
      </c>
      <c r="H458" s="352">
        <f>CG423/(G423+G424+G425)%</f>
        <v>0</v>
      </c>
      <c r="I458" s="352">
        <f>CG425/(G426+G427+G428)%</f>
        <v>0</v>
      </c>
      <c r="J458" s="352">
        <f>CG427/(G429+G430)%</f>
        <v>0</v>
      </c>
      <c r="K458" s="352">
        <f>CG431/G433%</f>
        <v>0</v>
      </c>
      <c r="L458" s="352">
        <f>CG432/G434%</f>
        <v>0</v>
      </c>
      <c r="M458" s="352">
        <f>CG434/G435%</f>
        <v>0</v>
      </c>
      <c r="N458" s="393">
        <f>CG436/G436%</f>
        <v>0</v>
      </c>
      <c r="O458" s="352">
        <f>CG440/G439%</f>
        <v>0.28998510021308294</v>
      </c>
      <c r="P458" s="352">
        <f>CG442/G440%</f>
        <v>0.23654939856057175</v>
      </c>
      <c r="Q458" s="352">
        <f>CG444/G441%</f>
        <v>0</v>
      </c>
      <c r="R458" s="393">
        <f>CG446/G442%</f>
        <v>0.19471790614003873</v>
      </c>
      <c r="S458" s="403">
        <f>CG448/G443%</f>
        <v>0.25575803711508649</v>
      </c>
      <c r="T458" s="494"/>
      <c r="U458" s="404" t="s">
        <v>39</v>
      </c>
      <c r="V458" s="405">
        <f>CG450/G444%/0.381</f>
        <v>0.62024208203522357</v>
      </c>
      <c r="W458" s="223"/>
      <c r="X458" s="260"/>
      <c r="AF458" s="260"/>
      <c r="AG458" s="223"/>
      <c r="AH458" s="223"/>
      <c r="AI458" s="223"/>
      <c r="AJ458" s="223"/>
      <c r="AK458" s="223"/>
      <c r="AL458" s="223"/>
      <c r="AM458" s="223"/>
      <c r="AN458" s="223"/>
      <c r="AO458" s="223"/>
      <c r="AP458" s="223"/>
      <c r="AQ458" s="223"/>
      <c r="AR458" s="223"/>
      <c r="AS458" s="223"/>
      <c r="AT458" s="223"/>
      <c r="AU458" s="223"/>
      <c r="AV458" s="223"/>
      <c r="AW458" s="223"/>
      <c r="AX458" s="223"/>
      <c r="AY458" s="223"/>
      <c r="AZ458" s="223"/>
      <c r="BA458" s="223"/>
      <c r="BB458" s="223"/>
      <c r="BC458" s="223"/>
      <c r="BD458" s="223"/>
      <c r="BE458" s="223"/>
      <c r="BF458" s="223"/>
      <c r="BG458" s="223"/>
      <c r="BH458" s="380"/>
      <c r="BI458" s="381"/>
      <c r="BJ458" s="381"/>
      <c r="BK458" s="381"/>
      <c r="BL458" s="381"/>
      <c r="BM458" s="381"/>
      <c r="BN458" s="381"/>
      <c r="BO458" s="381"/>
      <c r="BP458" s="381"/>
      <c r="BQ458" s="381"/>
      <c r="BR458" s="381"/>
      <c r="BS458" s="381"/>
      <c r="BT458" s="381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9"/>
    </row>
    <row r="459" spans="1:99" ht="15" customHeight="1" x14ac:dyDescent="0.25">
      <c r="A459" s="408" t="s">
        <v>125</v>
      </c>
      <c r="B459" s="348"/>
      <c r="C459" s="348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213"/>
      <c r="O459" s="213"/>
      <c r="P459" s="213"/>
      <c r="Q459" s="309"/>
      <c r="R459" s="309"/>
      <c r="W459" s="223"/>
      <c r="X459" s="309"/>
      <c r="Y459" s="309"/>
      <c r="Z459" s="309"/>
      <c r="AA459" s="310"/>
      <c r="AB459" s="310"/>
      <c r="AC459" s="310"/>
      <c r="AD459" s="310"/>
      <c r="AE459" s="310"/>
      <c r="AF459" s="310"/>
      <c r="AG459" s="409"/>
      <c r="AH459" s="409"/>
      <c r="AI459" s="409"/>
      <c r="AJ459" s="409"/>
      <c r="AK459" s="409"/>
      <c r="AL459" s="409"/>
      <c r="AM459" s="409"/>
      <c r="AN459" s="409"/>
      <c r="AO459" s="409"/>
      <c r="AP459" s="409"/>
      <c r="AQ459" s="409"/>
      <c r="AR459" s="409"/>
      <c r="AS459" s="409"/>
      <c r="AT459" s="409"/>
      <c r="AU459" s="409"/>
      <c r="AV459" s="409"/>
      <c r="AW459" s="409"/>
      <c r="AX459" s="409"/>
      <c r="AY459" s="409"/>
      <c r="AZ459" s="409"/>
      <c r="BA459" s="409"/>
      <c r="BB459" s="409"/>
      <c r="BC459" s="409"/>
      <c r="BD459" s="409"/>
      <c r="BE459" s="409"/>
      <c r="BF459" s="409"/>
      <c r="BG459" s="409"/>
      <c r="BH459" s="380"/>
      <c r="BI459" s="381"/>
      <c r="BJ459" s="381"/>
      <c r="BK459" s="381"/>
      <c r="BL459" s="381"/>
      <c r="BM459" s="381"/>
      <c r="BN459" s="381"/>
      <c r="BO459" s="381"/>
      <c r="BP459" s="381"/>
      <c r="BQ459" s="381"/>
      <c r="BR459" s="381"/>
      <c r="BS459" s="381"/>
      <c r="BT459" s="381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9"/>
    </row>
    <row r="460" spans="1:99" ht="18" customHeight="1" x14ac:dyDescent="0.3">
      <c r="A460" s="363"/>
      <c r="F460" s="495"/>
      <c r="G460" s="495"/>
      <c r="H460" s="495"/>
      <c r="I460" s="495"/>
      <c r="J460" s="495"/>
      <c r="K460" s="495"/>
      <c r="L460" s="495"/>
      <c r="M460" s="495"/>
      <c r="N460" s="495"/>
      <c r="O460" s="495"/>
      <c r="P460" s="495"/>
      <c r="Q460" s="495"/>
      <c r="R460" s="495"/>
      <c r="S460" s="495"/>
      <c r="T460" s="161"/>
      <c r="U460" s="161"/>
      <c r="V460" s="161"/>
      <c r="W460" s="223"/>
      <c r="BH460" s="380"/>
      <c r="BI460" s="381"/>
      <c r="BJ460" s="381"/>
      <c r="BK460" s="381"/>
      <c r="BL460" s="381"/>
      <c r="BM460" s="381"/>
      <c r="BN460" s="381"/>
      <c r="BO460" s="381"/>
      <c r="BP460" s="381"/>
      <c r="BQ460" s="381"/>
      <c r="BR460" s="381"/>
      <c r="BS460" s="381"/>
      <c r="BT460" s="381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9"/>
    </row>
    <row r="461" spans="1:99" ht="15" customHeight="1" x14ac:dyDescent="0.25">
      <c r="A461" s="363"/>
      <c r="W461" s="213"/>
      <c r="BH461" s="380"/>
      <c r="BI461" s="381"/>
      <c r="BJ461" s="381"/>
      <c r="BK461" s="381"/>
      <c r="BL461" s="381"/>
      <c r="BM461" s="381"/>
      <c r="BN461" s="381"/>
      <c r="BO461" s="381"/>
      <c r="BP461" s="381"/>
      <c r="BQ461" s="381"/>
      <c r="BR461" s="381"/>
      <c r="BS461" s="381"/>
      <c r="BT461" s="381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9"/>
    </row>
    <row r="462" spans="1:99" ht="15" customHeight="1" x14ac:dyDescent="0.3">
      <c r="A462" s="363"/>
      <c r="W462" s="213"/>
      <c r="BG462" s="161"/>
      <c r="BH462" s="409"/>
      <c r="BI462" s="409"/>
      <c r="BJ462" s="409"/>
      <c r="BK462" s="409"/>
      <c r="BL462" s="409"/>
      <c r="BM462" s="409"/>
      <c r="BN462" s="409"/>
      <c r="BO462" s="409"/>
      <c r="BP462" s="409"/>
      <c r="BQ462" s="409"/>
      <c r="BR462" s="409"/>
      <c r="BS462" s="409"/>
      <c r="BT462" s="40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</row>
    <row r="463" spans="1:99" ht="23.25" customHeight="1" x14ac:dyDescent="0.3">
      <c r="A463" s="156" t="s">
        <v>0</v>
      </c>
      <c r="B463" s="157"/>
      <c r="C463" s="157"/>
      <c r="D463" s="157"/>
      <c r="E463" s="157"/>
      <c r="F463" s="157"/>
      <c r="G463" s="157"/>
      <c r="H463" s="158"/>
      <c r="I463" s="159"/>
      <c r="J463" s="159"/>
      <c r="K463" s="426" t="s">
        <v>1</v>
      </c>
      <c r="L463" s="427"/>
      <c r="M463" s="486" t="s">
        <v>167</v>
      </c>
      <c r="N463" s="486"/>
      <c r="O463" s="159"/>
      <c r="P463" s="159"/>
      <c r="Q463" s="159"/>
      <c r="R463" s="159"/>
      <c r="S463" s="159"/>
      <c r="T463" s="159"/>
      <c r="U463" s="159"/>
      <c r="V463" s="160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2">
        <v>11</v>
      </c>
      <c r="BI463" s="430" t="s">
        <v>2</v>
      </c>
      <c r="BJ463" s="431"/>
      <c r="BK463" s="431"/>
      <c r="BL463" s="432"/>
      <c r="BM463" s="430" t="s">
        <v>3</v>
      </c>
      <c r="BN463" s="431"/>
      <c r="BO463" s="431"/>
      <c r="BP463" s="432"/>
      <c r="BQ463" s="430" t="s">
        <v>4</v>
      </c>
      <c r="BR463" s="431"/>
      <c r="BS463" s="431"/>
      <c r="BT463" s="433"/>
      <c r="BU463" s="87"/>
      <c r="BV463" s="87"/>
      <c r="BW463" s="87"/>
      <c r="BX463" s="87"/>
      <c r="BY463" s="88" t="s">
        <v>5</v>
      </c>
      <c r="BZ463" s="89"/>
      <c r="CA463" s="89"/>
      <c r="CB463" s="87"/>
      <c r="CC463" s="87"/>
      <c r="CD463" s="87"/>
      <c r="CE463" s="87"/>
      <c r="CF463" s="88" t="s">
        <v>6</v>
      </c>
      <c r="CG463" s="89"/>
      <c r="CH463" s="89"/>
      <c r="CI463" s="9"/>
      <c r="CK463" s="12"/>
      <c r="CL463" s="434" t="s">
        <v>7</v>
      </c>
      <c r="CM463" s="434"/>
      <c r="CN463" s="434"/>
      <c r="CO463" s="24"/>
      <c r="CQ463" s="12"/>
      <c r="CR463" s="434" t="s">
        <v>8</v>
      </c>
      <c r="CS463" s="434"/>
      <c r="CT463" s="434"/>
      <c r="CU463" s="24"/>
    </row>
    <row r="464" spans="1:99" ht="15.75" customHeight="1" x14ac:dyDescent="0.25">
      <c r="A464" s="163" t="s">
        <v>9</v>
      </c>
      <c r="B464" s="435" t="s">
        <v>10</v>
      </c>
      <c r="C464" s="435"/>
      <c r="D464" s="435"/>
      <c r="E464" s="435"/>
      <c r="F464" s="435"/>
      <c r="G464" s="435"/>
      <c r="H464" s="435"/>
      <c r="I464" s="436" t="s">
        <v>11</v>
      </c>
      <c r="J464" s="436"/>
      <c r="K464" s="436"/>
      <c r="L464" s="436"/>
      <c r="M464" s="436"/>
      <c r="N464" s="436"/>
      <c r="O464" s="461" t="s">
        <v>12</v>
      </c>
      <c r="P464" s="461"/>
      <c r="Q464" s="497" t="s">
        <v>13</v>
      </c>
      <c r="R464" s="497"/>
      <c r="S464" s="497"/>
      <c r="T464" s="497"/>
      <c r="U464" s="497"/>
      <c r="V464" s="498"/>
      <c r="W464" s="164"/>
      <c r="X464" s="165"/>
      <c r="Y464" s="437" t="s">
        <v>11</v>
      </c>
      <c r="Z464" s="438"/>
      <c r="AA464" s="438"/>
      <c r="AB464" s="438"/>
      <c r="AC464" s="438"/>
      <c r="AD464" s="438"/>
      <c r="AE464" s="438"/>
      <c r="AF464" s="438"/>
      <c r="AG464" s="438"/>
      <c r="AH464" s="438"/>
      <c r="AI464" s="438"/>
      <c r="AJ464" s="438"/>
      <c r="AK464" s="438"/>
      <c r="AL464" s="438"/>
      <c r="AM464" s="438"/>
      <c r="AN464" s="438"/>
      <c r="AO464" s="438"/>
      <c r="AP464" s="438"/>
      <c r="AQ464" s="438"/>
      <c r="AR464" s="438"/>
      <c r="AS464" s="438"/>
      <c r="AT464" s="438"/>
      <c r="AU464" s="439"/>
      <c r="AV464" s="166"/>
      <c r="AW464" s="167"/>
      <c r="AX464" s="167"/>
      <c r="AY464" s="167"/>
      <c r="AZ464" s="167"/>
      <c r="BA464" s="168"/>
      <c r="BB464" s="167"/>
      <c r="BC464" s="167"/>
      <c r="BD464" s="167"/>
      <c r="BE464" s="167"/>
      <c r="BF464" s="168"/>
      <c r="BG464" s="169"/>
      <c r="BH464" s="170" t="s">
        <v>9</v>
      </c>
      <c r="BI464" s="171" t="s">
        <v>7</v>
      </c>
      <c r="BJ464" s="172"/>
      <c r="BK464" s="173" t="s">
        <v>14</v>
      </c>
      <c r="BL464" s="174" t="s">
        <v>15</v>
      </c>
      <c r="BM464" s="171" t="s">
        <v>7</v>
      </c>
      <c r="BN464" s="172"/>
      <c r="BO464" s="173" t="s">
        <v>14</v>
      </c>
      <c r="BP464" s="173" t="s">
        <v>15</v>
      </c>
      <c r="BQ464" s="171" t="s">
        <v>7</v>
      </c>
      <c r="BR464" s="172"/>
      <c r="BS464" s="173" t="s">
        <v>14</v>
      </c>
      <c r="BT464" s="174" t="s">
        <v>15</v>
      </c>
      <c r="BU464" s="87"/>
      <c r="BV464" s="87"/>
      <c r="BW464" s="463" t="s">
        <v>9</v>
      </c>
      <c r="BX464" s="91" t="s">
        <v>7</v>
      </c>
      <c r="BY464" s="450" t="s">
        <v>16</v>
      </c>
      <c r="BZ464" s="450" t="s">
        <v>14</v>
      </c>
      <c r="CA464" s="452" t="s">
        <v>15</v>
      </c>
      <c r="CB464" s="87"/>
      <c r="CC464" s="87"/>
      <c r="CD464" s="454" t="s">
        <v>9</v>
      </c>
      <c r="CE464" s="92" t="s">
        <v>7</v>
      </c>
      <c r="CF464" s="450" t="s">
        <v>16</v>
      </c>
      <c r="CG464" s="457" t="s">
        <v>14</v>
      </c>
      <c r="CH464" s="459" t="s">
        <v>15</v>
      </c>
      <c r="CI464" s="9"/>
      <c r="CK464" s="25" t="s">
        <v>9</v>
      </c>
      <c r="CL464" s="26" t="s">
        <v>17</v>
      </c>
      <c r="CM464" s="26" t="s">
        <v>18</v>
      </c>
      <c r="CN464" s="1" t="s">
        <v>19</v>
      </c>
      <c r="CO464" s="27" t="s">
        <v>20</v>
      </c>
      <c r="CP464" s="28"/>
      <c r="CQ464" s="25" t="s">
        <v>9</v>
      </c>
      <c r="CR464" s="26" t="s">
        <v>17</v>
      </c>
      <c r="CS464" s="26" t="s">
        <v>18</v>
      </c>
      <c r="CT464" s="1" t="s">
        <v>19</v>
      </c>
      <c r="CU464" s="27" t="s">
        <v>20</v>
      </c>
    </row>
    <row r="465" spans="1:99" ht="31.5" customHeight="1" x14ac:dyDescent="0.25">
      <c r="A465" s="175"/>
      <c r="B465" s="176"/>
      <c r="C465" s="177" t="s">
        <v>17</v>
      </c>
      <c r="D465" s="177" t="s">
        <v>18</v>
      </c>
      <c r="E465" s="177" t="s">
        <v>19</v>
      </c>
      <c r="F465" s="178" t="s">
        <v>16</v>
      </c>
      <c r="G465" s="178" t="s">
        <v>21</v>
      </c>
      <c r="H465" s="178" t="s">
        <v>22</v>
      </c>
      <c r="I465" s="440" t="s">
        <v>23</v>
      </c>
      <c r="J465" s="440"/>
      <c r="K465" s="441" t="s">
        <v>24</v>
      </c>
      <c r="L465" s="441"/>
      <c r="M465" s="441" t="s">
        <v>25</v>
      </c>
      <c r="N465" s="441"/>
      <c r="O465" s="462"/>
      <c r="P465" s="462"/>
      <c r="Q465" s="499"/>
      <c r="R465" s="499"/>
      <c r="S465" s="499"/>
      <c r="T465" s="499"/>
      <c r="U465" s="499"/>
      <c r="V465" s="500"/>
      <c r="W465" s="164"/>
      <c r="X465" s="165"/>
      <c r="Y465" s="179"/>
      <c r="Z465" s="442" t="s">
        <v>26</v>
      </c>
      <c r="AA465" s="442"/>
      <c r="AB465" s="442"/>
      <c r="AC465" s="442"/>
      <c r="AD465" s="443" t="s">
        <v>27</v>
      </c>
      <c r="AE465" s="443"/>
      <c r="AF465" s="443"/>
      <c r="AG465" s="443"/>
      <c r="AH465" s="443" t="s">
        <v>28</v>
      </c>
      <c r="AI465" s="443"/>
      <c r="AJ465" s="443"/>
      <c r="AK465" s="443"/>
      <c r="AL465" s="444" t="s">
        <v>29</v>
      </c>
      <c r="AM465" s="444"/>
      <c r="AN465" s="444"/>
      <c r="AO465" s="444"/>
      <c r="AP465" s="445" t="s">
        <v>30</v>
      </c>
      <c r="AQ465" s="445"/>
      <c r="AR465" s="445" t="s">
        <v>31</v>
      </c>
      <c r="AS465" s="445"/>
      <c r="AT465" s="445"/>
      <c r="AU465" s="446"/>
      <c r="AW465" s="447" t="s">
        <v>32</v>
      </c>
      <c r="AX465" s="448"/>
      <c r="AY465" s="448"/>
      <c r="AZ465" s="448"/>
      <c r="BA465" s="449"/>
      <c r="BB465" s="447" t="s">
        <v>33</v>
      </c>
      <c r="BC465" s="448"/>
      <c r="BD465" s="448"/>
      <c r="BE465" s="448"/>
      <c r="BF465" s="449"/>
      <c r="BG465" s="181"/>
      <c r="BH465" s="170"/>
      <c r="BI465" s="171" t="s">
        <v>34</v>
      </c>
      <c r="BJ465" s="173" t="s">
        <v>16</v>
      </c>
      <c r="BK465" s="173"/>
      <c r="BL465" s="174"/>
      <c r="BM465" s="171" t="s">
        <v>34</v>
      </c>
      <c r="BN465" s="173" t="s">
        <v>16</v>
      </c>
      <c r="BO465" s="173"/>
      <c r="BP465" s="173"/>
      <c r="BQ465" s="171" t="s">
        <v>34</v>
      </c>
      <c r="BR465" s="173" t="s">
        <v>16</v>
      </c>
      <c r="BS465" s="173"/>
      <c r="BT465" s="174"/>
      <c r="BU465" s="87"/>
      <c r="BV465" s="87"/>
      <c r="BW465" s="464"/>
      <c r="BX465" s="95" t="s">
        <v>34</v>
      </c>
      <c r="BY465" s="451"/>
      <c r="BZ465" s="451"/>
      <c r="CA465" s="453"/>
      <c r="CB465" s="87"/>
      <c r="CC465" s="87"/>
      <c r="CD465" s="455"/>
      <c r="CE465" s="88" t="s">
        <v>34</v>
      </c>
      <c r="CF465" s="456"/>
      <c r="CG465" s="458"/>
      <c r="CH465" s="460"/>
      <c r="CI465" s="9"/>
      <c r="CK465" s="25"/>
      <c r="CL465" s="29" t="s">
        <v>35</v>
      </c>
      <c r="CM465" s="26" t="s">
        <v>35</v>
      </c>
      <c r="CN465" s="26" t="s">
        <v>35</v>
      </c>
      <c r="CO465" s="27" t="s">
        <v>35</v>
      </c>
      <c r="CP465" s="15"/>
      <c r="CQ465" s="25"/>
      <c r="CR465" s="29" t="s">
        <v>35</v>
      </c>
      <c r="CS465" s="26" t="s">
        <v>35</v>
      </c>
      <c r="CT465" s="26" t="s">
        <v>35</v>
      </c>
      <c r="CU465" s="27" t="s">
        <v>35</v>
      </c>
    </row>
    <row r="466" spans="1:99" ht="15.75" customHeight="1" x14ac:dyDescent="0.25">
      <c r="A466" s="182"/>
      <c r="B466" s="178" t="s">
        <v>36</v>
      </c>
      <c r="C466" s="177" t="s">
        <v>37</v>
      </c>
      <c r="D466" s="177" t="s">
        <v>37</v>
      </c>
      <c r="E466" s="177" t="s">
        <v>37</v>
      </c>
      <c r="F466" s="177" t="s">
        <v>37</v>
      </c>
      <c r="G466" s="177" t="s">
        <v>37</v>
      </c>
      <c r="H466" s="177" t="s">
        <v>37</v>
      </c>
      <c r="I466" s="178" t="s">
        <v>38</v>
      </c>
      <c r="J466" s="178" t="s">
        <v>39</v>
      </c>
      <c r="K466" s="178" t="s">
        <v>38</v>
      </c>
      <c r="L466" s="178" t="s">
        <v>39</v>
      </c>
      <c r="M466" s="178" t="s">
        <v>38</v>
      </c>
      <c r="N466" s="178" t="s">
        <v>39</v>
      </c>
      <c r="O466" s="178" t="s">
        <v>38</v>
      </c>
      <c r="P466" s="178" t="s">
        <v>39</v>
      </c>
      <c r="Q466" s="183" t="s">
        <v>17</v>
      </c>
      <c r="R466" s="183" t="s">
        <v>18</v>
      </c>
      <c r="S466" s="183" t="s">
        <v>19</v>
      </c>
      <c r="T466" s="183" t="s">
        <v>38</v>
      </c>
      <c r="U466" s="183" t="s">
        <v>39</v>
      </c>
      <c r="V466" s="184" t="s">
        <v>36</v>
      </c>
      <c r="W466" s="185"/>
      <c r="X466" s="186"/>
      <c r="Y466" s="175"/>
      <c r="Z466" s="187" t="s">
        <v>17</v>
      </c>
      <c r="AA466" s="187" t="s">
        <v>18</v>
      </c>
      <c r="AB466" s="188" t="s">
        <v>19</v>
      </c>
      <c r="AC466" s="189" t="s">
        <v>16</v>
      </c>
      <c r="AD466" s="187" t="s">
        <v>17</v>
      </c>
      <c r="AE466" s="187" t="s">
        <v>18</v>
      </c>
      <c r="AF466" s="187" t="s">
        <v>19</v>
      </c>
      <c r="AG466" s="189" t="s">
        <v>16</v>
      </c>
      <c r="AH466" s="187" t="s">
        <v>17</v>
      </c>
      <c r="AI466" s="187" t="s">
        <v>18</v>
      </c>
      <c r="AJ466" s="187" t="s">
        <v>19</v>
      </c>
      <c r="AK466" s="189" t="s">
        <v>16</v>
      </c>
      <c r="AL466" s="187" t="s">
        <v>17</v>
      </c>
      <c r="AM466" s="187" t="s">
        <v>18</v>
      </c>
      <c r="AN466" s="187" t="s">
        <v>19</v>
      </c>
      <c r="AO466" s="189" t="s">
        <v>39</v>
      </c>
      <c r="AP466" s="189" t="s">
        <v>38</v>
      </c>
      <c r="AQ466" s="189" t="s">
        <v>39</v>
      </c>
      <c r="AR466" s="187" t="s">
        <v>17</v>
      </c>
      <c r="AS466" s="187" t="s">
        <v>18</v>
      </c>
      <c r="AT466" s="187" t="s">
        <v>19</v>
      </c>
      <c r="AU466" s="190" t="s">
        <v>39</v>
      </c>
      <c r="AV466" s="191" t="s">
        <v>17</v>
      </c>
      <c r="AW466" s="192" t="s">
        <v>17</v>
      </c>
      <c r="AX466" s="189" t="s">
        <v>18</v>
      </c>
      <c r="AY466" s="189" t="s">
        <v>19</v>
      </c>
      <c r="AZ466" s="189" t="s">
        <v>38</v>
      </c>
      <c r="BA466" s="193" t="s">
        <v>39</v>
      </c>
      <c r="BB466" s="192" t="s">
        <v>17</v>
      </c>
      <c r="BC466" s="189" t="s">
        <v>18</v>
      </c>
      <c r="BD466" s="189" t="s">
        <v>19</v>
      </c>
      <c r="BE466" s="189" t="s">
        <v>38</v>
      </c>
      <c r="BF466" s="193" t="s">
        <v>39</v>
      </c>
      <c r="BG466" s="194"/>
      <c r="BH466" s="195"/>
      <c r="BI466" s="196"/>
      <c r="BJ466" s="197"/>
      <c r="BK466" s="198"/>
      <c r="BL466" s="199"/>
      <c r="BM466" s="196"/>
      <c r="BN466" s="197"/>
      <c r="BO466" s="198"/>
      <c r="BP466" s="200"/>
      <c r="BQ466" s="196"/>
      <c r="BR466" s="197"/>
      <c r="BS466" s="198"/>
      <c r="BT466" s="199"/>
      <c r="BU466" s="8"/>
      <c r="BV466" s="87"/>
      <c r="BW466" s="97"/>
      <c r="BX466" s="95"/>
      <c r="BY466" s="93"/>
      <c r="BZ466" s="93"/>
      <c r="CA466" s="98"/>
      <c r="CB466" s="8"/>
      <c r="CC466" s="87"/>
      <c r="CD466" s="90"/>
      <c r="CE466" s="99"/>
      <c r="CF466" s="100"/>
      <c r="CG466" s="100"/>
      <c r="CH466" s="101"/>
      <c r="CI466" s="8"/>
      <c r="CJ466" s="9"/>
      <c r="CK466" s="25"/>
      <c r="CL466" s="10"/>
      <c r="CM466" s="10"/>
      <c r="CN466" s="10"/>
      <c r="CO466" s="11"/>
      <c r="CP466" s="8"/>
      <c r="CQ466" s="25"/>
      <c r="CR466" s="30"/>
      <c r="CS466" s="30"/>
      <c r="CT466" s="30"/>
      <c r="CU466" s="46"/>
    </row>
    <row r="467" spans="1:99" ht="15.75" customHeight="1" x14ac:dyDescent="0.25">
      <c r="A467" s="201" t="s">
        <v>40</v>
      </c>
      <c r="B467" s="202"/>
      <c r="C467" s="203">
        <v>119.33499999999999</v>
      </c>
      <c r="D467" s="204">
        <v>120.005</v>
      </c>
      <c r="E467" s="204">
        <v>151.29</v>
      </c>
      <c r="F467" s="205">
        <f t="shared" ref="F467:F474" si="382">C467+D467+E467</f>
        <v>390.63</v>
      </c>
      <c r="G467" s="206">
        <f>F467+G421</f>
        <v>509.83499999999998</v>
      </c>
      <c r="H467" s="206">
        <f>G467/BH463</f>
        <v>46.348636363636359</v>
      </c>
      <c r="I467" s="207">
        <f t="shared" ref="I467:I483" si="383">AC467</f>
        <v>0</v>
      </c>
      <c r="J467" s="207">
        <f>I467+J421</f>
        <v>0</v>
      </c>
      <c r="K467" s="207">
        <f t="shared" ref="K467:K483" si="384">AG467</f>
        <v>0</v>
      </c>
      <c r="L467" s="207">
        <f>K467+L421</f>
        <v>60</v>
      </c>
      <c r="M467" s="207">
        <f t="shared" ref="M467:M483" si="385">AK467</f>
        <v>695</v>
      </c>
      <c r="N467" s="207">
        <f>M467+N421</f>
        <v>14260</v>
      </c>
      <c r="O467" s="208">
        <f>(24*60-(I467+K467+M467+AR467+AS467+AT467+AP467))/24/60*100</f>
        <v>51.736111111111114</v>
      </c>
      <c r="P467" s="410">
        <f>(X467*24*60-(J467+L467+N467+AQ467+AU467))/X467/24/60*100</f>
        <v>9.5959595959595969</v>
      </c>
      <c r="Q467" s="209"/>
      <c r="R467" s="210"/>
      <c r="S467" s="211"/>
      <c r="T467" s="209"/>
      <c r="U467" s="209"/>
      <c r="V467" s="212"/>
      <c r="W467" s="213"/>
      <c r="X467" s="214">
        <f>BH463</f>
        <v>11</v>
      </c>
      <c r="Y467" s="201" t="s">
        <v>40</v>
      </c>
      <c r="Z467" s="215"/>
      <c r="AA467" s="216"/>
      <c r="AB467" s="217"/>
      <c r="AC467" s="210">
        <f t="shared" ref="AC467:AC483" si="386">Z467+AA467+AB467</f>
        <v>0</v>
      </c>
      <c r="AD467" s="215"/>
      <c r="AE467" s="215"/>
      <c r="AF467" s="215"/>
      <c r="AG467" s="210">
        <f t="shared" ref="AG467:AG483" si="387">AD467+AE467+AF467</f>
        <v>0</v>
      </c>
      <c r="AH467" s="216">
        <v>285</v>
      </c>
      <c r="AI467" s="216">
        <v>195</v>
      </c>
      <c r="AJ467" s="216">
        <v>215</v>
      </c>
      <c r="AK467" s="210">
        <f t="shared" ref="AK467:AK483" si="388">AH467+AI467+AJ467</f>
        <v>695</v>
      </c>
      <c r="AL467" s="218"/>
      <c r="AM467" s="218"/>
      <c r="AN467" s="218"/>
      <c r="AO467" s="207">
        <f>AL467+AM467+AN467+AO421</f>
        <v>0</v>
      </c>
      <c r="AP467" s="209"/>
      <c r="AQ467" s="411">
        <f>AP467+AQ421</f>
        <v>0</v>
      </c>
      <c r="AR467" s="210"/>
      <c r="AS467" s="210"/>
      <c r="AT467" s="210"/>
      <c r="AU467" s="219">
        <f>AR467+AS467+AT467+AU421</f>
        <v>0</v>
      </c>
      <c r="AV467" s="220" t="s">
        <v>40</v>
      </c>
      <c r="AW467" s="221"/>
      <c r="AX467" s="210"/>
      <c r="AY467" s="210"/>
      <c r="AZ467" s="219">
        <f>AW467+AX467+AY467</f>
        <v>0</v>
      </c>
      <c r="BA467" s="222">
        <f>AZ467+BA421</f>
        <v>0</v>
      </c>
      <c r="BB467" s="221"/>
      <c r="BC467" s="210"/>
      <c r="BD467" s="210"/>
      <c r="BE467" s="219">
        <f>BB467+BC467+BD467</f>
        <v>0</v>
      </c>
      <c r="BF467" s="222">
        <f t="shared" ref="BF467:BF489" si="389">BE467+BF421</f>
        <v>0</v>
      </c>
      <c r="BG467" s="223"/>
      <c r="BH467" s="224" t="s">
        <v>40</v>
      </c>
      <c r="BI467" s="225"/>
      <c r="BJ467" s="226">
        <v>3.65</v>
      </c>
      <c r="BK467" s="227"/>
      <c r="BL467" s="228"/>
      <c r="BM467" s="225"/>
      <c r="BN467" s="226">
        <v>1.2</v>
      </c>
      <c r="BO467" s="227"/>
      <c r="BP467" s="229"/>
      <c r="BQ467" s="225"/>
      <c r="BR467" s="226">
        <v>1.1299999999999999</v>
      </c>
      <c r="BS467" s="227"/>
      <c r="BT467" s="230"/>
      <c r="BU467" s="8"/>
      <c r="BV467" s="87"/>
      <c r="BW467" s="104" t="s">
        <v>40</v>
      </c>
      <c r="BX467" s="13"/>
      <c r="BY467" s="102">
        <f>BJ467+BN467+BR467</f>
        <v>5.9799999999999995</v>
      </c>
      <c r="BZ467" s="102"/>
      <c r="CA467" s="98"/>
      <c r="CB467" s="8"/>
      <c r="CC467" s="87"/>
      <c r="CD467" s="90" t="s">
        <v>40</v>
      </c>
      <c r="CE467" s="105"/>
      <c r="CF467" s="102">
        <f>BY467</f>
        <v>5.9799999999999995</v>
      </c>
      <c r="CG467" s="102"/>
      <c r="CH467" s="106"/>
      <c r="CI467" s="8"/>
      <c r="CJ467" s="9"/>
      <c r="CK467" s="25" t="s">
        <v>40</v>
      </c>
      <c r="CL467" s="31">
        <f>BJ467/C467*100</f>
        <v>3.0586164997695562</v>
      </c>
      <c r="CM467" s="31">
        <f>BN467/D467*100</f>
        <v>0.99995833506937215</v>
      </c>
      <c r="CN467" s="31">
        <f>BR467/E467*100</f>
        <v>0.74690990812347147</v>
      </c>
      <c r="CO467" s="32">
        <f>BY467/F467%</f>
        <v>1.5308604049868162</v>
      </c>
      <c r="CP467" s="8"/>
      <c r="CQ467" s="25" t="s">
        <v>40</v>
      </c>
      <c r="CR467" s="31"/>
      <c r="CS467" s="31"/>
      <c r="CT467" s="31"/>
      <c r="CU467" s="32"/>
    </row>
    <row r="468" spans="1:99" ht="15.75" customHeight="1" x14ac:dyDescent="0.25">
      <c r="A468" s="182" t="s">
        <v>41</v>
      </c>
      <c r="B468" s="202"/>
      <c r="C468" s="204">
        <v>48.674999999999997</v>
      </c>
      <c r="D468" s="204">
        <v>59.164999999999999</v>
      </c>
      <c r="E468" s="204">
        <v>114.24</v>
      </c>
      <c r="F468" s="205">
        <f t="shared" si="382"/>
        <v>222.07999999999998</v>
      </c>
      <c r="G468" s="206">
        <f t="shared" ref="G468:G491" si="390">F468+G422</f>
        <v>348.51</v>
      </c>
      <c r="H468" s="205">
        <f>G468/BH463</f>
        <v>31.682727272727274</v>
      </c>
      <c r="I468" s="231">
        <f t="shared" si="383"/>
        <v>10</v>
      </c>
      <c r="J468" s="207">
        <f t="shared" ref="J468:J489" si="391">I468+J422</f>
        <v>10</v>
      </c>
      <c r="K468" s="231">
        <v>0</v>
      </c>
      <c r="L468" s="207">
        <f t="shared" ref="L468:L489" si="392">K468+L422</f>
        <v>45</v>
      </c>
      <c r="M468" s="207">
        <f t="shared" si="385"/>
        <v>630</v>
      </c>
      <c r="N468" s="207">
        <f t="shared" ref="N468:N489" si="393">M468+N422</f>
        <v>14030</v>
      </c>
      <c r="O468" s="208">
        <f>(24*60-(I468+K468+M468+AR468+AS468+AT468+AP468))/24/60*100</f>
        <v>55.555555555555557</v>
      </c>
      <c r="P468" s="208">
        <f>(X468*24*60-(J468+L468+N468+AQ468+AU468))/X468/24/60*100</f>
        <v>11.079545454545455</v>
      </c>
      <c r="Q468" s="232"/>
      <c r="R468" s="233"/>
      <c r="S468" s="233"/>
      <c r="T468" s="234"/>
      <c r="U468" s="234"/>
      <c r="V468" s="184"/>
      <c r="W468" s="213"/>
      <c r="X468" s="214">
        <f t="shared" ref="X468:X477" si="394">X467</f>
        <v>11</v>
      </c>
      <c r="Y468" s="182" t="s">
        <v>41</v>
      </c>
      <c r="Z468" s="215"/>
      <c r="AA468" s="216">
        <v>10</v>
      </c>
      <c r="AB468" s="216"/>
      <c r="AC468" s="210">
        <f t="shared" si="386"/>
        <v>10</v>
      </c>
      <c r="AD468" s="235"/>
      <c r="AE468" s="235" t="s">
        <v>413</v>
      </c>
      <c r="AF468" s="235"/>
      <c r="AG468" s="210" t="e">
        <f t="shared" si="387"/>
        <v>#VALUE!</v>
      </c>
      <c r="AH468" s="235">
        <v>270</v>
      </c>
      <c r="AI468" s="235">
        <v>240</v>
      </c>
      <c r="AJ468" s="235">
        <v>120</v>
      </c>
      <c r="AK468" s="210">
        <f t="shared" si="388"/>
        <v>630</v>
      </c>
      <c r="AL468" s="233"/>
      <c r="AM468" s="233"/>
      <c r="AN468" s="233"/>
      <c r="AO468" s="207">
        <f t="shared" ref="AO468:AO489" si="395">AL468+AM468+AN468+AO422</f>
        <v>0</v>
      </c>
      <c r="AP468" s="236"/>
      <c r="AQ468" s="411">
        <f t="shared" ref="AQ468:AQ489" si="396">AP468+AQ422</f>
        <v>0</v>
      </c>
      <c r="AR468" s="237"/>
      <c r="AS468" s="237"/>
      <c r="AT468" s="237"/>
      <c r="AU468" s="219">
        <f t="shared" ref="AU468:AU489" si="397">AR468+AS468+AT468+AU422</f>
        <v>0</v>
      </c>
      <c r="AV468" s="220" t="s">
        <v>42</v>
      </c>
      <c r="AW468" s="221"/>
      <c r="AX468" s="210"/>
      <c r="AY468" s="210"/>
      <c r="AZ468" s="219">
        <f>AW468+AX468+AY468</f>
        <v>0</v>
      </c>
      <c r="BA468" s="222">
        <f t="shared" ref="BA468:BA490" si="398">AZ468+BA422</f>
        <v>0</v>
      </c>
      <c r="BB468" s="221"/>
      <c r="BC468" s="210"/>
      <c r="BD468" s="210"/>
      <c r="BE468" s="219">
        <f>BB468+BC468+BD468</f>
        <v>0</v>
      </c>
      <c r="BF468" s="222">
        <f t="shared" si="389"/>
        <v>0</v>
      </c>
      <c r="BG468" s="238"/>
      <c r="BH468" s="195"/>
      <c r="BI468" s="239"/>
      <c r="BJ468" s="240"/>
      <c r="BK468" s="241"/>
      <c r="BL468" s="242"/>
      <c r="BM468" s="239"/>
      <c r="BN468" s="241"/>
      <c r="BO468" s="241"/>
      <c r="BP468" s="198"/>
      <c r="BQ468" s="239"/>
      <c r="BR468" s="241"/>
      <c r="BS468" s="241"/>
      <c r="BT468" s="243"/>
      <c r="BU468" s="8"/>
      <c r="BV468" s="87"/>
      <c r="BW468" s="107"/>
      <c r="BX468" s="14"/>
      <c r="BY468" s="93"/>
      <c r="BZ468" s="93"/>
      <c r="CA468" s="98"/>
      <c r="CB468" s="8"/>
      <c r="CC468" s="87"/>
      <c r="CD468" s="108"/>
      <c r="CE468" s="109"/>
      <c r="CF468" s="93"/>
      <c r="CG468" s="93"/>
      <c r="CH468" s="110"/>
      <c r="CI468" s="8"/>
      <c r="CJ468" s="9"/>
      <c r="CK468" s="25"/>
      <c r="CL468" s="2"/>
      <c r="CM468" s="2"/>
      <c r="CN468" s="2"/>
      <c r="CO468" s="3"/>
      <c r="CP468" s="8"/>
      <c r="CQ468" s="25"/>
      <c r="CR468" s="2"/>
      <c r="CS468" s="2"/>
      <c r="CT468" s="2"/>
      <c r="CU468" s="3"/>
    </row>
    <row r="469" spans="1:99" ht="15.75" customHeight="1" x14ac:dyDescent="0.25">
      <c r="A469" s="201" t="s">
        <v>43</v>
      </c>
      <c r="B469" s="503">
        <v>260</v>
      </c>
      <c r="C469" s="204">
        <v>79.12</v>
      </c>
      <c r="D469" s="204">
        <v>80.555000000000007</v>
      </c>
      <c r="E469" s="204">
        <v>53.61</v>
      </c>
      <c r="F469" s="244">
        <f t="shared" si="382"/>
        <v>213.28500000000003</v>
      </c>
      <c r="G469" s="206">
        <f t="shared" si="390"/>
        <v>1910.66</v>
      </c>
      <c r="H469" s="206">
        <f>G469/BH463</f>
        <v>173.69636363636366</v>
      </c>
      <c r="I469" s="207">
        <f t="shared" si="383"/>
        <v>10</v>
      </c>
      <c r="J469" s="207">
        <f t="shared" si="391"/>
        <v>150</v>
      </c>
      <c r="K469" s="207">
        <f t="shared" si="384"/>
        <v>0</v>
      </c>
      <c r="L469" s="207">
        <f t="shared" si="392"/>
        <v>105</v>
      </c>
      <c r="M469" s="207">
        <f t="shared" si="385"/>
        <v>120</v>
      </c>
      <c r="N469" s="207">
        <f t="shared" si="393"/>
        <v>2850</v>
      </c>
      <c r="O469" s="208">
        <f>(24*60-(I469+K469+M469+AR469+AS469+AT469+AP469))/24/60*100</f>
        <v>90.972222222222214</v>
      </c>
      <c r="P469" s="208">
        <f>(X469*24*60-(J469+L469+N469+AQ469+AU469))/X469/24/60*100</f>
        <v>77.27272727272728</v>
      </c>
      <c r="Q469" s="496">
        <f>(C469+C470)/AL469*60</f>
        <v>11.04</v>
      </c>
      <c r="R469" s="496">
        <f>(D469+D470)/AM469*60</f>
        <v>10.622637362637363</v>
      </c>
      <c r="S469" s="496">
        <f>(E469+E470)/AN469*60</f>
        <v>9.8978823529411759</v>
      </c>
      <c r="T469" s="496">
        <f>(F469+F470)/(AL469+AM469+AN469)*60</f>
        <v>10.524503816793894</v>
      </c>
      <c r="U469" s="496">
        <f>(G469+G470)*60/AO469</f>
        <v>14.600433542498575</v>
      </c>
      <c r="V469" s="487">
        <v>13.76</v>
      </c>
      <c r="W469" s="245"/>
      <c r="X469" s="214">
        <f t="shared" si="394"/>
        <v>11</v>
      </c>
      <c r="Y469" s="201" t="s">
        <v>43</v>
      </c>
      <c r="Z469" s="215"/>
      <c r="AA469" s="216">
        <v>10</v>
      </c>
      <c r="AB469" s="216"/>
      <c r="AC469" s="210">
        <f t="shared" si="386"/>
        <v>10</v>
      </c>
      <c r="AD469" s="246"/>
      <c r="AE469" s="235"/>
      <c r="AF469" s="235"/>
      <c r="AG469" s="210">
        <f t="shared" si="387"/>
        <v>0</v>
      </c>
      <c r="AH469" s="235">
        <v>50</v>
      </c>
      <c r="AI469" s="235">
        <v>15</v>
      </c>
      <c r="AJ469" s="235">
        <v>55</v>
      </c>
      <c r="AK469" s="210">
        <f t="shared" si="388"/>
        <v>120</v>
      </c>
      <c r="AL469" s="247">
        <v>430</v>
      </c>
      <c r="AM469" s="247">
        <f>480-25</f>
        <v>455</v>
      </c>
      <c r="AN469" s="247">
        <f>480-55</f>
        <v>425</v>
      </c>
      <c r="AO469" s="207">
        <f t="shared" si="395"/>
        <v>8765</v>
      </c>
      <c r="AP469" s="209"/>
      <c r="AQ469" s="411">
        <f t="shared" si="396"/>
        <v>0</v>
      </c>
      <c r="AR469" s="210"/>
      <c r="AS469" s="210"/>
      <c r="AT469" s="210"/>
      <c r="AU469" s="219">
        <f t="shared" si="397"/>
        <v>495</v>
      </c>
      <c r="AV469" s="220" t="s">
        <v>44</v>
      </c>
      <c r="AW469" s="221"/>
      <c r="AX469" s="210"/>
      <c r="AY469" s="210"/>
      <c r="AZ469" s="219">
        <f>AW469+AX469+AY469</f>
        <v>0</v>
      </c>
      <c r="BA469" s="222">
        <f t="shared" si="398"/>
        <v>0</v>
      </c>
      <c r="BB469" s="221"/>
      <c r="BC469" s="210"/>
      <c r="BD469" s="210"/>
      <c r="BE469" s="219">
        <f>BB469+BC469+BD469</f>
        <v>0</v>
      </c>
      <c r="BF469" s="222">
        <f t="shared" si="389"/>
        <v>0</v>
      </c>
      <c r="BG469" s="248">
        <f>SUM(AR469:AT471,AP469:AP471,AL469:AN471,AH469:AJ471,AD469:AF471,Z469:AB471)</f>
        <v>1440</v>
      </c>
      <c r="BH469" s="224" t="s">
        <v>45</v>
      </c>
      <c r="BI469" s="225"/>
      <c r="BJ469" s="249">
        <v>0.78</v>
      </c>
      <c r="BK469" s="226"/>
      <c r="BL469" s="250"/>
      <c r="BM469" s="225"/>
      <c r="BN469" s="226">
        <v>0.57999999999999996</v>
      </c>
      <c r="BO469" s="226"/>
      <c r="BP469" s="251"/>
      <c r="BQ469" s="225"/>
      <c r="BR469" s="226">
        <v>0.42</v>
      </c>
      <c r="BS469" s="226"/>
      <c r="BT469" s="252"/>
      <c r="BU469" s="8"/>
      <c r="BV469" s="87"/>
      <c r="BW469" s="104" t="s">
        <v>45</v>
      </c>
      <c r="BX469" s="13"/>
      <c r="BY469" s="102">
        <f>BJ469+BN469+BR469</f>
        <v>1.7799999999999998</v>
      </c>
      <c r="BZ469" s="102">
        <f>BK469+BO469+BS469</f>
        <v>0</v>
      </c>
      <c r="CA469" s="98"/>
      <c r="CB469" s="8"/>
      <c r="CC469" s="87"/>
      <c r="CD469" s="90" t="s">
        <v>45</v>
      </c>
      <c r="CE469" s="105"/>
      <c r="CF469" s="102">
        <f>BY469</f>
        <v>1.7799999999999998</v>
      </c>
      <c r="CG469" s="102">
        <f>BZ469</f>
        <v>0</v>
      </c>
      <c r="CH469" s="106"/>
      <c r="CI469" s="8"/>
      <c r="CJ469" s="9"/>
      <c r="CK469" s="25" t="s">
        <v>45</v>
      </c>
      <c r="CL469" s="31">
        <f>BJ469/(C469+C470+C471)%</f>
        <v>0.98584428715874617</v>
      </c>
      <c r="CM469" s="31">
        <f>BN469/(D469+D470+D471)%</f>
        <v>0.72000496555148641</v>
      </c>
      <c r="CN469" s="31">
        <f>BR469/(E469+E470+E471)%</f>
        <v>0.59905862216516903</v>
      </c>
      <c r="CO469" s="32">
        <f>BY469/(F469+F470+F471)%</f>
        <v>0.77463716082424849</v>
      </c>
      <c r="CP469" s="8"/>
      <c r="CQ469" s="25" t="s">
        <v>45</v>
      </c>
      <c r="CR469" s="31">
        <f>BK469/(C469+C470+C471)%</f>
        <v>0</v>
      </c>
      <c r="CS469" s="31">
        <f>BO469/(D469+D470+D471)%</f>
        <v>0</v>
      </c>
      <c r="CT469" s="31">
        <f>BS469/(E469+E470+E471)%</f>
        <v>0</v>
      </c>
      <c r="CU469" s="32">
        <f>BZ469/(F469+F470+F471)%</f>
        <v>0</v>
      </c>
    </row>
    <row r="470" spans="1:99" ht="15.75" customHeight="1" x14ac:dyDescent="0.25">
      <c r="A470" s="182" t="s">
        <v>46</v>
      </c>
      <c r="B470" s="503"/>
      <c r="C470" s="204">
        <v>0</v>
      </c>
      <c r="D470" s="204">
        <v>0</v>
      </c>
      <c r="E470" s="204">
        <v>16.5</v>
      </c>
      <c r="F470" s="205">
        <f t="shared" si="382"/>
        <v>16.5</v>
      </c>
      <c r="G470" s="206">
        <f t="shared" si="390"/>
        <v>222.22</v>
      </c>
      <c r="H470" s="205">
        <f>G470/BH463</f>
        <v>20.201818181818183</v>
      </c>
      <c r="I470" s="231">
        <f t="shared" si="383"/>
        <v>0</v>
      </c>
      <c r="J470" s="207">
        <f t="shared" si="391"/>
        <v>0</v>
      </c>
      <c r="K470" s="231">
        <f t="shared" si="384"/>
        <v>0</v>
      </c>
      <c r="L470" s="207">
        <f t="shared" si="392"/>
        <v>0</v>
      </c>
      <c r="M470" s="207">
        <f t="shared" si="385"/>
        <v>0</v>
      </c>
      <c r="N470" s="207">
        <f t="shared" si="393"/>
        <v>0</v>
      </c>
      <c r="O470" s="208"/>
      <c r="P470" s="208"/>
      <c r="Q470" s="496"/>
      <c r="R470" s="496"/>
      <c r="S470" s="496"/>
      <c r="T470" s="496"/>
      <c r="U470" s="496"/>
      <c r="V470" s="487"/>
      <c r="W470" s="245"/>
      <c r="X470" s="214">
        <f t="shared" si="394"/>
        <v>11</v>
      </c>
      <c r="Y470" s="182" t="s">
        <v>46</v>
      </c>
      <c r="Z470" s="215"/>
      <c r="AA470" s="216"/>
      <c r="AB470" s="216"/>
      <c r="AC470" s="210">
        <f t="shared" si="386"/>
        <v>0</v>
      </c>
      <c r="AD470" s="235"/>
      <c r="AE470" s="235"/>
      <c r="AF470" s="235"/>
      <c r="AG470" s="210">
        <f t="shared" si="387"/>
        <v>0</v>
      </c>
      <c r="AH470" s="235">
        <v>0</v>
      </c>
      <c r="AI470" s="235">
        <v>0</v>
      </c>
      <c r="AJ470" s="235">
        <v>0</v>
      </c>
      <c r="AK470" s="210">
        <f t="shared" si="388"/>
        <v>0</v>
      </c>
      <c r="AL470" s="233"/>
      <c r="AM470" s="233"/>
      <c r="AN470" s="233"/>
      <c r="AO470" s="207">
        <f t="shared" si="395"/>
        <v>0</v>
      </c>
      <c r="AP470" s="236"/>
      <c r="AQ470" s="411">
        <f t="shared" si="396"/>
        <v>0</v>
      </c>
      <c r="AR470" s="237"/>
      <c r="AS470" s="237"/>
      <c r="AT470" s="237"/>
      <c r="AU470" s="219">
        <f t="shared" si="397"/>
        <v>0</v>
      </c>
      <c r="AV470" s="253"/>
      <c r="AW470" s="254"/>
      <c r="AX470" s="237"/>
      <c r="AY470" s="237"/>
      <c r="AZ470" s="255"/>
      <c r="BA470" s="222">
        <f t="shared" si="398"/>
        <v>0</v>
      </c>
      <c r="BB470" s="254"/>
      <c r="BC470" s="237"/>
      <c r="BD470" s="237"/>
      <c r="BE470" s="255"/>
      <c r="BF470" s="222">
        <f t="shared" si="389"/>
        <v>0</v>
      </c>
      <c r="BG470" s="257"/>
      <c r="BH470" s="195"/>
      <c r="BI470" s="239"/>
      <c r="BJ470" s="240"/>
      <c r="BK470" s="241"/>
      <c r="BL470" s="242"/>
      <c r="BM470" s="239"/>
      <c r="BN470" s="241"/>
      <c r="BO470" s="241"/>
      <c r="BP470" s="198"/>
      <c r="BQ470" s="239"/>
      <c r="BR470" s="241"/>
      <c r="BS470" s="241"/>
      <c r="BT470" s="243"/>
      <c r="BU470" s="8"/>
      <c r="BV470" s="87"/>
      <c r="BW470" s="107"/>
      <c r="BX470" s="14"/>
      <c r="BY470" s="93"/>
      <c r="BZ470" s="93"/>
      <c r="CA470" s="98"/>
      <c r="CB470" s="8"/>
      <c r="CC470" s="87"/>
      <c r="CD470" s="108"/>
      <c r="CE470" s="109"/>
      <c r="CF470" s="93"/>
      <c r="CG470" s="93"/>
      <c r="CH470" s="110"/>
      <c r="CI470" s="8"/>
      <c r="CJ470" s="9"/>
      <c r="CK470" s="25"/>
      <c r="CL470" s="2"/>
      <c r="CM470" s="2"/>
      <c r="CN470" s="2"/>
      <c r="CO470" s="3"/>
      <c r="CP470" s="8"/>
      <c r="CQ470" s="25"/>
      <c r="CR470" s="2"/>
      <c r="CS470" s="2"/>
      <c r="CT470" s="2"/>
      <c r="CU470" s="3"/>
    </row>
    <row r="471" spans="1:99" ht="15.75" customHeight="1" x14ac:dyDescent="0.25">
      <c r="A471" s="182" t="s">
        <v>47</v>
      </c>
      <c r="B471" s="258">
        <v>45</v>
      </c>
      <c r="C471" s="204">
        <v>0</v>
      </c>
      <c r="D471" s="204">
        <v>0</v>
      </c>
      <c r="E471" s="204">
        <v>0</v>
      </c>
      <c r="F471" s="205">
        <f t="shared" si="382"/>
        <v>0</v>
      </c>
      <c r="G471" s="206">
        <f t="shared" si="390"/>
        <v>184.03999999999996</v>
      </c>
      <c r="H471" s="205">
        <f>G471/BH463</f>
        <v>16.730909090909087</v>
      </c>
      <c r="I471" s="231">
        <f t="shared" si="383"/>
        <v>0</v>
      </c>
      <c r="J471" s="207">
        <f t="shared" si="391"/>
        <v>0</v>
      </c>
      <c r="K471" s="231">
        <f t="shared" si="384"/>
        <v>0</v>
      </c>
      <c r="L471" s="207">
        <f t="shared" si="392"/>
        <v>0</v>
      </c>
      <c r="M471" s="207">
        <f t="shared" si="385"/>
        <v>0</v>
      </c>
      <c r="N471" s="207">
        <f t="shared" si="393"/>
        <v>0</v>
      </c>
      <c r="O471" s="208"/>
      <c r="P471" s="208"/>
      <c r="Q471" s="207" t="e">
        <f>C471/AL471*60</f>
        <v>#DIV/0!</v>
      </c>
      <c r="R471" s="207" t="e">
        <f>D471/AM471*60</f>
        <v>#DIV/0!</v>
      </c>
      <c r="S471" s="207" t="e">
        <f>E471/AN471*60</f>
        <v>#DIV/0!</v>
      </c>
      <c r="T471" s="207" t="e">
        <f>(F471)/(AL471+AM471+AN471)*60</f>
        <v>#DIV/0!</v>
      </c>
      <c r="U471" s="207" t="e">
        <f>(G471)*60/AO471</f>
        <v>#DIV/0!</v>
      </c>
      <c r="V471" s="259">
        <v>16.5</v>
      </c>
      <c r="W471" s="213"/>
      <c r="X471" s="214">
        <f t="shared" si="394"/>
        <v>11</v>
      </c>
      <c r="Y471" s="182" t="s">
        <v>47</v>
      </c>
      <c r="Z471" s="215"/>
      <c r="AA471" s="216"/>
      <c r="AB471" s="217"/>
      <c r="AC471" s="210">
        <f t="shared" si="386"/>
        <v>0</v>
      </c>
      <c r="AD471" s="235"/>
      <c r="AE471" s="235"/>
      <c r="AF471" s="235"/>
      <c r="AG471" s="210">
        <f t="shared" si="387"/>
        <v>0</v>
      </c>
      <c r="AH471" s="235">
        <v>0</v>
      </c>
      <c r="AI471" s="235">
        <v>0</v>
      </c>
      <c r="AJ471" s="235">
        <v>0</v>
      </c>
      <c r="AK471" s="210">
        <f t="shared" si="388"/>
        <v>0</v>
      </c>
      <c r="AL471" s="247"/>
      <c r="AM471" s="247"/>
      <c r="AN471" s="247"/>
      <c r="AO471" s="207">
        <f t="shared" si="395"/>
        <v>0</v>
      </c>
      <c r="AP471" s="236"/>
      <c r="AQ471" s="411">
        <f t="shared" si="396"/>
        <v>0</v>
      </c>
      <c r="AR471" s="237"/>
      <c r="AS471" s="237"/>
      <c r="AT471" s="237"/>
      <c r="AU471" s="219">
        <f t="shared" si="397"/>
        <v>0</v>
      </c>
      <c r="AV471" s="253"/>
      <c r="AW471" s="254"/>
      <c r="AX471" s="237"/>
      <c r="AY471" s="237"/>
      <c r="AZ471" s="255"/>
      <c r="BA471" s="222">
        <f t="shared" si="398"/>
        <v>0</v>
      </c>
      <c r="BB471" s="254"/>
      <c r="BC471" s="237"/>
      <c r="BD471" s="237"/>
      <c r="BE471" s="255"/>
      <c r="BF471" s="222">
        <f t="shared" si="389"/>
        <v>0</v>
      </c>
      <c r="BG471" s="260"/>
      <c r="BH471" s="224" t="s">
        <v>48</v>
      </c>
      <c r="BI471" s="225"/>
      <c r="BJ471" s="249">
        <v>1.42</v>
      </c>
      <c r="BK471" s="226"/>
      <c r="BL471" s="250"/>
      <c r="BM471" s="225"/>
      <c r="BN471" s="226">
        <v>1.07</v>
      </c>
      <c r="BO471" s="226"/>
      <c r="BP471" s="251"/>
      <c r="BQ471" s="225"/>
      <c r="BR471" s="226">
        <v>0.67</v>
      </c>
      <c r="BS471" s="226"/>
      <c r="BT471" s="252"/>
      <c r="BU471" s="8"/>
      <c r="BV471" s="87"/>
      <c r="BW471" s="104" t="s">
        <v>48</v>
      </c>
      <c r="BX471" s="13"/>
      <c r="BY471" s="102">
        <f>BJ471+BN471+BR471</f>
        <v>3.16</v>
      </c>
      <c r="BZ471" s="102">
        <f>BK471+BO471+BS471</f>
        <v>0</v>
      </c>
      <c r="CA471" s="98"/>
      <c r="CB471" s="8"/>
      <c r="CC471" s="87"/>
      <c r="CD471" s="90" t="s">
        <v>48</v>
      </c>
      <c r="CE471" s="105"/>
      <c r="CF471" s="102">
        <f>BY471</f>
        <v>3.16</v>
      </c>
      <c r="CG471" s="102">
        <f>BZ471</f>
        <v>0</v>
      </c>
      <c r="CH471" s="106"/>
      <c r="CI471" s="8"/>
      <c r="CJ471" s="9"/>
      <c r="CK471" s="25" t="s">
        <v>48</v>
      </c>
      <c r="CL471" s="31">
        <f>BJ471/(C472+C473+C474)%</f>
        <v>0.63392857142857129</v>
      </c>
      <c r="CM471" s="31">
        <f>BN471/(D472+D473+D474)%</f>
        <v>0.68431386343141842</v>
      </c>
      <c r="CN471" s="31">
        <f>BR471/(E472+E473+E474)%</f>
        <v>0.53660099311228582</v>
      </c>
      <c r="CO471" s="32">
        <f>BY471/(F472+F473+F474)%</f>
        <v>0.62546885422419107</v>
      </c>
      <c r="CP471" s="8"/>
      <c r="CQ471" s="25" t="s">
        <v>48</v>
      </c>
      <c r="CR471" s="31">
        <f>BK471/(C472+C473+C474)%</f>
        <v>0</v>
      </c>
      <c r="CS471" s="31">
        <f>BO471/(D472+D473+D474)%</f>
        <v>0</v>
      </c>
      <c r="CT471" s="31">
        <f>BS471/(E472+E473+E474)%</f>
        <v>0</v>
      </c>
      <c r="CU471" s="32">
        <f>BZ471/(F474+F472+F473)%</f>
        <v>0</v>
      </c>
    </row>
    <row r="472" spans="1:99" ht="15.75" customHeight="1" x14ac:dyDescent="0.25">
      <c r="A472" s="201" t="s">
        <v>49</v>
      </c>
      <c r="B472" s="503">
        <v>234</v>
      </c>
      <c r="C472" s="204">
        <v>0</v>
      </c>
      <c r="D472" s="204">
        <v>61.716000000000001</v>
      </c>
      <c r="E472" s="204">
        <v>48.86</v>
      </c>
      <c r="F472" s="206">
        <f t="shared" si="382"/>
        <v>110.57599999999999</v>
      </c>
      <c r="G472" s="206">
        <f t="shared" si="390"/>
        <v>1355.4060000000002</v>
      </c>
      <c r="H472" s="206">
        <f>G472/BH463</f>
        <v>123.21872727272729</v>
      </c>
      <c r="I472" s="207">
        <f t="shared" si="383"/>
        <v>100</v>
      </c>
      <c r="J472" s="207">
        <f t="shared" si="391"/>
        <v>100</v>
      </c>
      <c r="K472" s="207">
        <f t="shared" si="384"/>
        <v>35</v>
      </c>
      <c r="L472" s="207">
        <f t="shared" si="392"/>
        <v>210</v>
      </c>
      <c r="M472" s="207">
        <f t="shared" si="385"/>
        <v>255</v>
      </c>
      <c r="N472" s="207">
        <f t="shared" si="393"/>
        <v>2175</v>
      </c>
      <c r="O472" s="208">
        <f>(24*60-(I472+K472+M472+AR472+AS472+AT472))/24/60*100</f>
        <v>72.916666666666657</v>
      </c>
      <c r="P472" s="208">
        <f>(X472*24*60-(J472+L472+N472+AQ472+AU472))/X472/24/60*100</f>
        <v>81.50252525252526</v>
      </c>
      <c r="Q472" s="496">
        <f>(C472+C473)/AL472*60</f>
        <v>0</v>
      </c>
      <c r="R472" s="496">
        <f>(D472+D473)/AM472*60</f>
        <v>8.8165714285714287</v>
      </c>
      <c r="S472" s="496">
        <f>(E472+E473)/AN472*60</f>
        <v>9.9376271186440679</v>
      </c>
      <c r="T472" s="496">
        <f>(F472+F473)/(AL472+AM472+AN472)*60</f>
        <v>6.3186285714285715</v>
      </c>
      <c r="U472" s="496">
        <f>(G472+G473)*60/AO472</f>
        <v>8.8540402830702245</v>
      </c>
      <c r="V472" s="487">
        <v>16.25</v>
      </c>
      <c r="W472" s="245"/>
      <c r="X472" s="214">
        <f t="shared" si="394"/>
        <v>11</v>
      </c>
      <c r="Y472" s="201" t="s">
        <v>49</v>
      </c>
      <c r="Z472" s="215"/>
      <c r="AA472" s="216"/>
      <c r="AB472" s="216">
        <v>100</v>
      </c>
      <c r="AC472" s="210">
        <f t="shared" si="386"/>
        <v>100</v>
      </c>
      <c r="AD472" s="235"/>
      <c r="AE472" s="235"/>
      <c r="AF472" s="235">
        <v>35</v>
      </c>
      <c r="AG472" s="210">
        <f t="shared" si="387"/>
        <v>35</v>
      </c>
      <c r="AH472" s="216">
        <v>145</v>
      </c>
      <c r="AI472" s="216">
        <v>60</v>
      </c>
      <c r="AJ472" s="216">
        <v>50</v>
      </c>
      <c r="AK472" s="210">
        <f t="shared" si="388"/>
        <v>255</v>
      </c>
      <c r="AL472" s="247">
        <f>480-145</f>
        <v>335</v>
      </c>
      <c r="AM472" s="247">
        <f>420</f>
        <v>420</v>
      </c>
      <c r="AN472" s="247">
        <f>480-185</f>
        <v>295</v>
      </c>
      <c r="AO472" s="207">
        <f t="shared" si="395"/>
        <v>9185</v>
      </c>
      <c r="AP472" s="209"/>
      <c r="AQ472" s="411">
        <f t="shared" si="396"/>
        <v>0</v>
      </c>
      <c r="AR472" s="210"/>
      <c r="AS472" s="210"/>
      <c r="AT472" s="210"/>
      <c r="AU472" s="219">
        <f t="shared" si="397"/>
        <v>445</v>
      </c>
      <c r="AV472" s="220" t="s">
        <v>50</v>
      </c>
      <c r="AW472" s="221"/>
      <c r="AX472" s="210"/>
      <c r="AY472" s="210"/>
      <c r="AZ472" s="219">
        <f>AW472+AX472+AY472</f>
        <v>0</v>
      </c>
      <c r="BA472" s="222">
        <f t="shared" si="398"/>
        <v>240</v>
      </c>
      <c r="BB472" s="221"/>
      <c r="BC472" s="210"/>
      <c r="BD472" s="210"/>
      <c r="BE472" s="219">
        <f>BB472+BC472+BD472</f>
        <v>0</v>
      </c>
      <c r="BF472" s="222">
        <f t="shared" si="389"/>
        <v>0</v>
      </c>
      <c r="BG472" s="248">
        <f>SUM(AR472:AT474,AP472:AP474,AL472:AN474,AH472:AJ474,AD472:AF474,Z472:AB474)</f>
        <v>1440</v>
      </c>
      <c r="BH472" s="195"/>
      <c r="BI472" s="239"/>
      <c r="BJ472" s="240"/>
      <c r="BK472" s="241"/>
      <c r="BL472" s="242"/>
      <c r="BM472" s="239"/>
      <c r="BN472" s="241"/>
      <c r="BO472" s="241"/>
      <c r="BP472" s="198"/>
      <c r="BQ472" s="239"/>
      <c r="BR472" s="241"/>
      <c r="BS472" s="241"/>
      <c r="BT472" s="243"/>
      <c r="BU472" s="8"/>
      <c r="BV472" s="87"/>
      <c r="BW472" s="107"/>
      <c r="BX472" s="14"/>
      <c r="BY472" s="93"/>
      <c r="BZ472" s="93"/>
      <c r="CA472" s="98"/>
      <c r="CB472" s="8"/>
      <c r="CC472" s="87"/>
      <c r="CD472" s="111"/>
      <c r="CE472" s="112"/>
      <c r="CF472" s="93"/>
      <c r="CG472" s="93"/>
      <c r="CH472" s="110"/>
      <c r="CI472" s="8"/>
      <c r="CJ472" s="9"/>
      <c r="CK472" s="25"/>
      <c r="CL472" s="2"/>
      <c r="CM472" s="2"/>
      <c r="CN472" s="2"/>
      <c r="CO472" s="3"/>
      <c r="CP472" s="8"/>
      <c r="CQ472" s="25"/>
      <c r="CR472" s="2"/>
      <c r="CS472" s="2"/>
      <c r="CT472" s="2"/>
      <c r="CU472" s="3"/>
    </row>
    <row r="473" spans="1:99" ht="15.75" customHeight="1" x14ac:dyDescent="0.25">
      <c r="A473" s="182" t="s">
        <v>51</v>
      </c>
      <c r="B473" s="503"/>
      <c r="C473" s="204">
        <v>0</v>
      </c>
      <c r="D473" s="204">
        <v>0</v>
      </c>
      <c r="E473" s="204">
        <v>0</v>
      </c>
      <c r="F473" s="205">
        <f t="shared" si="382"/>
        <v>0</v>
      </c>
      <c r="G473" s="206">
        <f t="shared" si="390"/>
        <v>0</v>
      </c>
      <c r="H473" s="205">
        <f>G473/BH463</f>
        <v>0</v>
      </c>
      <c r="I473" s="231">
        <f t="shared" si="383"/>
        <v>0</v>
      </c>
      <c r="J473" s="207">
        <f t="shared" si="391"/>
        <v>0</v>
      </c>
      <c r="K473" s="231">
        <f t="shared" si="384"/>
        <v>0</v>
      </c>
      <c r="L473" s="207">
        <f t="shared" si="392"/>
        <v>0</v>
      </c>
      <c r="M473" s="207">
        <f t="shared" si="385"/>
        <v>0</v>
      </c>
      <c r="N473" s="207">
        <f t="shared" si="393"/>
        <v>0</v>
      </c>
      <c r="O473" s="208"/>
      <c r="P473" s="208"/>
      <c r="Q473" s="496"/>
      <c r="R473" s="496"/>
      <c r="S473" s="496"/>
      <c r="T473" s="496"/>
      <c r="U473" s="496"/>
      <c r="V473" s="487"/>
      <c r="W473" s="245"/>
      <c r="X473" s="214">
        <f t="shared" si="394"/>
        <v>11</v>
      </c>
      <c r="Y473" s="182" t="s">
        <v>51</v>
      </c>
      <c r="Z473" s="237"/>
      <c r="AA473" s="261"/>
      <c r="AB473" s="261"/>
      <c r="AC473" s="210">
        <f t="shared" si="386"/>
        <v>0</v>
      </c>
      <c r="AD473" s="235"/>
      <c r="AE473" s="235"/>
      <c r="AF473" s="235"/>
      <c r="AG473" s="210">
        <f t="shared" si="387"/>
        <v>0</v>
      </c>
      <c r="AH473" s="235">
        <v>0</v>
      </c>
      <c r="AI473" s="235">
        <v>0</v>
      </c>
      <c r="AJ473" s="235">
        <v>0</v>
      </c>
      <c r="AK473" s="210">
        <f t="shared" si="388"/>
        <v>0</v>
      </c>
      <c r="AL473" s="233"/>
      <c r="AM473" s="233"/>
      <c r="AN473" s="233"/>
      <c r="AO473" s="207">
        <f t="shared" si="395"/>
        <v>0</v>
      </c>
      <c r="AP473" s="236"/>
      <c r="AQ473" s="411">
        <f t="shared" si="396"/>
        <v>0</v>
      </c>
      <c r="AR473" s="237"/>
      <c r="AS473" s="237"/>
      <c r="AT473" s="237"/>
      <c r="AU473" s="219">
        <f t="shared" si="397"/>
        <v>0</v>
      </c>
      <c r="AV473" s="253"/>
      <c r="AW473" s="254"/>
      <c r="AX473" s="237"/>
      <c r="AY473" s="237"/>
      <c r="AZ473" s="255"/>
      <c r="BA473" s="222">
        <f t="shared" si="398"/>
        <v>0</v>
      </c>
      <c r="BB473" s="254"/>
      <c r="BC473" s="237"/>
      <c r="BD473" s="237"/>
      <c r="BE473" s="255"/>
      <c r="BF473" s="222">
        <f t="shared" si="389"/>
        <v>0</v>
      </c>
      <c r="BG473" s="260"/>
      <c r="BH473" s="224" t="s">
        <v>52</v>
      </c>
      <c r="BI473" s="225"/>
      <c r="BJ473" s="249">
        <v>0.65</v>
      </c>
      <c r="BK473" s="226"/>
      <c r="BL473" s="250"/>
      <c r="BM473" s="225"/>
      <c r="BN473" s="226">
        <v>0.33</v>
      </c>
      <c r="BO473" s="226"/>
      <c r="BP473" s="251"/>
      <c r="BQ473" s="225"/>
      <c r="BR473" s="226">
        <v>0</v>
      </c>
      <c r="BS473" s="226"/>
      <c r="BT473" s="252"/>
      <c r="BU473" s="8"/>
      <c r="BV473" s="87"/>
      <c r="BW473" s="104" t="s">
        <v>52</v>
      </c>
      <c r="BX473" s="13"/>
      <c r="BY473" s="102">
        <f>BJ473+BN473+BR473</f>
        <v>0.98</v>
      </c>
      <c r="BZ473" s="102">
        <f>BK473+BO473+BS473</f>
        <v>0</v>
      </c>
      <c r="CA473" s="98"/>
      <c r="CB473" s="8"/>
      <c r="CC473" s="87"/>
      <c r="CD473" s="113" t="s">
        <v>52</v>
      </c>
      <c r="CE473" s="96"/>
      <c r="CF473" s="102">
        <f>BY473</f>
        <v>0.98</v>
      </c>
      <c r="CG473" s="102">
        <f>BZ473</f>
        <v>0</v>
      </c>
      <c r="CH473" s="106"/>
      <c r="CI473" s="8"/>
      <c r="CJ473" s="9"/>
      <c r="CK473" s="25" t="s">
        <v>52</v>
      </c>
      <c r="CL473" s="31">
        <f>BJ473/(C475+C476)%</f>
        <v>1.597051597051597</v>
      </c>
      <c r="CM473" s="31" t="e">
        <f>BN473/(D475+D476)%</f>
        <v>#DIV/0!</v>
      </c>
      <c r="CN473" s="31">
        <f>BR473/(E475+E476)%</f>
        <v>0</v>
      </c>
      <c r="CO473" s="32">
        <f>BY473/(F475+F476)%</f>
        <v>0.82602832097100476</v>
      </c>
      <c r="CP473" s="8"/>
      <c r="CQ473" s="25" t="s">
        <v>52</v>
      </c>
      <c r="CR473" s="31">
        <f>BK473/(C475+C476)%</f>
        <v>0</v>
      </c>
      <c r="CS473" s="31" t="e">
        <f>BO473/(D475+D476)%</f>
        <v>#DIV/0!</v>
      </c>
      <c r="CT473" s="31">
        <f>BS473/(E475+E476)%</f>
        <v>0</v>
      </c>
      <c r="CU473" s="32">
        <f>BZ473/(F475+F476)%</f>
        <v>0</v>
      </c>
    </row>
    <row r="474" spans="1:99" ht="15.75" customHeight="1" x14ac:dyDescent="0.25">
      <c r="A474" s="182" t="s">
        <v>53</v>
      </c>
      <c r="B474" s="202">
        <v>150</v>
      </c>
      <c r="C474" s="204">
        <v>224</v>
      </c>
      <c r="D474" s="204">
        <v>94.644999999999996</v>
      </c>
      <c r="E474" s="204">
        <v>76</v>
      </c>
      <c r="F474" s="205">
        <f t="shared" si="382"/>
        <v>394.64499999999998</v>
      </c>
      <c r="G474" s="206">
        <f t="shared" si="390"/>
        <v>2664.48</v>
      </c>
      <c r="H474" s="205">
        <f>G474/BH463</f>
        <v>242.22545454545454</v>
      </c>
      <c r="I474" s="231">
        <f t="shared" si="383"/>
        <v>0</v>
      </c>
      <c r="J474" s="207">
        <f t="shared" si="391"/>
        <v>0</v>
      </c>
      <c r="K474" s="231">
        <f t="shared" si="384"/>
        <v>0</v>
      </c>
      <c r="L474" s="207">
        <f t="shared" si="392"/>
        <v>0</v>
      </c>
      <c r="M474" s="207">
        <f t="shared" si="385"/>
        <v>0</v>
      </c>
      <c r="N474" s="207">
        <f t="shared" si="393"/>
        <v>195</v>
      </c>
      <c r="O474" s="208"/>
      <c r="P474" s="208"/>
      <c r="Q474" s="207" t="e">
        <f>C474/AL474*60</f>
        <v>#DIV/0!</v>
      </c>
      <c r="R474" s="207" t="e">
        <f>D474/AM474*60</f>
        <v>#DIV/0!</v>
      </c>
      <c r="S474" s="207" t="e">
        <f>E474/AN474*60</f>
        <v>#DIV/0!</v>
      </c>
      <c r="T474" s="207" t="e">
        <f>(F474)/(AL474+AM474+AN474)*60</f>
        <v>#DIV/0!</v>
      </c>
      <c r="U474" s="207" t="e">
        <f>(G474)*60/AO474</f>
        <v>#DIV/0!</v>
      </c>
      <c r="V474" s="259">
        <v>20.6</v>
      </c>
      <c r="W474" s="213"/>
      <c r="X474" s="214">
        <f t="shared" si="394"/>
        <v>11</v>
      </c>
      <c r="Y474" s="182" t="s">
        <v>53</v>
      </c>
      <c r="Z474" s="237"/>
      <c r="AA474" s="261"/>
      <c r="AB474" s="261"/>
      <c r="AC474" s="210">
        <f t="shared" si="386"/>
        <v>0</v>
      </c>
      <c r="AD474" s="235"/>
      <c r="AE474" s="235"/>
      <c r="AF474" s="235"/>
      <c r="AG474" s="210">
        <f t="shared" si="387"/>
        <v>0</v>
      </c>
      <c r="AH474" s="235">
        <v>0</v>
      </c>
      <c r="AI474" s="235">
        <v>0</v>
      </c>
      <c r="AJ474" s="235">
        <v>0</v>
      </c>
      <c r="AK474" s="210">
        <f t="shared" si="388"/>
        <v>0</v>
      </c>
      <c r="AL474" s="247"/>
      <c r="AM474" s="247"/>
      <c r="AN474" s="247"/>
      <c r="AO474" s="207">
        <f t="shared" si="395"/>
        <v>0</v>
      </c>
      <c r="AP474" s="236"/>
      <c r="AQ474" s="411">
        <f t="shared" si="396"/>
        <v>0</v>
      </c>
      <c r="AR474" s="237"/>
      <c r="AS474" s="237"/>
      <c r="AT474" s="237"/>
      <c r="AU474" s="219">
        <f t="shared" si="397"/>
        <v>0</v>
      </c>
      <c r="AV474" s="253"/>
      <c r="AW474" s="254"/>
      <c r="AX474" s="237"/>
      <c r="AY474" s="237"/>
      <c r="AZ474" s="255"/>
      <c r="BA474" s="222">
        <f t="shared" si="398"/>
        <v>0</v>
      </c>
      <c r="BB474" s="254"/>
      <c r="BC474" s="237"/>
      <c r="BD474" s="237"/>
      <c r="BE474" s="255"/>
      <c r="BF474" s="222">
        <f t="shared" si="389"/>
        <v>0</v>
      </c>
      <c r="BG474" s="257"/>
      <c r="BH474" s="224"/>
      <c r="BI474" s="225"/>
      <c r="BJ474" s="240"/>
      <c r="BK474" s="240"/>
      <c r="BL474" s="250"/>
      <c r="BM474" s="225"/>
      <c r="BN474" s="240"/>
      <c r="BO474" s="240"/>
      <c r="BP474" s="251"/>
      <c r="BQ474" s="225"/>
      <c r="BR474" s="240"/>
      <c r="BS474" s="240"/>
      <c r="BT474" s="252"/>
      <c r="BU474" s="8"/>
      <c r="BV474" s="87"/>
      <c r="BW474" s="107"/>
      <c r="BX474" s="13"/>
      <c r="BY474" s="102"/>
      <c r="BZ474" s="102"/>
      <c r="CA474" s="98"/>
      <c r="CB474" s="8"/>
      <c r="CC474" s="87"/>
      <c r="CD474" s="90"/>
      <c r="CE474" s="105"/>
      <c r="CF474" s="102"/>
      <c r="CG474" s="102"/>
      <c r="CH474" s="106"/>
      <c r="CI474" s="8"/>
      <c r="CJ474" s="9"/>
      <c r="CK474" s="25"/>
      <c r="CL474" s="31"/>
      <c r="CM474" s="31"/>
      <c r="CN474" s="31"/>
      <c r="CO474" s="32"/>
      <c r="CP474" s="8"/>
      <c r="CQ474" s="25"/>
      <c r="CR474" s="31"/>
      <c r="CS474" s="31"/>
      <c r="CT474" s="31"/>
      <c r="CU474" s="32"/>
    </row>
    <row r="475" spans="1:99" ht="15.75" customHeight="1" x14ac:dyDescent="0.25">
      <c r="A475" s="201" t="s">
        <v>54</v>
      </c>
      <c r="B475" s="202">
        <v>208</v>
      </c>
      <c r="C475" s="204">
        <v>0</v>
      </c>
      <c r="D475" s="204">
        <v>0</v>
      </c>
      <c r="E475" s="204">
        <v>0</v>
      </c>
      <c r="F475" s="206">
        <f t="shared" ref="F475:F483" si="399">C475+D475+E475</f>
        <v>0</v>
      </c>
      <c r="G475" s="206">
        <f t="shared" si="390"/>
        <v>59.685000000000002</v>
      </c>
      <c r="H475" s="206">
        <f>G475/BH463</f>
        <v>5.4259090909090908</v>
      </c>
      <c r="I475" s="207">
        <f t="shared" si="383"/>
        <v>0</v>
      </c>
      <c r="J475" s="207">
        <f t="shared" si="391"/>
        <v>710</v>
      </c>
      <c r="K475" s="207">
        <f t="shared" si="384"/>
        <v>0</v>
      </c>
      <c r="L475" s="207">
        <f t="shared" si="392"/>
        <v>10</v>
      </c>
      <c r="M475" s="207">
        <f t="shared" si="385"/>
        <v>260</v>
      </c>
      <c r="N475" s="207">
        <f t="shared" si="393"/>
        <v>5480</v>
      </c>
      <c r="O475" s="208">
        <f>(24*60-(I475+K475+M475+AR475+AS475+AT475+AP475))/24/60*100</f>
        <v>65.277777777777786</v>
      </c>
      <c r="P475" s="208">
        <f>(X475*24*60-(J475+L475+N475+AQ475+AU475))/X475/24/60*100</f>
        <v>56.69191919191919</v>
      </c>
      <c r="Q475" s="496">
        <f>(C475+C476)/(AL475+AL476)*60</f>
        <v>17.442857142857147</v>
      </c>
      <c r="R475" s="496">
        <f>(D475+D476)/(AM475+AM476)*60</f>
        <v>0</v>
      </c>
      <c r="S475" s="496">
        <f>(E475+E476)/(AN475+AN476)*60</f>
        <v>10.628181818181817</v>
      </c>
      <c r="T475" s="496">
        <f>(F475+F476)/(AL475+AM475+AN475+AL476+AM476+AN476)*60</f>
        <v>11.864000000000001</v>
      </c>
      <c r="U475" s="496">
        <f>(G475+G476)*60/(AO475+AO476)</f>
        <v>11.84095923261391</v>
      </c>
      <c r="V475" s="487">
        <v>22.18</v>
      </c>
      <c r="W475" s="245"/>
      <c r="X475" s="214">
        <f t="shared" si="394"/>
        <v>11</v>
      </c>
      <c r="Y475" s="201" t="s">
        <v>54</v>
      </c>
      <c r="Z475" s="262"/>
      <c r="AA475" s="216"/>
      <c r="AB475" s="216"/>
      <c r="AC475" s="210">
        <f t="shared" si="386"/>
        <v>0</v>
      </c>
      <c r="AD475" s="235"/>
      <c r="AE475" s="235"/>
      <c r="AF475" s="235"/>
      <c r="AG475" s="210">
        <f t="shared" si="387"/>
        <v>0</v>
      </c>
      <c r="AH475" s="235">
        <v>0</v>
      </c>
      <c r="AI475" s="235">
        <v>220</v>
      </c>
      <c r="AJ475" s="235">
        <v>40</v>
      </c>
      <c r="AK475" s="210">
        <f t="shared" si="388"/>
        <v>260</v>
      </c>
      <c r="AL475" s="247">
        <f>480-340</f>
        <v>140</v>
      </c>
      <c r="AM475" s="247">
        <v>20</v>
      </c>
      <c r="AN475" s="247">
        <v>440</v>
      </c>
      <c r="AO475" s="207">
        <f t="shared" si="395"/>
        <v>6255</v>
      </c>
      <c r="AP475" s="209">
        <v>240</v>
      </c>
      <c r="AQ475" s="411">
        <f t="shared" si="396"/>
        <v>240</v>
      </c>
      <c r="AR475" s="210"/>
      <c r="AS475" s="210"/>
      <c r="AT475" s="210"/>
      <c r="AU475" s="219">
        <f t="shared" si="397"/>
        <v>420</v>
      </c>
      <c r="AV475" s="263" t="s">
        <v>55</v>
      </c>
      <c r="AW475" s="221"/>
      <c r="AX475" s="210"/>
      <c r="AY475" s="210"/>
      <c r="AZ475" s="219">
        <f>AW475+AX475+AY475</f>
        <v>0</v>
      </c>
      <c r="BA475" s="222">
        <f t="shared" si="398"/>
        <v>0</v>
      </c>
      <c r="BB475" s="221"/>
      <c r="BC475" s="210"/>
      <c r="BD475" s="210"/>
      <c r="BE475" s="219">
        <f>BB475+BC475+BD475</f>
        <v>0</v>
      </c>
      <c r="BF475" s="222">
        <f t="shared" si="389"/>
        <v>0</v>
      </c>
      <c r="BG475" s="248">
        <f>SUM(AR475:AT476,AP475:AP476,AL475:AN476,AH475:AJ476,AD475:AF476,Z475:AB476)</f>
        <v>1440</v>
      </c>
      <c r="BH475" s="224" t="s">
        <v>56</v>
      </c>
      <c r="BI475" s="225"/>
      <c r="BJ475" s="249">
        <v>0</v>
      </c>
      <c r="BK475" s="226"/>
      <c r="BL475" s="250"/>
      <c r="BM475" s="225"/>
      <c r="BN475" s="226">
        <v>0.26</v>
      </c>
      <c r="BO475" s="226"/>
      <c r="BP475" s="251"/>
      <c r="BQ475" s="225"/>
      <c r="BR475" s="226">
        <v>0</v>
      </c>
      <c r="BS475" s="226"/>
      <c r="BT475" s="252"/>
      <c r="BU475" s="8"/>
      <c r="BV475" s="87"/>
      <c r="BW475" s="104" t="s">
        <v>56</v>
      </c>
      <c r="BX475" s="13"/>
      <c r="BY475" s="102">
        <f>BJ475+BN475+BR475</f>
        <v>0.26</v>
      </c>
      <c r="BZ475" s="102">
        <f>BK475+BO475+BS475</f>
        <v>0</v>
      </c>
      <c r="CA475" s="98"/>
      <c r="CB475" s="8"/>
      <c r="CC475" s="87"/>
      <c r="CD475" s="103" t="s">
        <v>56</v>
      </c>
      <c r="CE475" s="105"/>
      <c r="CF475" s="102">
        <f>BY475</f>
        <v>0.26</v>
      </c>
      <c r="CG475" s="102">
        <f>BZ475</f>
        <v>0</v>
      </c>
      <c r="CH475" s="106"/>
      <c r="CI475" s="8"/>
      <c r="CJ475" s="9"/>
      <c r="CK475" s="7" t="s">
        <v>56</v>
      </c>
      <c r="CL475" s="31" t="e">
        <f>BJ475/(C477)%</f>
        <v>#DIV/0!</v>
      </c>
      <c r="CM475" s="31">
        <f>BN475/(D477)%</f>
        <v>0.34805890227576974</v>
      </c>
      <c r="CN475" s="31" t="e">
        <f>BR475/(E477)%</f>
        <v>#DIV/0!</v>
      </c>
      <c r="CO475" s="32">
        <f>BY475/(F477)%</f>
        <v>0.34805890227576974</v>
      </c>
      <c r="CP475" s="8"/>
      <c r="CQ475" s="7" t="s">
        <v>56</v>
      </c>
      <c r="CR475" s="31" t="e">
        <f>BK475/(C477)%</f>
        <v>#DIV/0!</v>
      </c>
      <c r="CS475" s="31">
        <f>BO475/(D477)%</f>
        <v>0</v>
      </c>
      <c r="CT475" s="31" t="e">
        <f>BS475/(E477)%</f>
        <v>#DIV/0!</v>
      </c>
      <c r="CU475" s="32">
        <f>BZ475/(F477)%</f>
        <v>0</v>
      </c>
    </row>
    <row r="476" spans="1:99" ht="15.75" customHeight="1" x14ac:dyDescent="0.25">
      <c r="A476" s="182" t="s">
        <v>57</v>
      </c>
      <c r="B476" s="202">
        <v>277</v>
      </c>
      <c r="C476" s="204">
        <v>40.700000000000003</v>
      </c>
      <c r="D476" s="204">
        <v>0</v>
      </c>
      <c r="E476" s="204">
        <v>77.94</v>
      </c>
      <c r="F476" s="205">
        <f t="shared" si="399"/>
        <v>118.64</v>
      </c>
      <c r="G476" s="206">
        <f t="shared" si="390"/>
        <v>1174.7350000000001</v>
      </c>
      <c r="H476" s="205">
        <f>G476/BH463</f>
        <v>106.79409090909093</v>
      </c>
      <c r="I476" s="231">
        <f t="shared" si="383"/>
        <v>0</v>
      </c>
      <c r="J476" s="207">
        <f t="shared" si="391"/>
        <v>0</v>
      </c>
      <c r="K476" s="231">
        <f t="shared" si="384"/>
        <v>0</v>
      </c>
      <c r="L476" s="207">
        <f t="shared" si="392"/>
        <v>0</v>
      </c>
      <c r="M476" s="207">
        <f t="shared" si="385"/>
        <v>340</v>
      </c>
      <c r="N476" s="207">
        <f t="shared" si="393"/>
        <v>990</v>
      </c>
      <c r="O476" s="208"/>
      <c r="P476" s="208"/>
      <c r="Q476" s="496"/>
      <c r="R476" s="496"/>
      <c r="S476" s="496"/>
      <c r="T476" s="496"/>
      <c r="U476" s="496"/>
      <c r="V476" s="487"/>
      <c r="W476" s="245"/>
      <c r="X476" s="214">
        <f t="shared" si="394"/>
        <v>11</v>
      </c>
      <c r="Y476" s="182" t="s">
        <v>57</v>
      </c>
      <c r="Z476" s="215"/>
      <c r="AA476" s="216"/>
      <c r="AB476" s="216"/>
      <c r="AC476" s="210">
        <f t="shared" si="386"/>
        <v>0</v>
      </c>
      <c r="AD476" s="235"/>
      <c r="AE476" s="235"/>
      <c r="AF476" s="235"/>
      <c r="AG476" s="210">
        <f t="shared" si="387"/>
        <v>0</v>
      </c>
      <c r="AH476" s="235">
        <v>340</v>
      </c>
      <c r="AI476" s="235">
        <v>0</v>
      </c>
      <c r="AJ476" s="235">
        <v>0</v>
      </c>
      <c r="AK476" s="210">
        <f t="shared" si="388"/>
        <v>340</v>
      </c>
      <c r="AL476" s="247"/>
      <c r="AM476" s="247"/>
      <c r="AN476" s="247"/>
      <c r="AO476" s="207">
        <f t="shared" si="395"/>
        <v>0</v>
      </c>
      <c r="AP476" s="236"/>
      <c r="AQ476" s="411">
        <f t="shared" si="396"/>
        <v>0</v>
      </c>
      <c r="AR476" s="237"/>
      <c r="AS476" s="237"/>
      <c r="AT476" s="237"/>
      <c r="AU476" s="219">
        <f t="shared" si="397"/>
        <v>0</v>
      </c>
      <c r="AV476" s="253"/>
      <c r="AW476" s="254"/>
      <c r="AX476" s="237"/>
      <c r="AY476" s="237"/>
      <c r="AZ476" s="255"/>
      <c r="BA476" s="222">
        <f t="shared" si="398"/>
        <v>0</v>
      </c>
      <c r="BB476" s="254"/>
      <c r="BC476" s="237"/>
      <c r="BD476" s="237"/>
      <c r="BE476" s="255"/>
      <c r="BF476" s="222">
        <f t="shared" si="389"/>
        <v>0</v>
      </c>
      <c r="BG476" s="238"/>
      <c r="BI476" s="264"/>
      <c r="BJ476" s="264"/>
      <c r="BK476" s="264"/>
      <c r="BL476" s="264"/>
      <c r="BM476" s="264"/>
      <c r="BN476" s="264"/>
      <c r="BO476" s="264"/>
      <c r="BP476" s="264"/>
      <c r="BQ476" s="264"/>
      <c r="BR476" s="264"/>
      <c r="BS476" s="264"/>
      <c r="BT476" s="265"/>
      <c r="BU476" s="8"/>
      <c r="BV476" s="87"/>
      <c r="BW476" s="114"/>
      <c r="BX476" s="115"/>
      <c r="BY476" s="116"/>
      <c r="BZ476" s="116"/>
      <c r="CA476" s="117"/>
      <c r="CB476" s="8"/>
      <c r="CC476" s="118"/>
      <c r="CD476" s="119"/>
      <c r="CE476" s="120"/>
      <c r="CF476" s="116"/>
      <c r="CG476" s="116"/>
      <c r="CH476" s="121"/>
      <c r="CI476" s="8"/>
      <c r="CJ476" s="9"/>
      <c r="CK476" s="25"/>
      <c r="CL476" s="2"/>
      <c r="CM476" s="2"/>
      <c r="CN476" s="2"/>
      <c r="CO476" s="3"/>
      <c r="CP476" s="8"/>
      <c r="CQ476" s="25"/>
      <c r="CR476" s="2"/>
      <c r="CS476" s="2"/>
      <c r="CT476" s="2"/>
      <c r="CU476" s="3"/>
    </row>
    <row r="477" spans="1:99" ht="15.75" customHeight="1" x14ac:dyDescent="0.25">
      <c r="A477" s="182" t="s">
        <v>56</v>
      </c>
      <c r="B477" s="202"/>
      <c r="C477" s="204">
        <v>0</v>
      </c>
      <c r="D477" s="204">
        <v>74.7</v>
      </c>
      <c r="E477" s="204">
        <v>0</v>
      </c>
      <c r="F477" s="205">
        <f t="shared" si="399"/>
        <v>74.7</v>
      </c>
      <c r="G477" s="206">
        <f t="shared" si="390"/>
        <v>936.48300000000017</v>
      </c>
      <c r="H477" s="205">
        <f>G477/BH463</f>
        <v>85.134818181818204</v>
      </c>
      <c r="I477" s="231">
        <f t="shared" si="383"/>
        <v>0</v>
      </c>
      <c r="J477" s="207">
        <f t="shared" si="391"/>
        <v>0</v>
      </c>
      <c r="K477" s="231">
        <f t="shared" si="384"/>
        <v>0</v>
      </c>
      <c r="L477" s="207">
        <f t="shared" si="392"/>
        <v>180</v>
      </c>
      <c r="M477" s="207">
        <f t="shared" si="385"/>
        <v>1120</v>
      </c>
      <c r="N477" s="207">
        <f t="shared" si="393"/>
        <v>8380</v>
      </c>
      <c r="O477" s="208">
        <f>(24*60-(I477+K477+M477+AR477+AS477+AT477+AP477))/24/60*100</f>
        <v>22.222222222222225</v>
      </c>
      <c r="P477" s="208">
        <f>(X477*24*60-(J477+L477+N477+AQ477+AU477))/X477/24/60*100</f>
        <v>45.959595959595958</v>
      </c>
      <c r="Q477" s="266"/>
      <c r="R477" s="266"/>
      <c r="S477" s="266"/>
      <c r="T477" s="266"/>
      <c r="U477" s="266"/>
      <c r="V477" s="267"/>
      <c r="W477" s="245"/>
      <c r="X477" s="214">
        <f t="shared" si="394"/>
        <v>11</v>
      </c>
      <c r="Y477" s="224" t="s">
        <v>56</v>
      </c>
      <c r="Z477" s="215"/>
      <c r="AA477" s="216"/>
      <c r="AB477" s="216"/>
      <c r="AC477" s="210">
        <f t="shared" si="386"/>
        <v>0</v>
      </c>
      <c r="AD477" s="235"/>
      <c r="AE477" s="235"/>
      <c r="AF477" s="235"/>
      <c r="AG477" s="210">
        <f t="shared" si="387"/>
        <v>0</v>
      </c>
      <c r="AH477" s="235">
        <v>480</v>
      </c>
      <c r="AI477" s="235">
        <v>160</v>
      </c>
      <c r="AJ477" s="235">
        <v>480</v>
      </c>
      <c r="AK477" s="210">
        <f t="shared" si="388"/>
        <v>1120</v>
      </c>
      <c r="AL477" s="247"/>
      <c r="AM477" s="247"/>
      <c r="AN477" s="247"/>
      <c r="AO477" s="207">
        <f t="shared" si="395"/>
        <v>0</v>
      </c>
      <c r="AP477" s="236"/>
      <c r="AQ477" s="411">
        <f t="shared" si="396"/>
        <v>0</v>
      </c>
      <c r="AR477" s="237"/>
      <c r="AS477" s="237"/>
      <c r="AT477" s="237"/>
      <c r="AU477" s="219">
        <f t="shared" si="397"/>
        <v>0</v>
      </c>
      <c r="AV477" s="263" t="s">
        <v>56</v>
      </c>
      <c r="AW477" s="254"/>
      <c r="AX477" s="254"/>
      <c r="AY477" s="254"/>
      <c r="AZ477" s="219">
        <f t="shared" ref="AZ477:AZ483" si="400">AW477+AX477+AY477</f>
        <v>0</v>
      </c>
      <c r="BA477" s="222">
        <f t="shared" si="398"/>
        <v>0</v>
      </c>
      <c r="BB477" s="221"/>
      <c r="BC477" s="210"/>
      <c r="BD477" s="210"/>
      <c r="BE477" s="219">
        <f t="shared" ref="BE477:BE483" si="401">BB477+BC477+BD477</f>
        <v>0</v>
      </c>
      <c r="BF477" s="222">
        <f t="shared" si="389"/>
        <v>2880</v>
      </c>
      <c r="BG477" s="223"/>
      <c r="BH477" s="224" t="s">
        <v>58</v>
      </c>
      <c r="BI477" s="268">
        <v>0.62</v>
      </c>
      <c r="BJ477" s="249">
        <v>0.72</v>
      </c>
      <c r="BK477" s="226"/>
      <c r="BL477" s="269"/>
      <c r="BM477" s="268">
        <v>0.7</v>
      </c>
      <c r="BN477" s="226">
        <v>0.8</v>
      </c>
      <c r="BO477" s="226"/>
      <c r="BP477" s="270"/>
      <c r="BQ477" s="268">
        <v>0</v>
      </c>
      <c r="BR477" s="226">
        <v>0</v>
      </c>
      <c r="BS477" s="226"/>
      <c r="BT477" s="271"/>
      <c r="BU477" s="8"/>
      <c r="BV477" s="87"/>
      <c r="BW477" s="122" t="s">
        <v>59</v>
      </c>
      <c r="BX477" s="123">
        <f t="shared" ref="BX477:CA478" si="402">BI477+BM477+BQ477</f>
        <v>1.3199999999999998</v>
      </c>
      <c r="BY477" s="102">
        <f t="shared" si="402"/>
        <v>1.52</v>
      </c>
      <c r="BZ477" s="102">
        <f t="shared" si="402"/>
        <v>0</v>
      </c>
      <c r="CA477" s="124">
        <f t="shared" si="402"/>
        <v>0</v>
      </c>
      <c r="CB477" s="8"/>
      <c r="CC477" s="87"/>
      <c r="CD477" s="113" t="s">
        <v>59</v>
      </c>
      <c r="CE477" s="125">
        <f t="shared" ref="CE477:CH478" si="403">BX477</f>
        <v>1.3199999999999998</v>
      </c>
      <c r="CF477" s="102">
        <f t="shared" si="403"/>
        <v>1.52</v>
      </c>
      <c r="CG477" s="102">
        <f t="shared" si="403"/>
        <v>0</v>
      </c>
      <c r="CH477" s="126">
        <f t="shared" si="403"/>
        <v>0</v>
      </c>
      <c r="CI477" s="8"/>
      <c r="CJ477" s="9"/>
      <c r="CK477" s="25" t="s">
        <v>58</v>
      </c>
      <c r="CL477" s="31">
        <f>BJ477/(BJ477+C479)%</f>
        <v>2.3475709162047607</v>
      </c>
      <c r="CM477" s="31">
        <f>BN477/(BN477+D479)%</f>
        <v>4.833836858006042</v>
      </c>
      <c r="CN477" s="31">
        <f>BR477/(BR477+E479)%</f>
        <v>0</v>
      </c>
      <c r="CO477" s="32">
        <f>BY477/(BY477+F479)%</f>
        <v>2.7727106895293687</v>
      </c>
      <c r="CP477" s="8"/>
      <c r="CQ477" s="25" t="s">
        <v>58</v>
      </c>
      <c r="CR477" s="31">
        <f>BK477/C479%</f>
        <v>0</v>
      </c>
      <c r="CS477" s="31">
        <f>BO477/D479%</f>
        <v>0</v>
      </c>
      <c r="CT477" s="31">
        <f>BS477/E479%</f>
        <v>0</v>
      </c>
      <c r="CU477" s="32">
        <f>BZ477/F479%</f>
        <v>0</v>
      </c>
    </row>
    <row r="478" spans="1:99" ht="15.75" customHeight="1" x14ac:dyDescent="0.25">
      <c r="A478" s="182" t="s">
        <v>60</v>
      </c>
      <c r="B478" s="202"/>
      <c r="C478" s="204">
        <v>88.33</v>
      </c>
      <c r="D478" s="204">
        <v>170.15</v>
      </c>
      <c r="E478" s="204">
        <v>85.03</v>
      </c>
      <c r="F478" s="205">
        <f t="shared" si="399"/>
        <v>343.51</v>
      </c>
      <c r="G478" s="206">
        <f t="shared" si="390"/>
        <v>2878.6039999999994</v>
      </c>
      <c r="H478" s="205">
        <f>G478/BH463</f>
        <v>261.69127272727269</v>
      </c>
      <c r="I478" s="231">
        <f t="shared" si="383"/>
        <v>60</v>
      </c>
      <c r="J478" s="207">
        <f t="shared" si="391"/>
        <v>585</v>
      </c>
      <c r="K478" s="231">
        <f t="shared" si="384"/>
        <v>105</v>
      </c>
      <c r="L478" s="207">
        <f t="shared" si="392"/>
        <v>475</v>
      </c>
      <c r="M478" s="207">
        <f t="shared" si="385"/>
        <v>3075</v>
      </c>
      <c r="N478" s="207">
        <f t="shared" si="393"/>
        <v>35215</v>
      </c>
      <c r="O478" s="208">
        <f>(16*24*60-(I478+K478+M478+AR478+AS478+AT478+AP478))/16/24/60*100</f>
        <v>85.9375</v>
      </c>
      <c r="P478" s="208">
        <f>(16*X478*24*60-(J478+L478+N478+AQ478+AU478))/16/X478/24/60*100</f>
        <v>85.686947601010104</v>
      </c>
      <c r="Q478" s="232"/>
      <c r="R478" s="233"/>
      <c r="S478" s="233"/>
      <c r="T478" s="234"/>
      <c r="U478" s="234"/>
      <c r="V478" s="272"/>
      <c r="W478" s="213"/>
      <c r="X478" s="214">
        <f>X483</f>
        <v>11</v>
      </c>
      <c r="Y478" s="182" t="s">
        <v>60</v>
      </c>
      <c r="Z478" s="215">
        <v>60</v>
      </c>
      <c r="AA478" s="216"/>
      <c r="AB478" s="216"/>
      <c r="AC478" s="210">
        <f t="shared" si="386"/>
        <v>60</v>
      </c>
      <c r="AD478" s="235"/>
      <c r="AE478" s="235">
        <v>45</v>
      </c>
      <c r="AF478" s="235">
        <v>60</v>
      </c>
      <c r="AG478" s="210">
        <f t="shared" si="387"/>
        <v>105</v>
      </c>
      <c r="AH478" s="235">
        <v>1155</v>
      </c>
      <c r="AI478" s="235">
        <v>960</v>
      </c>
      <c r="AJ478" s="235">
        <v>960</v>
      </c>
      <c r="AK478" s="210">
        <f t="shared" si="388"/>
        <v>3075</v>
      </c>
      <c r="AL478" s="233"/>
      <c r="AM478" s="233"/>
      <c r="AN478" s="233"/>
      <c r="AO478" s="207">
        <f t="shared" si="395"/>
        <v>0</v>
      </c>
      <c r="AP478" s="236"/>
      <c r="AQ478" s="411">
        <f t="shared" si="396"/>
        <v>0</v>
      </c>
      <c r="AR478" s="237"/>
      <c r="AS478" s="237"/>
      <c r="AT478" s="237"/>
      <c r="AU478" s="219">
        <f t="shared" si="397"/>
        <v>0</v>
      </c>
      <c r="AV478" s="263" t="s">
        <v>60</v>
      </c>
      <c r="AW478" s="221"/>
      <c r="AX478" s="210"/>
      <c r="AY478" s="210"/>
      <c r="AZ478" s="219">
        <f t="shared" si="400"/>
        <v>0</v>
      </c>
      <c r="BA478" s="222">
        <f t="shared" si="398"/>
        <v>0</v>
      </c>
      <c r="BB478" s="221">
        <f>AH478</f>
        <v>1155</v>
      </c>
      <c r="BC478" s="221">
        <f>AI478</f>
        <v>960</v>
      </c>
      <c r="BD478" s="221">
        <f>AJ478</f>
        <v>960</v>
      </c>
      <c r="BE478" s="219">
        <f t="shared" si="401"/>
        <v>3075</v>
      </c>
      <c r="BF478" s="222">
        <f t="shared" si="389"/>
        <v>32335</v>
      </c>
      <c r="BG478" s="223"/>
      <c r="BH478" s="224" t="s">
        <v>61</v>
      </c>
      <c r="BI478" s="268">
        <v>0.59</v>
      </c>
      <c r="BJ478" s="249">
        <v>0.69</v>
      </c>
      <c r="BK478" s="226"/>
      <c r="BL478" s="269"/>
      <c r="BM478" s="268">
        <v>0.84</v>
      </c>
      <c r="BN478" s="226">
        <v>0.94</v>
      </c>
      <c r="BO478" s="226"/>
      <c r="BP478" s="270"/>
      <c r="BQ478" s="268">
        <v>0.67</v>
      </c>
      <c r="BR478" s="226">
        <v>0.77</v>
      </c>
      <c r="BS478" s="226"/>
      <c r="BT478" s="271"/>
      <c r="BU478" s="8"/>
      <c r="BV478" s="87"/>
      <c r="BW478" s="104" t="s">
        <v>62</v>
      </c>
      <c r="BX478" s="127">
        <f t="shared" si="402"/>
        <v>2.1</v>
      </c>
      <c r="BY478" s="128">
        <f t="shared" si="402"/>
        <v>2.4</v>
      </c>
      <c r="BZ478" s="102">
        <f t="shared" si="402"/>
        <v>0</v>
      </c>
      <c r="CA478" s="124">
        <f t="shared" si="402"/>
        <v>0</v>
      </c>
      <c r="CB478" s="9"/>
      <c r="CC478" s="87"/>
      <c r="CD478" s="90" t="s">
        <v>62</v>
      </c>
      <c r="CE478" s="129">
        <f t="shared" si="403"/>
        <v>2.1</v>
      </c>
      <c r="CF478" s="102">
        <f t="shared" si="403"/>
        <v>2.4</v>
      </c>
      <c r="CG478" s="102">
        <f t="shared" si="403"/>
        <v>0</v>
      </c>
      <c r="CH478" s="126">
        <f t="shared" si="403"/>
        <v>0</v>
      </c>
      <c r="CI478" s="8"/>
      <c r="CJ478" s="9"/>
      <c r="CK478" s="25" t="s">
        <v>61</v>
      </c>
      <c r="CL478" s="31">
        <f>BJ478/(BJ478+C480)%</f>
        <v>1.4498844295019961</v>
      </c>
      <c r="CM478" s="31">
        <f>BN478/(BN478+D480)%</f>
        <v>3.5633055344958295</v>
      </c>
      <c r="CN478" s="31">
        <f>BR478/(BR478+E480)%</f>
        <v>2.3854518417547013</v>
      </c>
      <c r="CO478" s="32">
        <f>BY478/(BY478+F480)%</f>
        <v>2.2588447891274268</v>
      </c>
      <c r="CP478" s="8"/>
      <c r="CQ478" s="25" t="s">
        <v>61</v>
      </c>
      <c r="CR478" s="31">
        <f>BK478/C480%</f>
        <v>0</v>
      </c>
      <c r="CS478" s="31">
        <f>BO478/D480%</f>
        <v>0</v>
      </c>
      <c r="CT478" s="31">
        <f>BS478/E480%</f>
        <v>0</v>
      </c>
      <c r="CU478" s="32">
        <f>BZ478/F480%</f>
        <v>0</v>
      </c>
    </row>
    <row r="479" spans="1:99" ht="15.75" customHeight="1" x14ac:dyDescent="0.25">
      <c r="A479" s="201" t="s">
        <v>59</v>
      </c>
      <c r="B479" s="202"/>
      <c r="C479" s="204">
        <v>29.95</v>
      </c>
      <c r="D479" s="204">
        <v>15.75</v>
      </c>
      <c r="E479" s="204">
        <v>7.6</v>
      </c>
      <c r="F479" s="206">
        <f t="shared" si="399"/>
        <v>53.300000000000004</v>
      </c>
      <c r="G479" s="206">
        <f t="shared" si="390"/>
        <v>1175.2330000000002</v>
      </c>
      <c r="H479" s="206">
        <f>G479/BH463</f>
        <v>106.83936363636366</v>
      </c>
      <c r="I479" s="207">
        <f t="shared" si="383"/>
        <v>0</v>
      </c>
      <c r="J479" s="207">
        <f t="shared" si="391"/>
        <v>0</v>
      </c>
      <c r="K479" s="207">
        <f t="shared" si="384"/>
        <v>0</v>
      </c>
      <c r="L479" s="207">
        <f t="shared" si="392"/>
        <v>100</v>
      </c>
      <c r="M479" s="207">
        <f t="shared" si="385"/>
        <v>785</v>
      </c>
      <c r="N479" s="207">
        <f t="shared" si="393"/>
        <v>4870</v>
      </c>
      <c r="O479" s="208">
        <f>(24*60-(I479+K479+M479+AR479+AS479+AT479+AP479))/24/60*100</f>
        <v>45.486111111111107</v>
      </c>
      <c r="P479" s="208">
        <f>(X479*24*60-(J479+L479+N479+AQ479+AU479))/X479/24/60*100</f>
        <v>68.62373737373737</v>
      </c>
      <c r="Q479" s="209"/>
      <c r="R479" s="210"/>
      <c r="S479" s="210"/>
      <c r="T479" s="209"/>
      <c r="U479" s="209"/>
      <c r="V479" s="212"/>
      <c r="W479" s="213"/>
      <c r="X479" s="214">
        <f>X478</f>
        <v>11</v>
      </c>
      <c r="Y479" s="201" t="s">
        <v>59</v>
      </c>
      <c r="Z479" s="215"/>
      <c r="AA479" s="216"/>
      <c r="AB479" s="216"/>
      <c r="AC479" s="210">
        <f t="shared" si="386"/>
        <v>0</v>
      </c>
      <c r="AD479" s="235"/>
      <c r="AE479" s="235"/>
      <c r="AF479" s="235"/>
      <c r="AG479" s="210">
        <f t="shared" si="387"/>
        <v>0</v>
      </c>
      <c r="AH479" s="235">
        <v>160</v>
      </c>
      <c r="AI479" s="235">
        <v>235</v>
      </c>
      <c r="AJ479" s="235">
        <v>390</v>
      </c>
      <c r="AK479" s="210">
        <f t="shared" si="388"/>
        <v>785</v>
      </c>
      <c r="AL479" s="210"/>
      <c r="AM479" s="210"/>
      <c r="AN479" s="210"/>
      <c r="AO479" s="207">
        <f t="shared" si="395"/>
        <v>0</v>
      </c>
      <c r="AP479" s="209"/>
      <c r="AQ479" s="411">
        <f t="shared" si="396"/>
        <v>0</v>
      </c>
      <c r="AR479" s="210"/>
      <c r="AS479" s="210"/>
      <c r="AT479" s="210"/>
      <c r="AU479" s="219">
        <f t="shared" si="397"/>
        <v>0</v>
      </c>
      <c r="AV479" s="263" t="s">
        <v>63</v>
      </c>
      <c r="AW479" s="221"/>
      <c r="AX479" s="210"/>
      <c r="AY479" s="210"/>
      <c r="AZ479" s="219">
        <f t="shared" si="400"/>
        <v>0</v>
      </c>
      <c r="BA479" s="222">
        <f t="shared" si="398"/>
        <v>0</v>
      </c>
      <c r="BB479" s="221"/>
      <c r="BC479" s="210"/>
      <c r="BD479" s="210"/>
      <c r="BE479" s="219">
        <f t="shared" si="401"/>
        <v>0</v>
      </c>
      <c r="BF479" s="222">
        <f t="shared" si="389"/>
        <v>0</v>
      </c>
      <c r="BG479" s="238"/>
      <c r="BH479" s="195"/>
      <c r="BI479" s="274"/>
      <c r="BJ479" s="240"/>
      <c r="BK479" s="241"/>
      <c r="BL479" s="275"/>
      <c r="BM479" s="274"/>
      <c r="BN479" s="241"/>
      <c r="BO479" s="241"/>
      <c r="BP479" s="276"/>
      <c r="BQ479" s="274"/>
      <c r="BR479" s="241"/>
      <c r="BS479" s="241"/>
      <c r="BT479" s="265"/>
      <c r="BU479" s="8"/>
      <c r="BV479" s="87"/>
      <c r="BW479" s="107"/>
      <c r="BX479" s="130"/>
      <c r="BY479" s="93"/>
      <c r="BZ479" s="93"/>
      <c r="CA479" s="98"/>
      <c r="CB479" s="8"/>
      <c r="CC479" s="87"/>
      <c r="CD479" s="108"/>
      <c r="CE479" s="109"/>
      <c r="CF479" s="93"/>
      <c r="CG479" s="93"/>
      <c r="CH479" s="110"/>
      <c r="CI479" s="8"/>
      <c r="CJ479" s="9"/>
      <c r="CK479" s="25"/>
      <c r="CL479" s="2"/>
      <c r="CM479" s="2"/>
      <c r="CN479" s="2"/>
      <c r="CO479" s="3"/>
      <c r="CP479" s="8"/>
      <c r="CQ479" s="25"/>
      <c r="CR479" s="2"/>
      <c r="CS479" s="2"/>
      <c r="CT479" s="2"/>
      <c r="CU479" s="3"/>
    </row>
    <row r="480" spans="1:99" ht="15.75" customHeight="1" x14ac:dyDescent="0.25">
      <c r="A480" s="182" t="s">
        <v>62</v>
      </c>
      <c r="B480" s="202"/>
      <c r="C480" s="204">
        <v>46.9</v>
      </c>
      <c r="D480" s="204">
        <v>25.44</v>
      </c>
      <c r="E480" s="204">
        <v>31.509</v>
      </c>
      <c r="F480" s="205">
        <f t="shared" si="399"/>
        <v>103.849</v>
      </c>
      <c r="G480" s="206">
        <f t="shared" si="390"/>
        <v>909.13700000000017</v>
      </c>
      <c r="H480" s="205">
        <f>G480/BH463</f>
        <v>82.6488181818182</v>
      </c>
      <c r="I480" s="231">
        <f t="shared" si="383"/>
        <v>0</v>
      </c>
      <c r="J480" s="207">
        <f t="shared" si="391"/>
        <v>0</v>
      </c>
      <c r="K480" s="231">
        <f t="shared" si="384"/>
        <v>0</v>
      </c>
      <c r="L480" s="207">
        <f t="shared" si="392"/>
        <v>0</v>
      </c>
      <c r="M480" s="207">
        <f t="shared" si="385"/>
        <v>505</v>
      </c>
      <c r="N480" s="207">
        <f t="shared" si="393"/>
        <v>5645</v>
      </c>
      <c r="O480" s="208">
        <f>(24*60-(I480+K480+M480+AR480+AS480+AT480+AP480))/24/60*100</f>
        <v>64.930555555555557</v>
      </c>
      <c r="P480" s="208">
        <f>(X480*24*60-(J480+L480+N480+AQ480+AU480))/X480/24/60*100</f>
        <v>64.36237373737373</v>
      </c>
      <c r="Q480" s="232"/>
      <c r="R480" s="233"/>
      <c r="S480" s="233"/>
      <c r="T480" s="234"/>
      <c r="U480" s="234"/>
      <c r="V480" s="272"/>
      <c r="W480" s="213"/>
      <c r="X480" s="214">
        <f>X479</f>
        <v>11</v>
      </c>
      <c r="Y480" s="182" t="s">
        <v>62</v>
      </c>
      <c r="Z480" s="215"/>
      <c r="AA480" s="216"/>
      <c r="AB480" s="216"/>
      <c r="AC480" s="210">
        <f t="shared" si="386"/>
        <v>0</v>
      </c>
      <c r="AD480" s="235"/>
      <c r="AE480" s="235"/>
      <c r="AF480" s="235"/>
      <c r="AG480" s="210">
        <f t="shared" si="387"/>
        <v>0</v>
      </c>
      <c r="AH480" s="235">
        <v>170</v>
      </c>
      <c r="AI480" s="235">
        <v>75</v>
      </c>
      <c r="AJ480" s="235">
        <v>260</v>
      </c>
      <c r="AK480" s="210">
        <f t="shared" si="388"/>
        <v>505</v>
      </c>
      <c r="AL480" s="233"/>
      <c r="AM480" s="233"/>
      <c r="AN480" s="233"/>
      <c r="AO480" s="207">
        <f t="shared" si="395"/>
        <v>0</v>
      </c>
      <c r="AP480" s="236"/>
      <c r="AQ480" s="411">
        <f t="shared" si="396"/>
        <v>0</v>
      </c>
      <c r="AR480" s="237"/>
      <c r="AS480" s="237"/>
      <c r="AT480" s="237"/>
      <c r="AU480" s="219">
        <f t="shared" si="397"/>
        <v>0</v>
      </c>
      <c r="AV480" s="263" t="s">
        <v>64</v>
      </c>
      <c r="AW480" s="221"/>
      <c r="AX480" s="210"/>
      <c r="AY480" s="210"/>
      <c r="AZ480" s="219">
        <f t="shared" si="400"/>
        <v>0</v>
      </c>
      <c r="BA480" s="222">
        <f t="shared" si="398"/>
        <v>0</v>
      </c>
      <c r="BB480" s="221"/>
      <c r="BC480" s="210"/>
      <c r="BD480" s="210"/>
      <c r="BE480" s="219">
        <f t="shared" si="401"/>
        <v>0</v>
      </c>
      <c r="BF480" s="222">
        <f t="shared" si="389"/>
        <v>0</v>
      </c>
      <c r="BG480" s="223"/>
      <c r="BH480" s="224" t="s">
        <v>65</v>
      </c>
      <c r="BI480" s="268">
        <v>0.63</v>
      </c>
      <c r="BJ480" s="249">
        <v>0.75</v>
      </c>
      <c r="BK480" s="226"/>
      <c r="BL480" s="269"/>
      <c r="BM480" s="268">
        <v>0.6</v>
      </c>
      <c r="BN480" s="226">
        <v>0.72</v>
      </c>
      <c r="BO480" s="226"/>
      <c r="BP480" s="270"/>
      <c r="BQ480" s="268">
        <v>0.2</v>
      </c>
      <c r="BR480" s="226">
        <v>0.32</v>
      </c>
      <c r="BS480" s="226"/>
      <c r="BT480" s="271"/>
      <c r="BU480" s="8"/>
      <c r="BV480" s="87"/>
      <c r="BW480" s="104" t="s">
        <v>66</v>
      </c>
      <c r="BX480" s="127">
        <f>BI480+BM480+BQ480</f>
        <v>1.43</v>
      </c>
      <c r="BY480" s="128">
        <f>BJ480+BN480+BR480</f>
        <v>1.79</v>
      </c>
      <c r="BZ480" s="102">
        <f>BK480+BO480+BS480</f>
        <v>0</v>
      </c>
      <c r="CA480" s="124">
        <f>BL480+BP480+BT480</f>
        <v>0</v>
      </c>
      <c r="CB480" s="8"/>
      <c r="CC480" s="87"/>
      <c r="CD480" s="90" t="s">
        <v>66</v>
      </c>
      <c r="CE480" s="129">
        <f>BX480</f>
        <v>1.43</v>
      </c>
      <c r="CF480" s="102">
        <f>BY480</f>
        <v>1.79</v>
      </c>
      <c r="CG480" s="102">
        <f>BZ480</f>
        <v>0</v>
      </c>
      <c r="CH480" s="126">
        <f>CA480</f>
        <v>0</v>
      </c>
      <c r="CI480" s="8"/>
      <c r="CJ480" s="9"/>
      <c r="CK480" s="25" t="s">
        <v>65</v>
      </c>
      <c r="CL480" s="31">
        <f>BJ480/(BJ480+C481)%</f>
        <v>2.5597269624573382</v>
      </c>
      <c r="CM480" s="31">
        <f>BN480/(BN480+D481)%</f>
        <v>3.7934668071654372</v>
      </c>
      <c r="CN480" s="31">
        <f>BR480/(BR480+E481)%</f>
        <v>1.0914051841746248</v>
      </c>
      <c r="CO480" s="32">
        <f>BY480/(BY480+F481)%</f>
        <v>2.3067010309278349</v>
      </c>
      <c r="CP480" s="8"/>
      <c r="CQ480" s="25" t="s">
        <v>65</v>
      </c>
      <c r="CR480" s="31">
        <f>BK480/C481%</f>
        <v>0</v>
      </c>
      <c r="CS480" s="31">
        <f>BO480/D481%</f>
        <v>0</v>
      </c>
      <c r="CT480" s="31">
        <f>BS480/E481%</f>
        <v>0</v>
      </c>
      <c r="CU480" s="32">
        <f>BZ480/F481%</f>
        <v>0</v>
      </c>
    </row>
    <row r="481" spans="1:99" ht="15.75" customHeight="1" x14ac:dyDescent="0.25">
      <c r="A481" s="182" t="s">
        <v>66</v>
      </c>
      <c r="B481" s="202"/>
      <c r="C481" s="204">
        <v>28.55</v>
      </c>
      <c r="D481" s="204">
        <v>18.260000000000002</v>
      </c>
      <c r="E481" s="204">
        <v>29</v>
      </c>
      <c r="F481" s="205">
        <f t="shared" si="399"/>
        <v>75.81</v>
      </c>
      <c r="G481" s="206">
        <f t="shared" si="390"/>
        <v>1015.6990000000001</v>
      </c>
      <c r="H481" s="205">
        <f>G481/BH463</f>
        <v>92.336272727272728</v>
      </c>
      <c r="I481" s="231">
        <f t="shared" si="383"/>
        <v>0</v>
      </c>
      <c r="J481" s="207">
        <f t="shared" si="391"/>
        <v>0</v>
      </c>
      <c r="K481" s="231">
        <f t="shared" si="384"/>
        <v>0</v>
      </c>
      <c r="L481" s="207">
        <f t="shared" si="392"/>
        <v>30</v>
      </c>
      <c r="M481" s="207">
        <f t="shared" si="385"/>
        <v>540</v>
      </c>
      <c r="N481" s="207">
        <f t="shared" si="393"/>
        <v>4970</v>
      </c>
      <c r="O481" s="208">
        <f>(24*60-(I481+K481+M481+AR481+AS481+AT481+AP481))/24/60*100</f>
        <v>62.5</v>
      </c>
      <c r="P481" s="208">
        <f>(X481*24*60-(J481+L481+N481+AQ481+AU481))/X481/24/60*100</f>
        <v>67.866161616161619</v>
      </c>
      <c r="Q481" s="232"/>
      <c r="R481" s="233"/>
      <c r="S481" s="233"/>
      <c r="T481" s="234"/>
      <c r="U481" s="234"/>
      <c r="V481" s="272"/>
      <c r="W481" s="213"/>
      <c r="X481" s="214">
        <f>X480</f>
        <v>11</v>
      </c>
      <c r="Y481" s="182" t="s">
        <v>66</v>
      </c>
      <c r="Z481" s="215"/>
      <c r="AA481" s="216"/>
      <c r="AB481" s="216"/>
      <c r="AC481" s="210">
        <f t="shared" si="386"/>
        <v>0</v>
      </c>
      <c r="AD481" s="246"/>
      <c r="AE481" s="246"/>
      <c r="AF481" s="235"/>
      <c r="AG481" s="210">
        <f t="shared" si="387"/>
        <v>0</v>
      </c>
      <c r="AH481" s="235">
        <v>140</v>
      </c>
      <c r="AI481" s="235">
        <v>80</v>
      </c>
      <c r="AJ481" s="235">
        <v>320</v>
      </c>
      <c r="AK481" s="210">
        <f t="shared" si="388"/>
        <v>540</v>
      </c>
      <c r="AL481" s="233"/>
      <c r="AM481" s="233"/>
      <c r="AN481" s="233"/>
      <c r="AO481" s="207">
        <f t="shared" si="395"/>
        <v>0</v>
      </c>
      <c r="AP481" s="236"/>
      <c r="AQ481" s="411">
        <f t="shared" si="396"/>
        <v>0</v>
      </c>
      <c r="AR481" s="237"/>
      <c r="AS481" s="237"/>
      <c r="AT481" s="237"/>
      <c r="AU481" s="219">
        <f t="shared" si="397"/>
        <v>90</v>
      </c>
      <c r="AV481" s="263" t="s">
        <v>67</v>
      </c>
      <c r="AW481" s="221"/>
      <c r="AX481" s="210"/>
      <c r="AY481" s="210"/>
      <c r="AZ481" s="219">
        <f t="shared" si="400"/>
        <v>0</v>
      </c>
      <c r="BA481" s="222">
        <f t="shared" si="398"/>
        <v>0</v>
      </c>
      <c r="BB481" s="221"/>
      <c r="BC481" s="210"/>
      <c r="BD481" s="210"/>
      <c r="BE481" s="219">
        <f t="shared" si="401"/>
        <v>0</v>
      </c>
      <c r="BF481" s="222">
        <f t="shared" si="389"/>
        <v>0</v>
      </c>
      <c r="BG481" s="238"/>
      <c r="BH481" s="195"/>
      <c r="BI481" s="278"/>
      <c r="BJ481" s="276"/>
      <c r="BK481" s="279"/>
      <c r="BL481" s="280"/>
      <c r="BM481" s="279"/>
      <c r="BN481" s="281"/>
      <c r="BO481" s="281"/>
      <c r="BP481" s="280"/>
      <c r="BQ481" s="279"/>
      <c r="BR481" s="197"/>
      <c r="BS481" s="197"/>
      <c r="BT481" s="282"/>
      <c r="BU481" s="8"/>
      <c r="BV481" s="87"/>
      <c r="BW481" s="107"/>
      <c r="BX481" s="130"/>
      <c r="BY481" s="93"/>
      <c r="BZ481" s="93"/>
      <c r="CA481" s="98"/>
      <c r="CB481" s="8"/>
      <c r="CC481" s="87"/>
      <c r="CD481" s="131"/>
      <c r="CE481" s="132"/>
      <c r="CF481" s="93"/>
      <c r="CG481" s="93"/>
      <c r="CH481" s="133"/>
      <c r="CI481" s="8"/>
      <c r="CJ481" s="9"/>
      <c r="CK481" s="25"/>
      <c r="CL481" s="2"/>
      <c r="CM481" s="2"/>
      <c r="CN481" s="2"/>
      <c r="CO481" s="3"/>
      <c r="CP481" s="8"/>
      <c r="CQ481" s="25"/>
      <c r="CR481" s="2"/>
      <c r="CS481" s="2"/>
      <c r="CT481" s="2"/>
      <c r="CU481" s="3"/>
    </row>
    <row r="482" spans="1:99" ht="15.75" customHeight="1" x14ac:dyDescent="0.25">
      <c r="A482" s="182" t="s">
        <v>68</v>
      </c>
      <c r="B482" s="202"/>
      <c r="C482" s="204">
        <v>6.03</v>
      </c>
      <c r="D482" s="204">
        <v>8.73</v>
      </c>
      <c r="E482" s="204">
        <v>6.71</v>
      </c>
      <c r="F482" s="205">
        <f t="shared" si="399"/>
        <v>21.470000000000002</v>
      </c>
      <c r="G482" s="206">
        <f t="shared" si="390"/>
        <v>241.36799999999999</v>
      </c>
      <c r="H482" s="205">
        <f>G482/BH463</f>
        <v>21.942545454545453</v>
      </c>
      <c r="I482" s="231">
        <f t="shared" si="383"/>
        <v>0</v>
      </c>
      <c r="J482" s="207">
        <f t="shared" si="391"/>
        <v>0</v>
      </c>
      <c r="K482" s="231">
        <f t="shared" si="384"/>
        <v>0</v>
      </c>
      <c r="L482" s="207">
        <f t="shared" si="392"/>
        <v>0</v>
      </c>
      <c r="M482" s="207">
        <f t="shared" si="385"/>
        <v>300</v>
      </c>
      <c r="N482" s="207">
        <f t="shared" si="393"/>
        <v>5155</v>
      </c>
      <c r="O482" s="208">
        <f>(24*60-(I482+K482+M482+AR482+AS482+AT482+AP482))/24/60*100</f>
        <v>79.166666666666657</v>
      </c>
      <c r="P482" s="208">
        <f>(X482*24*60-(J482+L482+N482+AQ482+AU482))/X482/24/60*100</f>
        <v>67.455808080808083</v>
      </c>
      <c r="Q482" s="232"/>
      <c r="R482" s="233"/>
      <c r="S482" s="233"/>
      <c r="T482" s="234"/>
      <c r="U482" s="234"/>
      <c r="V482" s="272"/>
      <c r="W482" s="213"/>
      <c r="X482" s="214">
        <v>11</v>
      </c>
      <c r="Y482" s="182" t="s">
        <v>68</v>
      </c>
      <c r="Z482" s="215"/>
      <c r="AA482" s="216"/>
      <c r="AB482" s="216"/>
      <c r="AC482" s="210">
        <f t="shared" si="386"/>
        <v>0</v>
      </c>
      <c r="AD482" s="235"/>
      <c r="AE482" s="235"/>
      <c r="AF482" s="235"/>
      <c r="AG482" s="210">
        <f t="shared" si="387"/>
        <v>0</v>
      </c>
      <c r="AH482" s="216">
        <v>60</v>
      </c>
      <c r="AI482" s="216">
        <v>140</v>
      </c>
      <c r="AJ482" s="216">
        <v>100</v>
      </c>
      <c r="AK482" s="210">
        <f t="shared" si="388"/>
        <v>300</v>
      </c>
      <c r="AL482" s="233"/>
      <c r="AM482" s="233"/>
      <c r="AN482" s="233"/>
      <c r="AO482" s="207">
        <f t="shared" si="395"/>
        <v>0</v>
      </c>
      <c r="AP482" s="236"/>
      <c r="AQ482" s="411">
        <f t="shared" si="396"/>
        <v>0</v>
      </c>
      <c r="AR482" s="237"/>
      <c r="AS482" s="237"/>
      <c r="AT482" s="237"/>
      <c r="AU482" s="219">
        <f t="shared" si="397"/>
        <v>0</v>
      </c>
      <c r="AV482" s="263" t="s">
        <v>69</v>
      </c>
      <c r="AW482" s="221"/>
      <c r="AX482" s="210"/>
      <c r="AY482" s="210"/>
      <c r="AZ482" s="219">
        <f t="shared" si="400"/>
        <v>0</v>
      </c>
      <c r="BA482" s="222">
        <f t="shared" si="398"/>
        <v>0</v>
      </c>
      <c r="BB482" s="221"/>
      <c r="BC482" s="210"/>
      <c r="BD482" s="210"/>
      <c r="BE482" s="219">
        <f t="shared" si="401"/>
        <v>0</v>
      </c>
      <c r="BF482" s="222">
        <f t="shared" si="389"/>
        <v>0</v>
      </c>
      <c r="BG482" s="223"/>
      <c r="BH482" s="224" t="s">
        <v>70</v>
      </c>
      <c r="BI482" s="268">
        <v>0.45</v>
      </c>
      <c r="BJ482" s="249">
        <v>0.45</v>
      </c>
      <c r="BK482" s="226"/>
      <c r="BL482" s="269"/>
      <c r="BM482" s="268">
        <v>0.24</v>
      </c>
      <c r="BN482" s="226">
        <v>0.24</v>
      </c>
      <c r="BO482" s="226"/>
      <c r="BP482" s="270"/>
      <c r="BQ482" s="268">
        <v>0.2</v>
      </c>
      <c r="BR482" s="226">
        <v>0.2</v>
      </c>
      <c r="BS482" s="226"/>
      <c r="BT482" s="250"/>
      <c r="BU482" s="8"/>
      <c r="BV482" s="87"/>
      <c r="BW482" s="104" t="s">
        <v>68</v>
      </c>
      <c r="BX482" s="127">
        <f>BI482+BM482+BQ482</f>
        <v>0.8899999999999999</v>
      </c>
      <c r="BY482" s="128">
        <f>BJ482+BN482+BR482</f>
        <v>0.8899999999999999</v>
      </c>
      <c r="BZ482" s="102">
        <f>BK482+BO482+BS482</f>
        <v>0</v>
      </c>
      <c r="CA482" s="124">
        <f>BL482+BP482+BT482</f>
        <v>0</v>
      </c>
      <c r="CB482" s="8"/>
      <c r="CC482" s="87"/>
      <c r="CD482" s="131" t="s">
        <v>68</v>
      </c>
      <c r="CE482" s="129">
        <f>BX482</f>
        <v>0.8899999999999999</v>
      </c>
      <c r="CF482" s="102">
        <f>BY482</f>
        <v>0.8899999999999999</v>
      </c>
      <c r="CG482" s="102">
        <f>BZ482</f>
        <v>0</v>
      </c>
      <c r="CH482" s="126">
        <f>CA482</f>
        <v>0</v>
      </c>
      <c r="CI482" s="8"/>
      <c r="CJ482" s="9"/>
      <c r="CK482" s="25" t="s">
        <v>70</v>
      </c>
      <c r="CL482" s="31">
        <f>BJ482/(BJ482+C482)%</f>
        <v>6.9444444444444438</v>
      </c>
      <c r="CM482" s="31">
        <f>BN482/(BN482+D482)%</f>
        <v>2.6755852842809364</v>
      </c>
      <c r="CN482" s="31">
        <f>BR482/(BR482+E482)%</f>
        <v>2.8943560057887123</v>
      </c>
      <c r="CO482" s="32">
        <f>BY482/(BY482+F482)%</f>
        <v>3.9803220035778168</v>
      </c>
      <c r="CP482" s="8"/>
      <c r="CQ482" s="25" t="s">
        <v>70</v>
      </c>
      <c r="CR482" s="31">
        <f>BK482/C482%</f>
        <v>0</v>
      </c>
      <c r="CS482" s="31">
        <f>BO482/D482%</f>
        <v>0</v>
      </c>
      <c r="CT482" s="31">
        <f>BS482/E482%</f>
        <v>0</v>
      </c>
      <c r="CU482" s="32">
        <f>BZ482/F482%</f>
        <v>0</v>
      </c>
    </row>
    <row r="483" spans="1:99" ht="15.75" customHeight="1" x14ac:dyDescent="0.25">
      <c r="A483" s="182" t="s">
        <v>71</v>
      </c>
      <c r="B483" s="202"/>
      <c r="C483" s="204">
        <v>1.63</v>
      </c>
      <c r="D483" s="204">
        <v>3.56</v>
      </c>
      <c r="E483" s="204">
        <v>3.46</v>
      </c>
      <c r="F483" s="206">
        <f t="shared" si="399"/>
        <v>8.6499999999999986</v>
      </c>
      <c r="G483" s="206">
        <f t="shared" si="390"/>
        <v>106.97</v>
      </c>
      <c r="H483" s="206">
        <f>G483/BH463</f>
        <v>9.7245454545454546</v>
      </c>
      <c r="I483" s="207">
        <f t="shared" si="383"/>
        <v>0</v>
      </c>
      <c r="J483" s="207">
        <f t="shared" si="391"/>
        <v>0</v>
      </c>
      <c r="K483" s="207">
        <f t="shared" si="384"/>
        <v>0</v>
      </c>
      <c r="L483" s="207">
        <f t="shared" si="392"/>
        <v>0</v>
      </c>
      <c r="M483" s="207">
        <f t="shared" si="385"/>
        <v>320</v>
      </c>
      <c r="N483" s="207">
        <f t="shared" si="393"/>
        <v>3030</v>
      </c>
      <c r="O483" s="208">
        <f>(7*24*60-(I483+K483+M483+AR483+AS483+AT483+AP483))/7/24/60*100</f>
        <v>96.825396825396822</v>
      </c>
      <c r="P483" s="208">
        <f>(7*X483*24*60-(J483+L483+N483+AQ483+AU483))/7/X483/24/60*100</f>
        <v>97.26731601731602</v>
      </c>
      <c r="Q483" s="209"/>
      <c r="R483" s="210"/>
      <c r="S483" s="210"/>
      <c r="T483" s="209"/>
      <c r="U483" s="209"/>
      <c r="V483" s="212"/>
      <c r="W483" s="213"/>
      <c r="X483" s="214">
        <f>X476</f>
        <v>11</v>
      </c>
      <c r="Y483" s="182" t="s">
        <v>71</v>
      </c>
      <c r="Z483" s="215"/>
      <c r="AA483" s="216"/>
      <c r="AB483" s="216"/>
      <c r="AC483" s="210">
        <f t="shared" si="386"/>
        <v>0</v>
      </c>
      <c r="AD483" s="235"/>
      <c r="AE483" s="235"/>
      <c r="AF483" s="235"/>
      <c r="AG483" s="210">
        <f t="shared" si="387"/>
        <v>0</v>
      </c>
      <c r="AH483" s="216">
        <v>240</v>
      </c>
      <c r="AI483" s="216">
        <v>40</v>
      </c>
      <c r="AJ483" s="216">
        <v>40</v>
      </c>
      <c r="AK483" s="210">
        <f t="shared" si="388"/>
        <v>320</v>
      </c>
      <c r="AL483" s="233"/>
      <c r="AM483" s="233"/>
      <c r="AN483" s="233"/>
      <c r="AO483" s="207">
        <f t="shared" si="395"/>
        <v>0</v>
      </c>
      <c r="AP483" s="209"/>
      <c r="AQ483" s="411">
        <f t="shared" si="396"/>
        <v>0</v>
      </c>
      <c r="AR483" s="210"/>
      <c r="AS483" s="210"/>
      <c r="AT483" s="210"/>
      <c r="AU483" s="219">
        <f t="shared" si="397"/>
        <v>0</v>
      </c>
      <c r="AV483" s="263" t="s">
        <v>72</v>
      </c>
      <c r="AW483" s="221" t="s">
        <v>142</v>
      </c>
      <c r="AX483" s="221">
        <f>AI483</f>
        <v>40</v>
      </c>
      <c r="AY483" s="221">
        <f>AJ483</f>
        <v>40</v>
      </c>
      <c r="AZ483" s="219" t="e">
        <f t="shared" si="400"/>
        <v>#VALUE!</v>
      </c>
      <c r="BA483" s="222" t="e">
        <f t="shared" si="398"/>
        <v>#VALUE!</v>
      </c>
      <c r="BB483" s="221"/>
      <c r="BC483" s="210"/>
      <c r="BD483" s="210"/>
      <c r="BE483" s="219">
        <f t="shared" si="401"/>
        <v>0</v>
      </c>
      <c r="BF483" s="222">
        <f t="shared" si="389"/>
        <v>0</v>
      </c>
      <c r="BG483" s="238"/>
      <c r="BH483" s="195"/>
      <c r="BI483" s="274"/>
      <c r="BJ483" s="240"/>
      <c r="BK483" s="241"/>
      <c r="BL483" s="275"/>
      <c r="BM483" s="274"/>
      <c r="BN483" s="241"/>
      <c r="BO483" s="241"/>
      <c r="BP483" s="276"/>
      <c r="BQ483" s="274"/>
      <c r="BR483" s="241"/>
      <c r="BS483" s="241"/>
      <c r="BT483" s="265"/>
      <c r="BU483" s="8"/>
      <c r="BV483" s="87"/>
      <c r="BW483" s="134"/>
      <c r="BX483" s="130"/>
      <c r="BY483" s="93"/>
      <c r="BZ483" s="93"/>
      <c r="CA483" s="98"/>
      <c r="CB483" s="8"/>
      <c r="CC483" s="87"/>
      <c r="CD483" s="90"/>
      <c r="CE483" s="109"/>
      <c r="CF483" s="93"/>
      <c r="CG483" s="93"/>
      <c r="CH483" s="110"/>
      <c r="CI483" s="8"/>
      <c r="CJ483" s="9"/>
      <c r="CK483" s="25"/>
      <c r="CL483" s="2"/>
      <c r="CM483" s="2"/>
      <c r="CN483" s="2"/>
      <c r="CO483" s="3"/>
      <c r="CP483" s="8"/>
      <c r="CQ483" s="25"/>
      <c r="CR483" s="2"/>
      <c r="CS483" s="2"/>
      <c r="CT483" s="2"/>
      <c r="CU483" s="3"/>
    </row>
    <row r="484" spans="1:99" ht="15.75" customHeight="1" x14ac:dyDescent="0.25">
      <c r="A484" s="182" t="s">
        <v>73</v>
      </c>
      <c r="B484" s="202"/>
      <c r="C484" s="204">
        <v>0</v>
      </c>
      <c r="D484" s="204">
        <v>0</v>
      </c>
      <c r="E484" s="204">
        <v>0</v>
      </c>
      <c r="F484" s="205">
        <f t="shared" ref="F484:F490" si="404">C484+D484+E484</f>
        <v>0</v>
      </c>
      <c r="G484" s="206">
        <f t="shared" si="390"/>
        <v>251.24</v>
      </c>
      <c r="H484" s="205">
        <f>G484/BH463</f>
        <v>22.84</v>
      </c>
      <c r="I484" s="231">
        <f t="shared" ref="I484:I489" si="405">AC484</f>
        <v>0</v>
      </c>
      <c r="J484" s="207">
        <f t="shared" si="391"/>
        <v>0</v>
      </c>
      <c r="K484" s="231">
        <f t="shared" ref="K484:K489" si="406">AG484</f>
        <v>0</v>
      </c>
      <c r="L484" s="207">
        <f t="shared" si="392"/>
        <v>45</v>
      </c>
      <c r="M484" s="207">
        <f t="shared" ref="M484:M489" si="407">AK484</f>
        <v>1440</v>
      </c>
      <c r="N484" s="207">
        <f t="shared" si="393"/>
        <v>6045</v>
      </c>
      <c r="O484" s="208">
        <f t="shared" ref="O484:O489" si="408">(24*60-(I484+K484+M484+AR484+AS484+AT484+AP484))/24/60*100</f>
        <v>0</v>
      </c>
      <c r="P484" s="208">
        <f t="shared" ref="P484:P489" si="409">(X484*24*60-(J484+L484+N484+AQ484+AU484))/X484/24/60*100</f>
        <v>61.553030303030297</v>
      </c>
      <c r="Q484" s="232"/>
      <c r="R484" s="233"/>
      <c r="S484" s="233"/>
      <c r="T484" s="234"/>
      <c r="U484" s="234"/>
      <c r="V484" s="272"/>
      <c r="W484" s="213"/>
      <c r="X484" s="214">
        <v>11</v>
      </c>
      <c r="Y484" s="182" t="s">
        <v>73</v>
      </c>
      <c r="Z484" s="215"/>
      <c r="AA484" s="216"/>
      <c r="AB484" s="216"/>
      <c r="AC484" s="210">
        <f t="shared" ref="AC484:AC489" si="410">Z484+AA484+AB484</f>
        <v>0</v>
      </c>
      <c r="AD484" s="235"/>
      <c r="AE484" s="235"/>
      <c r="AF484" s="235"/>
      <c r="AG484" s="210">
        <f t="shared" ref="AG484:AG489" si="411">AD484+AE484+AF484</f>
        <v>0</v>
      </c>
      <c r="AH484" s="216">
        <v>480</v>
      </c>
      <c r="AI484" s="216">
        <v>480</v>
      </c>
      <c r="AJ484" s="216">
        <v>480</v>
      </c>
      <c r="AK484" s="210">
        <f t="shared" ref="AK484:AK489" si="412">AH484+AI484+AJ484</f>
        <v>1440</v>
      </c>
      <c r="AL484" s="233"/>
      <c r="AM484" s="233"/>
      <c r="AN484" s="233"/>
      <c r="AO484" s="207">
        <f t="shared" si="395"/>
        <v>0</v>
      </c>
      <c r="AP484" s="236"/>
      <c r="AQ484" s="411">
        <f t="shared" si="396"/>
        <v>0</v>
      </c>
      <c r="AR484" s="237"/>
      <c r="AS484" s="237"/>
      <c r="AT484" s="237"/>
      <c r="AU484" s="219">
        <f t="shared" si="397"/>
        <v>0</v>
      </c>
      <c r="AV484" s="263" t="s">
        <v>74</v>
      </c>
      <c r="AW484" s="221"/>
      <c r="AX484" s="210"/>
      <c r="AY484" s="210"/>
      <c r="AZ484" s="219">
        <f t="shared" ref="AZ484:AZ489" si="413">AW484+AX484+AY484</f>
        <v>0</v>
      </c>
      <c r="BA484" s="222">
        <f t="shared" si="398"/>
        <v>0</v>
      </c>
      <c r="BB484" s="221"/>
      <c r="BC484" s="210"/>
      <c r="BD484" s="210"/>
      <c r="BE484" s="219">
        <f t="shared" ref="BE484:BE489" si="414">BB484+BC484+BD484</f>
        <v>0</v>
      </c>
      <c r="BF484" s="222">
        <f t="shared" si="389"/>
        <v>0</v>
      </c>
      <c r="BG484" s="223"/>
      <c r="BH484" s="224" t="s">
        <v>71</v>
      </c>
      <c r="BI484" s="268">
        <v>0.12</v>
      </c>
      <c r="BJ484" s="249">
        <v>0.12</v>
      </c>
      <c r="BK484" s="226"/>
      <c r="BL484" s="269"/>
      <c r="BM484" s="268">
        <v>0.3</v>
      </c>
      <c r="BN484" s="226">
        <v>0.3</v>
      </c>
      <c r="BO484" s="226"/>
      <c r="BP484" s="270"/>
      <c r="BQ484" s="268">
        <v>0.23</v>
      </c>
      <c r="BR484" s="226">
        <v>0.23</v>
      </c>
      <c r="BS484" s="226"/>
      <c r="BT484" s="250"/>
      <c r="BU484" s="8"/>
      <c r="BV484" s="87"/>
      <c r="BW484" s="104" t="s">
        <v>71</v>
      </c>
      <c r="BX484" s="127">
        <f t="shared" ref="BX484:CA485" si="415">BI484+BM484+BQ484</f>
        <v>0.65</v>
      </c>
      <c r="BY484" s="128">
        <f t="shared" si="415"/>
        <v>0.65</v>
      </c>
      <c r="BZ484" s="102">
        <f t="shared" si="415"/>
        <v>0</v>
      </c>
      <c r="CA484" s="124">
        <f t="shared" si="415"/>
        <v>0</v>
      </c>
      <c r="CB484" s="8"/>
      <c r="CC484" s="87"/>
      <c r="CD484" s="131" t="s">
        <v>71</v>
      </c>
      <c r="CE484" s="129">
        <f t="shared" ref="CE484:CH485" si="416">BX484</f>
        <v>0.65</v>
      </c>
      <c r="CF484" s="102">
        <f t="shared" si="416"/>
        <v>0.65</v>
      </c>
      <c r="CG484" s="102">
        <f t="shared" si="416"/>
        <v>0</v>
      </c>
      <c r="CH484" s="126">
        <f t="shared" si="416"/>
        <v>0</v>
      </c>
      <c r="CI484" s="8"/>
      <c r="CJ484" s="9"/>
      <c r="CK484" s="25" t="s">
        <v>75</v>
      </c>
      <c r="CL484" s="31">
        <f>BJ484/(BJ484+C483)%</f>
        <v>6.8571428571428559</v>
      </c>
      <c r="CM484" s="31">
        <f>BN484/(BN484+D483)%</f>
        <v>7.772020725388602</v>
      </c>
      <c r="CN484" s="31">
        <f>BR484/(BR484+E484)%</f>
        <v>100</v>
      </c>
      <c r="CO484" s="32">
        <f>BY484/(BY484+F483)%</f>
        <v>6.9892473118279579</v>
      </c>
      <c r="CP484" s="8"/>
      <c r="CQ484" s="25" t="s">
        <v>75</v>
      </c>
      <c r="CR484" s="31">
        <f>BK484/C483%</f>
        <v>0</v>
      </c>
      <c r="CS484" s="31">
        <f>BO484/D483%</f>
        <v>0</v>
      </c>
      <c r="CT484" s="31">
        <f>BS484/E483%</f>
        <v>0</v>
      </c>
      <c r="CU484" s="32">
        <f>BZ484/F483%</f>
        <v>0</v>
      </c>
    </row>
    <row r="485" spans="1:99" ht="15.75" customHeight="1" x14ac:dyDescent="0.25">
      <c r="A485" s="201" t="s">
        <v>76</v>
      </c>
      <c r="B485" s="202"/>
      <c r="C485" s="204">
        <v>11.824999999999999</v>
      </c>
      <c r="D485" s="204">
        <v>13.109</v>
      </c>
      <c r="E485" s="204">
        <v>17.265000000000001</v>
      </c>
      <c r="F485" s="206">
        <f t="shared" si="404"/>
        <v>42.198999999999998</v>
      </c>
      <c r="G485" s="206">
        <f t="shared" si="390"/>
        <v>291.86700000000002</v>
      </c>
      <c r="H485" s="206">
        <f>G485/BH463</f>
        <v>26.533363636363639</v>
      </c>
      <c r="I485" s="207">
        <f t="shared" si="405"/>
        <v>0</v>
      </c>
      <c r="J485" s="207">
        <f t="shared" si="391"/>
        <v>0</v>
      </c>
      <c r="K485" s="207">
        <f t="shared" si="406"/>
        <v>0</v>
      </c>
      <c r="L485" s="207">
        <f t="shared" si="392"/>
        <v>0</v>
      </c>
      <c r="M485" s="207">
        <f t="shared" si="407"/>
        <v>100</v>
      </c>
      <c r="N485" s="207">
        <f t="shared" si="393"/>
        <v>3720</v>
      </c>
      <c r="O485" s="208">
        <f t="shared" si="408"/>
        <v>93.055555555555557</v>
      </c>
      <c r="P485" s="208">
        <f t="shared" si="409"/>
        <v>76.325757575757564</v>
      </c>
      <c r="Q485" s="209" t="e">
        <f t="shared" ref="Q485:S490" si="417">C485/AL485*60</f>
        <v>#DIV/0!</v>
      </c>
      <c r="R485" s="210" t="e">
        <f t="shared" si="417"/>
        <v>#DIV/0!</v>
      </c>
      <c r="S485" s="210" t="e">
        <f t="shared" si="417"/>
        <v>#DIV/0!</v>
      </c>
      <c r="T485" s="209" t="e">
        <f>(F485)/(AL485+AM485+AN485)*60</f>
        <v>#DIV/0!</v>
      </c>
      <c r="U485" s="209" t="e">
        <f>(G485)*60/AO485</f>
        <v>#DIV/0!</v>
      </c>
      <c r="V485" s="212"/>
      <c r="W485" s="213"/>
      <c r="X485" s="214">
        <f>X481</f>
        <v>11</v>
      </c>
      <c r="Y485" s="201" t="s">
        <v>76</v>
      </c>
      <c r="Z485" s="215"/>
      <c r="AA485" s="216"/>
      <c r="AB485" s="216"/>
      <c r="AC485" s="210">
        <f t="shared" si="410"/>
        <v>0</v>
      </c>
      <c r="AD485" s="235"/>
      <c r="AE485" s="235"/>
      <c r="AF485" s="246"/>
      <c r="AG485" s="210">
        <f t="shared" si="411"/>
        <v>0</v>
      </c>
      <c r="AH485" s="235">
        <v>0</v>
      </c>
      <c r="AI485" s="235">
        <v>40</v>
      </c>
      <c r="AJ485" s="235">
        <v>60</v>
      </c>
      <c r="AK485" s="210">
        <f t="shared" si="412"/>
        <v>100</v>
      </c>
      <c r="AL485" s="210"/>
      <c r="AM485" s="210"/>
      <c r="AN485" s="210"/>
      <c r="AO485" s="207">
        <f t="shared" si="395"/>
        <v>0</v>
      </c>
      <c r="AP485" s="209"/>
      <c r="AQ485" s="411">
        <f t="shared" si="396"/>
        <v>0</v>
      </c>
      <c r="AR485" s="210"/>
      <c r="AS485" s="210"/>
      <c r="AT485" s="210"/>
      <c r="AU485" s="219">
        <f t="shared" si="397"/>
        <v>30</v>
      </c>
      <c r="AV485" s="263" t="s">
        <v>77</v>
      </c>
      <c r="AW485" s="221"/>
      <c r="AX485" s="210"/>
      <c r="AY485" s="210"/>
      <c r="AZ485" s="219">
        <f t="shared" si="413"/>
        <v>0</v>
      </c>
      <c r="BA485" s="222">
        <f t="shared" si="398"/>
        <v>0</v>
      </c>
      <c r="BB485" s="221"/>
      <c r="BC485" s="210"/>
      <c r="BD485" s="210"/>
      <c r="BE485" s="219">
        <f t="shared" si="414"/>
        <v>0</v>
      </c>
      <c r="BF485" s="222">
        <f t="shared" si="389"/>
        <v>0</v>
      </c>
      <c r="BG485" s="238"/>
      <c r="BH485" s="283" t="s">
        <v>73</v>
      </c>
      <c r="BI485" s="264">
        <v>0</v>
      </c>
      <c r="BJ485" s="264">
        <v>0</v>
      </c>
      <c r="BK485" s="264"/>
      <c r="BL485" s="264"/>
      <c r="BM485" s="264">
        <v>0</v>
      </c>
      <c r="BN485" s="264">
        <v>0</v>
      </c>
      <c r="BO485" s="264"/>
      <c r="BP485" s="264"/>
      <c r="BQ485" s="264">
        <v>0</v>
      </c>
      <c r="BR485" s="264">
        <v>0</v>
      </c>
      <c r="BS485" s="264"/>
      <c r="BT485" s="250"/>
      <c r="BU485" s="8"/>
      <c r="BV485" s="87"/>
      <c r="BW485" s="104" t="s">
        <v>73</v>
      </c>
      <c r="BX485" s="135">
        <f t="shared" si="415"/>
        <v>0</v>
      </c>
      <c r="BY485" s="136">
        <f t="shared" si="415"/>
        <v>0</v>
      </c>
      <c r="BZ485" s="137">
        <f t="shared" si="415"/>
        <v>0</v>
      </c>
      <c r="CA485" s="138">
        <f t="shared" si="415"/>
        <v>0</v>
      </c>
      <c r="CB485" s="8"/>
      <c r="CC485" s="118"/>
      <c r="CD485" s="139" t="s">
        <v>73</v>
      </c>
      <c r="CE485" s="140">
        <f t="shared" si="416"/>
        <v>0</v>
      </c>
      <c r="CF485" s="137">
        <f t="shared" si="416"/>
        <v>0</v>
      </c>
      <c r="CG485" s="137">
        <f t="shared" si="416"/>
        <v>0</v>
      </c>
      <c r="CH485" s="141">
        <f t="shared" si="416"/>
        <v>0</v>
      </c>
      <c r="CI485" s="8"/>
      <c r="CJ485" s="9"/>
      <c r="CK485" s="33"/>
      <c r="CL485" s="4"/>
      <c r="CM485" s="4"/>
      <c r="CN485" s="4"/>
      <c r="CO485" s="5"/>
      <c r="CP485" s="8"/>
      <c r="CQ485" s="34" t="s">
        <v>78</v>
      </c>
      <c r="CR485" s="35" t="e">
        <f>BK485/C484%</f>
        <v>#DIV/0!</v>
      </c>
      <c r="CS485" s="35" t="e">
        <f>BO485/D484%</f>
        <v>#DIV/0!</v>
      </c>
      <c r="CT485" s="35" t="e">
        <f>BS485/E484%</f>
        <v>#DIV/0!</v>
      </c>
      <c r="CU485" s="47" t="e">
        <f>BZ485/F484%</f>
        <v>#DIV/0!</v>
      </c>
    </row>
    <row r="486" spans="1:99" ht="15.75" customHeight="1" x14ac:dyDescent="0.25">
      <c r="A486" s="182" t="s">
        <v>79</v>
      </c>
      <c r="B486" s="202"/>
      <c r="C486" s="204">
        <v>17.077000000000002</v>
      </c>
      <c r="D486" s="204">
        <v>10.083</v>
      </c>
      <c r="E486" s="204">
        <v>6.9370000000000003</v>
      </c>
      <c r="F486" s="205">
        <f t="shared" si="404"/>
        <v>34.097000000000001</v>
      </c>
      <c r="G486" s="206">
        <f t="shared" si="390"/>
        <v>352.00099999999998</v>
      </c>
      <c r="H486" s="205">
        <f>G486/BH463</f>
        <v>32.000090909090908</v>
      </c>
      <c r="I486" s="231">
        <f t="shared" si="405"/>
        <v>0</v>
      </c>
      <c r="J486" s="207">
        <f t="shared" si="391"/>
        <v>0</v>
      </c>
      <c r="K486" s="231">
        <f t="shared" si="406"/>
        <v>0</v>
      </c>
      <c r="L486" s="207">
        <f t="shared" si="392"/>
        <v>0</v>
      </c>
      <c r="M486" s="207">
        <f t="shared" si="407"/>
        <v>80</v>
      </c>
      <c r="N486" s="207">
        <f t="shared" si="393"/>
        <v>3240</v>
      </c>
      <c r="O486" s="208">
        <f t="shared" si="408"/>
        <v>94.444444444444443</v>
      </c>
      <c r="P486" s="208">
        <f t="shared" si="409"/>
        <v>76.515151515151516</v>
      </c>
      <c r="Q486" s="232" t="e">
        <f t="shared" si="417"/>
        <v>#DIV/0!</v>
      </c>
      <c r="R486" s="233" t="e">
        <f t="shared" si="417"/>
        <v>#DIV/0!</v>
      </c>
      <c r="S486" s="233" t="e">
        <f t="shared" si="417"/>
        <v>#DIV/0!</v>
      </c>
      <c r="T486" s="234" t="e">
        <f>(F486)/(AL486+AM486+AN486)*60</f>
        <v>#DIV/0!</v>
      </c>
      <c r="U486" s="234" t="e">
        <f>(G486)*60/AO486</f>
        <v>#DIV/0!</v>
      </c>
      <c r="V486" s="272"/>
      <c r="W486" s="213"/>
      <c r="X486" s="214">
        <f>X485</f>
        <v>11</v>
      </c>
      <c r="Y486" s="182" t="s">
        <v>79</v>
      </c>
      <c r="Z486" s="215"/>
      <c r="AA486" s="216"/>
      <c r="AB486" s="216"/>
      <c r="AC486" s="210">
        <f t="shared" si="410"/>
        <v>0</v>
      </c>
      <c r="AD486" s="235"/>
      <c r="AE486" s="235"/>
      <c r="AF486" s="246"/>
      <c r="AG486" s="210">
        <f t="shared" si="411"/>
        <v>0</v>
      </c>
      <c r="AH486" s="235">
        <v>0</v>
      </c>
      <c r="AI486" s="235">
        <v>40</v>
      </c>
      <c r="AJ486" s="235">
        <v>40</v>
      </c>
      <c r="AK486" s="210">
        <f t="shared" si="412"/>
        <v>80</v>
      </c>
      <c r="AL486" s="233"/>
      <c r="AM486" s="233"/>
      <c r="AN486" s="233"/>
      <c r="AO486" s="207">
        <f t="shared" si="395"/>
        <v>0</v>
      </c>
      <c r="AP486" s="236"/>
      <c r="AQ486" s="411">
        <f t="shared" si="396"/>
        <v>480</v>
      </c>
      <c r="AR486" s="237"/>
      <c r="AS486" s="237"/>
      <c r="AT486" s="237"/>
      <c r="AU486" s="219">
        <f t="shared" si="397"/>
        <v>0</v>
      </c>
      <c r="AV486" s="263" t="s">
        <v>80</v>
      </c>
      <c r="AW486" s="221"/>
      <c r="AX486" s="210"/>
      <c r="AY486" s="210"/>
      <c r="AZ486" s="219">
        <f t="shared" si="413"/>
        <v>0</v>
      </c>
      <c r="BA486" s="222">
        <f t="shared" si="398"/>
        <v>0</v>
      </c>
      <c r="BB486" s="221"/>
      <c r="BC486" s="210"/>
      <c r="BD486" s="210"/>
      <c r="BE486" s="219">
        <f t="shared" si="414"/>
        <v>0</v>
      </c>
      <c r="BF486" s="222">
        <f t="shared" si="389"/>
        <v>0</v>
      </c>
      <c r="BG486" s="284"/>
      <c r="BH486" s="224" t="s">
        <v>77</v>
      </c>
      <c r="BI486" s="225"/>
      <c r="BJ486" s="249"/>
      <c r="BK486" s="226">
        <v>0.114</v>
      </c>
      <c r="BL486" s="250"/>
      <c r="BM486" s="225"/>
      <c r="BN486" s="226"/>
      <c r="BO486" s="226">
        <v>0.73899999999999999</v>
      </c>
      <c r="BP486" s="251"/>
      <c r="BQ486" s="225"/>
      <c r="BR486" s="226"/>
      <c r="BS486" s="226">
        <v>0.27300000000000002</v>
      </c>
      <c r="BT486" s="250"/>
      <c r="BU486" s="8"/>
      <c r="BV486" s="87"/>
      <c r="BW486" s="104" t="s">
        <v>77</v>
      </c>
      <c r="BX486" s="130"/>
      <c r="BY486" s="93"/>
      <c r="BZ486" s="102">
        <f>BK486+BO486+BS486</f>
        <v>1.1259999999999999</v>
      </c>
      <c r="CA486" s="98"/>
      <c r="CB486" s="8"/>
      <c r="CC486" s="87"/>
      <c r="CD486" s="131" t="s">
        <v>77</v>
      </c>
      <c r="CE486" s="132"/>
      <c r="CF486" s="93"/>
      <c r="CG486" s="102">
        <f>BZ486</f>
        <v>1.1259999999999999</v>
      </c>
      <c r="CH486" s="133"/>
      <c r="CI486" s="8"/>
      <c r="CJ486" s="9"/>
      <c r="CK486" s="34" t="s">
        <v>78</v>
      </c>
      <c r="CL486" s="35" t="e">
        <f>BJ485/(BJ485+C484)%</f>
        <v>#DIV/0!</v>
      </c>
      <c r="CM486" s="31" t="e">
        <f>BN485/(BN485+D484)%</f>
        <v>#DIV/0!</v>
      </c>
      <c r="CN486" s="31" t="e">
        <f>BR485/(BR485+E484)%</f>
        <v>#DIV/0!</v>
      </c>
      <c r="CO486" s="32" t="e">
        <f>BY485/(BY485+F484)%</f>
        <v>#DIV/0!</v>
      </c>
      <c r="CP486" s="8"/>
      <c r="CQ486" s="25" t="s">
        <v>77</v>
      </c>
      <c r="CR486" s="31">
        <f>BK486/C485%</f>
        <v>0.96405919661733619</v>
      </c>
      <c r="CS486" s="31">
        <f>BO486/D485%</f>
        <v>5.6373483866046223</v>
      </c>
      <c r="CT486" s="31">
        <f>BS486/E485%</f>
        <v>1.5812337098175502</v>
      </c>
      <c r="CU486" s="32">
        <f>BZ486/F485%</f>
        <v>2.6683096755847293</v>
      </c>
    </row>
    <row r="487" spans="1:99" ht="15.75" customHeight="1" x14ac:dyDescent="0.25">
      <c r="A487" s="182" t="s">
        <v>81</v>
      </c>
      <c r="B487" s="202"/>
      <c r="C487" s="204">
        <v>0</v>
      </c>
      <c r="D487" s="204">
        <v>0</v>
      </c>
      <c r="E487" s="204">
        <v>0</v>
      </c>
      <c r="F487" s="205">
        <f t="shared" si="404"/>
        <v>0</v>
      </c>
      <c r="G487" s="206">
        <f t="shared" si="390"/>
        <v>20.326999999999998</v>
      </c>
      <c r="H487" s="205">
        <f>G487/BH463</f>
        <v>1.8479090909090907</v>
      </c>
      <c r="I487" s="231">
        <f t="shared" si="405"/>
        <v>0</v>
      </c>
      <c r="J487" s="207">
        <f t="shared" si="391"/>
        <v>0</v>
      </c>
      <c r="K487" s="231">
        <f t="shared" si="406"/>
        <v>0</v>
      </c>
      <c r="L487" s="207">
        <f t="shared" si="392"/>
        <v>0</v>
      </c>
      <c r="M487" s="207">
        <f t="shared" si="407"/>
        <v>1440</v>
      </c>
      <c r="N487" s="207">
        <f t="shared" si="393"/>
        <v>14620</v>
      </c>
      <c r="O487" s="208">
        <f t="shared" si="408"/>
        <v>0</v>
      </c>
      <c r="P487" s="208">
        <f t="shared" si="409"/>
        <v>7.7020202020202015</v>
      </c>
      <c r="Q487" s="232" t="e">
        <f t="shared" si="417"/>
        <v>#DIV/0!</v>
      </c>
      <c r="R487" s="233" t="e">
        <f t="shared" si="417"/>
        <v>#DIV/0!</v>
      </c>
      <c r="S487" s="233" t="e">
        <f t="shared" si="417"/>
        <v>#DIV/0!</v>
      </c>
      <c r="T487" s="234" t="e">
        <f>(F487)/(AL487+AM487+AN487)*60</f>
        <v>#DIV/0!</v>
      </c>
      <c r="U487" s="234" t="e">
        <f>(G487)*60/AO487</f>
        <v>#DIV/0!</v>
      </c>
      <c r="V487" s="272"/>
      <c r="W487" s="213"/>
      <c r="X487" s="285">
        <f>X486</f>
        <v>11</v>
      </c>
      <c r="Y487" s="182" t="s">
        <v>81</v>
      </c>
      <c r="Z487" s="215"/>
      <c r="AA487" s="216"/>
      <c r="AB487" s="216"/>
      <c r="AC487" s="210">
        <f t="shared" si="410"/>
        <v>0</v>
      </c>
      <c r="AD487" s="216"/>
      <c r="AE487" s="216"/>
      <c r="AF487" s="216"/>
      <c r="AG487" s="210">
        <f t="shared" si="411"/>
        <v>0</v>
      </c>
      <c r="AH487" s="235">
        <v>480</v>
      </c>
      <c r="AI487" s="235">
        <v>480</v>
      </c>
      <c r="AJ487" s="235">
        <v>480</v>
      </c>
      <c r="AK487" s="210">
        <f t="shared" si="412"/>
        <v>1440</v>
      </c>
      <c r="AL487" s="233"/>
      <c r="AM487" s="233"/>
      <c r="AN487" s="233"/>
      <c r="AO487" s="207">
        <f t="shared" si="395"/>
        <v>0</v>
      </c>
      <c r="AP487" s="236"/>
      <c r="AQ487" s="411">
        <f t="shared" si="396"/>
        <v>0</v>
      </c>
      <c r="AR487" s="237"/>
      <c r="AS487" s="237"/>
      <c r="AT487" s="237"/>
      <c r="AU487" s="219">
        <f t="shared" si="397"/>
        <v>0</v>
      </c>
      <c r="AV487" s="263" t="s">
        <v>82</v>
      </c>
      <c r="AW487" s="221"/>
      <c r="AX487" s="210"/>
      <c r="AY487" s="210"/>
      <c r="AZ487" s="219">
        <f t="shared" si="413"/>
        <v>0</v>
      </c>
      <c r="BA487" s="222">
        <f t="shared" si="398"/>
        <v>0</v>
      </c>
      <c r="BB487" s="221"/>
      <c r="BC487" s="210"/>
      <c r="BD487" s="210"/>
      <c r="BE487" s="219">
        <f t="shared" si="414"/>
        <v>0</v>
      </c>
      <c r="BF487" s="222">
        <f t="shared" si="389"/>
        <v>0</v>
      </c>
      <c r="BG487" s="223"/>
      <c r="BH487" s="195"/>
      <c r="BI487" s="239"/>
      <c r="BJ487" s="240"/>
      <c r="BK487" s="241"/>
      <c r="BL487" s="242"/>
      <c r="BM487" s="239"/>
      <c r="BN487" s="241"/>
      <c r="BO487" s="241"/>
      <c r="BP487" s="198"/>
      <c r="BQ487" s="239"/>
      <c r="BR487" s="241"/>
      <c r="BS487" s="241"/>
      <c r="BT487" s="242"/>
      <c r="BU487" s="8"/>
      <c r="BV487" s="87"/>
      <c r="BW487" s="107"/>
      <c r="BX487" s="130"/>
      <c r="BY487" s="93"/>
      <c r="BZ487" s="93"/>
      <c r="CA487" s="98"/>
      <c r="CB487" s="8"/>
      <c r="CC487" s="87"/>
      <c r="CD487" s="108"/>
      <c r="CE487" s="109"/>
      <c r="CF487" s="93"/>
      <c r="CG487" s="93"/>
      <c r="CH487" s="110"/>
      <c r="CI487" s="8"/>
      <c r="CJ487" s="9"/>
      <c r="CK487" s="36"/>
      <c r="CL487" s="37"/>
      <c r="CM487" s="37"/>
      <c r="CN487" s="37"/>
      <c r="CO487" s="38"/>
      <c r="CP487" s="8"/>
      <c r="CQ487" s="25"/>
      <c r="CR487" s="2"/>
      <c r="CS487" s="2"/>
      <c r="CT487" s="2"/>
      <c r="CU487" s="3"/>
    </row>
    <row r="488" spans="1:99" ht="15.75" customHeight="1" x14ac:dyDescent="0.25">
      <c r="A488" s="182" t="s">
        <v>83</v>
      </c>
      <c r="B488" s="202"/>
      <c r="C488" s="204">
        <v>3.698</v>
      </c>
      <c r="D488" s="204">
        <v>4.3579999999999997</v>
      </c>
      <c r="E488" s="204">
        <v>5.7290000000000001</v>
      </c>
      <c r="F488" s="205">
        <f t="shared" si="404"/>
        <v>13.785</v>
      </c>
      <c r="G488" s="206">
        <f t="shared" si="390"/>
        <v>114.95700000000001</v>
      </c>
      <c r="H488" s="205">
        <f>G488/BH463</f>
        <v>10.450636363636365</v>
      </c>
      <c r="I488" s="231">
        <f t="shared" si="405"/>
        <v>0</v>
      </c>
      <c r="J488" s="207">
        <f t="shared" si="391"/>
        <v>480</v>
      </c>
      <c r="K488" s="231">
        <f t="shared" si="406"/>
        <v>0</v>
      </c>
      <c r="L488" s="207">
        <f t="shared" si="392"/>
        <v>240</v>
      </c>
      <c r="M488" s="207">
        <f t="shared" si="407"/>
        <v>155</v>
      </c>
      <c r="N488" s="207">
        <f t="shared" si="393"/>
        <v>2650</v>
      </c>
      <c r="O488" s="208">
        <f t="shared" si="408"/>
        <v>89.2361111111111</v>
      </c>
      <c r="P488" s="208">
        <f t="shared" si="409"/>
        <v>78.724747474747474</v>
      </c>
      <c r="Q488" s="232" t="e">
        <f t="shared" si="417"/>
        <v>#DIV/0!</v>
      </c>
      <c r="R488" s="233" t="e">
        <f t="shared" si="417"/>
        <v>#DIV/0!</v>
      </c>
      <c r="S488" s="233" t="e">
        <f t="shared" si="417"/>
        <v>#DIV/0!</v>
      </c>
      <c r="T488" s="234" t="e">
        <f>(F488)/(AL488+AM488+AN488)*60</f>
        <v>#DIV/0!</v>
      </c>
      <c r="U488" s="234" t="e">
        <f>(G488)*60/AO488</f>
        <v>#DIV/0!</v>
      </c>
      <c r="V488" s="272"/>
      <c r="W488" s="286"/>
      <c r="X488" s="214">
        <f>X487</f>
        <v>11</v>
      </c>
      <c r="Y488" s="182" t="s">
        <v>83</v>
      </c>
      <c r="Z488" s="215"/>
      <c r="AA488" s="215"/>
      <c r="AB488" s="215"/>
      <c r="AC488" s="210">
        <f t="shared" si="410"/>
        <v>0</v>
      </c>
      <c r="AD488" s="215"/>
      <c r="AE488" s="215"/>
      <c r="AF488" s="215"/>
      <c r="AG488" s="210">
        <f t="shared" si="411"/>
        <v>0</v>
      </c>
      <c r="AH488" s="235">
        <v>0</v>
      </c>
      <c r="AI488" s="235">
        <v>85</v>
      </c>
      <c r="AJ488" s="235">
        <v>70</v>
      </c>
      <c r="AK488" s="210">
        <f t="shared" si="412"/>
        <v>155</v>
      </c>
      <c r="AL488" s="233"/>
      <c r="AM488" s="233"/>
      <c r="AN488" s="233"/>
      <c r="AO488" s="207">
        <f t="shared" si="395"/>
        <v>0</v>
      </c>
      <c r="AP488" s="236"/>
      <c r="AQ488" s="411">
        <f t="shared" si="396"/>
        <v>0</v>
      </c>
      <c r="AR488" s="237"/>
      <c r="AS488" s="237"/>
      <c r="AT488" s="237"/>
      <c r="AU488" s="219">
        <f t="shared" si="397"/>
        <v>0</v>
      </c>
      <c r="AV488" s="263" t="s">
        <v>84</v>
      </c>
      <c r="AW488" s="221"/>
      <c r="AX488" s="210"/>
      <c r="AY488" s="210"/>
      <c r="AZ488" s="219">
        <f t="shared" si="413"/>
        <v>0</v>
      </c>
      <c r="BA488" s="222">
        <f t="shared" si="398"/>
        <v>0</v>
      </c>
      <c r="BB488" s="221"/>
      <c r="BC488" s="210"/>
      <c r="BD488" s="210"/>
      <c r="BE488" s="219">
        <f t="shared" si="414"/>
        <v>0</v>
      </c>
      <c r="BF488" s="222">
        <f t="shared" si="389"/>
        <v>0</v>
      </c>
      <c r="BG488" s="223"/>
      <c r="BH488" s="224" t="s">
        <v>80</v>
      </c>
      <c r="BI488" s="225"/>
      <c r="BJ488" s="249"/>
      <c r="BK488" s="226">
        <v>0.20599999999999999</v>
      </c>
      <c r="BL488" s="250"/>
      <c r="BM488" s="287"/>
      <c r="BN488" s="226"/>
      <c r="BO488" s="226">
        <v>0.154</v>
      </c>
      <c r="BP488" s="288"/>
      <c r="BQ488" s="287"/>
      <c r="BR488" s="226"/>
      <c r="BS488" s="226">
        <v>0.106</v>
      </c>
      <c r="BT488" s="289"/>
      <c r="BU488" s="8"/>
      <c r="BV488" s="87"/>
      <c r="BW488" s="104" t="s">
        <v>80</v>
      </c>
      <c r="BX488" s="130"/>
      <c r="BY488" s="93"/>
      <c r="BZ488" s="102">
        <f>BK488+BO488+BS488</f>
        <v>0.46599999999999997</v>
      </c>
      <c r="CA488" s="98"/>
      <c r="CB488" s="8"/>
      <c r="CC488" s="87"/>
      <c r="CD488" s="131" t="s">
        <v>80</v>
      </c>
      <c r="CE488" s="132"/>
      <c r="CF488" s="93"/>
      <c r="CG488" s="102">
        <f>BZ488</f>
        <v>0.46599999999999997</v>
      </c>
      <c r="CH488" s="133"/>
      <c r="CI488" s="8"/>
      <c r="CJ488" s="9"/>
      <c r="CK488" s="39"/>
      <c r="CL488" s="40"/>
      <c r="CM488" s="40"/>
      <c r="CN488" s="40"/>
      <c r="CO488" s="41"/>
      <c r="CP488" s="8"/>
      <c r="CQ488" s="25" t="s">
        <v>80</v>
      </c>
      <c r="CR488" s="31">
        <f>BK488/C486%</f>
        <v>1.2063008725185922</v>
      </c>
      <c r="CS488" s="31">
        <f>BO488/D486%</f>
        <v>1.5273232172964395</v>
      </c>
      <c r="CT488" s="31">
        <f>BS488/E486%</f>
        <v>1.5280380567968861</v>
      </c>
      <c r="CU488" s="32">
        <f>BZ488/F486%</f>
        <v>1.3666891515382584</v>
      </c>
    </row>
    <row r="489" spans="1:99" ht="15.75" customHeight="1" x14ac:dyDescent="0.25">
      <c r="A489" s="182" t="s">
        <v>85</v>
      </c>
      <c r="B489" s="202"/>
      <c r="C489" s="204">
        <v>17.762</v>
      </c>
      <c r="D489" s="204">
        <v>14.712</v>
      </c>
      <c r="E489" s="204">
        <v>7.7590000000000003</v>
      </c>
      <c r="F489" s="205">
        <f t="shared" si="404"/>
        <v>40.233000000000004</v>
      </c>
      <c r="G489" s="206">
        <f t="shared" si="390"/>
        <v>255.67100000000002</v>
      </c>
      <c r="H489" s="205">
        <f>G489/BH463</f>
        <v>23.242818181818183</v>
      </c>
      <c r="I489" s="231">
        <f t="shared" si="405"/>
        <v>0</v>
      </c>
      <c r="J489" s="207">
        <f t="shared" si="391"/>
        <v>0</v>
      </c>
      <c r="K489" s="231">
        <f t="shared" si="406"/>
        <v>0</v>
      </c>
      <c r="L489" s="207">
        <f t="shared" si="392"/>
        <v>40</v>
      </c>
      <c r="M489" s="207">
        <f t="shared" si="407"/>
        <v>80</v>
      </c>
      <c r="N489" s="207">
        <f t="shared" si="393"/>
        <v>6050</v>
      </c>
      <c r="O489" s="208">
        <f t="shared" si="408"/>
        <v>94.444444444444443</v>
      </c>
      <c r="P489" s="208">
        <f t="shared" si="409"/>
        <v>59.753787878787875</v>
      </c>
      <c r="Q489" s="232" t="e">
        <f t="shared" si="417"/>
        <v>#DIV/0!</v>
      </c>
      <c r="R489" s="233" t="e">
        <f t="shared" si="417"/>
        <v>#DIV/0!</v>
      </c>
      <c r="S489" s="233" t="e">
        <f t="shared" si="417"/>
        <v>#DIV/0!</v>
      </c>
      <c r="T489" s="234" t="e">
        <f>(F489)/(AL489+AM489+AN489)*60</f>
        <v>#DIV/0!</v>
      </c>
      <c r="U489" s="234" t="e">
        <f>(G489)*60/AO489</f>
        <v>#DIV/0!</v>
      </c>
      <c r="V489" s="272"/>
      <c r="W489" s="213"/>
      <c r="X489" s="285">
        <f>X488</f>
        <v>11</v>
      </c>
      <c r="Y489" s="182" t="s">
        <v>85</v>
      </c>
      <c r="Z489" s="215"/>
      <c r="AA489" s="215"/>
      <c r="AB489" s="215"/>
      <c r="AC489" s="210">
        <f t="shared" si="410"/>
        <v>0</v>
      </c>
      <c r="AD489" s="215"/>
      <c r="AE489" s="215"/>
      <c r="AF489" s="215"/>
      <c r="AG489" s="210">
        <f t="shared" si="411"/>
        <v>0</v>
      </c>
      <c r="AH489" s="216">
        <v>0</v>
      </c>
      <c r="AI489" s="216">
        <v>40</v>
      </c>
      <c r="AJ489" s="216">
        <v>40</v>
      </c>
      <c r="AK489" s="210">
        <f t="shared" si="412"/>
        <v>80</v>
      </c>
      <c r="AL489" s="233"/>
      <c r="AM489" s="233"/>
      <c r="AN489" s="233"/>
      <c r="AO489" s="207">
        <f t="shared" si="395"/>
        <v>0</v>
      </c>
      <c r="AP489" s="236"/>
      <c r="AQ489" s="411">
        <f t="shared" si="396"/>
        <v>0</v>
      </c>
      <c r="AR489" s="237"/>
      <c r="AS489" s="237"/>
      <c r="AT489" s="237"/>
      <c r="AU489" s="219">
        <f t="shared" si="397"/>
        <v>285</v>
      </c>
      <c r="AV489" s="263" t="s">
        <v>86</v>
      </c>
      <c r="AW489" s="221"/>
      <c r="AX489" s="210"/>
      <c r="AY489" s="210"/>
      <c r="AZ489" s="219">
        <f t="shared" si="413"/>
        <v>0</v>
      </c>
      <c r="BA489" s="222">
        <f t="shared" si="398"/>
        <v>0</v>
      </c>
      <c r="BB489" s="221"/>
      <c r="BC489" s="210"/>
      <c r="BD489" s="210"/>
      <c r="BE489" s="219">
        <f t="shared" si="414"/>
        <v>0</v>
      </c>
      <c r="BF489" s="222">
        <f t="shared" si="389"/>
        <v>0</v>
      </c>
      <c r="BG489" s="223"/>
      <c r="BH489" s="195"/>
      <c r="BI489" s="239"/>
      <c r="BJ489" s="240"/>
      <c r="BK489" s="241"/>
      <c r="BL489" s="242"/>
      <c r="BM489" s="225"/>
      <c r="BN489" s="241"/>
      <c r="BO489" s="241"/>
      <c r="BP489" s="251"/>
      <c r="BQ489" s="225"/>
      <c r="BR489" s="241"/>
      <c r="BS489" s="241"/>
      <c r="BT489" s="250"/>
      <c r="BU489" s="8"/>
      <c r="BV489" s="87"/>
      <c r="BW489" s="97"/>
      <c r="BX489" s="130"/>
      <c r="BY489" s="93"/>
      <c r="BZ489" s="93"/>
      <c r="CA489" s="98"/>
      <c r="CB489" s="8"/>
      <c r="CC489" s="87"/>
      <c r="CD489" s="131"/>
      <c r="CE489" s="132"/>
      <c r="CF489" s="93"/>
      <c r="CG489" s="93"/>
      <c r="CH489" s="133"/>
      <c r="CI489" s="8"/>
      <c r="CJ489" s="9"/>
      <c r="CP489" s="8"/>
      <c r="CQ489" s="42"/>
      <c r="CR489" s="43"/>
      <c r="CS489" s="43"/>
      <c r="CT489" s="43"/>
      <c r="CU489" s="48"/>
    </row>
    <row r="490" spans="1:99" ht="15.75" customHeight="1" x14ac:dyDescent="0.25">
      <c r="A490" s="201" t="s">
        <v>87</v>
      </c>
      <c r="B490" s="202"/>
      <c r="C490" s="204">
        <v>81</v>
      </c>
      <c r="D490" s="204">
        <v>76</v>
      </c>
      <c r="E490" s="204">
        <v>80.55</v>
      </c>
      <c r="F490" s="290">
        <f t="shared" si="404"/>
        <v>237.55</v>
      </c>
      <c r="G490" s="206">
        <f t="shared" si="390"/>
        <v>3385.9270000000001</v>
      </c>
      <c r="H490" s="291">
        <f>G490/BH463</f>
        <v>307.81154545454547</v>
      </c>
      <c r="I490" s="207"/>
      <c r="J490" s="207"/>
      <c r="K490" s="207"/>
      <c r="L490" s="207"/>
      <c r="M490" s="207"/>
      <c r="N490" s="207"/>
      <c r="O490" s="208"/>
      <c r="P490" s="210"/>
      <c r="Q490" s="209" t="e">
        <f t="shared" si="417"/>
        <v>#DIV/0!</v>
      </c>
      <c r="R490" s="210" t="e">
        <f t="shared" si="417"/>
        <v>#DIV/0!</v>
      </c>
      <c r="S490" s="210"/>
      <c r="T490" s="209"/>
      <c r="U490" s="209"/>
      <c r="V490" s="212"/>
      <c r="W490" s="213"/>
      <c r="X490" s="292">
        <f>X487</f>
        <v>11</v>
      </c>
      <c r="Y490" s="293"/>
      <c r="Z490" s="294"/>
      <c r="AA490" s="295"/>
      <c r="AB490" s="295"/>
      <c r="AC490" s="294"/>
      <c r="AD490" s="295"/>
      <c r="AE490" s="295"/>
      <c r="AF490" s="295"/>
      <c r="AG490" s="295"/>
      <c r="AH490" s="296"/>
      <c r="AI490" s="295"/>
      <c r="AJ490" s="295"/>
      <c r="AK490" s="295"/>
      <c r="AL490" s="295"/>
      <c r="AM490" s="295"/>
      <c r="AN490" s="295"/>
      <c r="AO490" s="295"/>
      <c r="AP490" s="295"/>
      <c r="AQ490" s="295"/>
      <c r="AR490" s="295"/>
      <c r="AS490" s="295"/>
      <c r="AT490" s="295"/>
      <c r="AU490" s="297"/>
      <c r="AV490" s="297"/>
      <c r="AW490" s="297"/>
      <c r="AX490" s="297"/>
      <c r="AY490" s="297"/>
      <c r="AZ490" s="297"/>
      <c r="BA490" s="222">
        <f t="shared" si="398"/>
        <v>0</v>
      </c>
      <c r="BB490" s="297"/>
      <c r="BC490" s="297"/>
      <c r="BD490" s="297"/>
      <c r="BE490" s="297"/>
      <c r="BF490" s="298"/>
      <c r="BG490" s="299"/>
      <c r="BH490" s="224" t="s">
        <v>82</v>
      </c>
      <c r="BI490" s="300"/>
      <c r="BJ490" s="249"/>
      <c r="BK490" s="226">
        <v>0</v>
      </c>
      <c r="BL490" s="301"/>
      <c r="BM490" s="300"/>
      <c r="BN490" s="226"/>
      <c r="BO490" s="226">
        <v>0</v>
      </c>
      <c r="BP490" s="302"/>
      <c r="BQ490" s="300"/>
      <c r="BR490" s="226"/>
      <c r="BS490" s="226">
        <v>0</v>
      </c>
      <c r="BT490" s="289"/>
      <c r="BU490" s="8"/>
      <c r="BV490" s="87"/>
      <c r="BW490" s="104" t="s">
        <v>82</v>
      </c>
      <c r="BX490" s="130"/>
      <c r="BY490" s="93"/>
      <c r="BZ490" s="102">
        <f>BK490+BO490+BS490</f>
        <v>0</v>
      </c>
      <c r="CA490" s="142"/>
      <c r="CB490" s="15"/>
      <c r="CC490" s="87"/>
      <c r="CD490" s="131" t="s">
        <v>82</v>
      </c>
      <c r="CE490" s="132"/>
      <c r="CF490" s="93"/>
      <c r="CG490" s="102">
        <f>BZ490</f>
        <v>0</v>
      </c>
      <c r="CH490" s="133"/>
      <c r="CI490" s="8"/>
      <c r="CJ490" s="9"/>
      <c r="CK490" s="8"/>
      <c r="CL490" s="8"/>
      <c r="CM490" s="8"/>
      <c r="CN490" s="8"/>
      <c r="CO490" s="8"/>
      <c r="CP490" s="8"/>
      <c r="CQ490" s="25" t="s">
        <v>82</v>
      </c>
      <c r="CR490" s="31" t="e">
        <f>BK490/C487%</f>
        <v>#DIV/0!</v>
      </c>
      <c r="CS490" s="31" t="e">
        <f>BO490/D487%</f>
        <v>#DIV/0!</v>
      </c>
      <c r="CT490" s="31" t="e">
        <f>BS490/E487%</f>
        <v>#DIV/0!</v>
      </c>
      <c r="CU490" s="32" t="e">
        <f>BZ490/F487%</f>
        <v>#DIV/0!</v>
      </c>
    </row>
    <row r="491" spans="1:99" ht="15.75" customHeight="1" x14ac:dyDescent="0.25">
      <c r="A491" s="293" t="s">
        <v>88</v>
      </c>
      <c r="B491" s="465"/>
      <c r="C491" s="465"/>
      <c r="D491" s="303"/>
      <c r="E491" s="304" t="s">
        <v>89</v>
      </c>
      <c r="F491" s="305">
        <v>216.57499999999999</v>
      </c>
      <c r="G491" s="206">
        <f t="shared" si="390"/>
        <v>2823.9449999999997</v>
      </c>
      <c r="H491" s="306">
        <f>G491/BH463</f>
        <v>256.7222727272727</v>
      </c>
      <c r="I491" s="307"/>
      <c r="J491" s="307"/>
      <c r="K491" s="308" t="s">
        <v>17</v>
      </c>
      <c r="L491" s="308"/>
      <c r="M491" s="308" t="s">
        <v>18</v>
      </c>
      <c r="N491" s="308"/>
      <c r="O491" s="466" t="s">
        <v>19</v>
      </c>
      <c r="P491" s="466"/>
      <c r="Q491" s="466" t="s">
        <v>90</v>
      </c>
      <c r="R491" s="466"/>
      <c r="S491" s="467" t="s">
        <v>91</v>
      </c>
      <c r="T491" s="467"/>
      <c r="U491" s="467" t="s">
        <v>92</v>
      </c>
      <c r="V491" s="468"/>
      <c r="W491" s="213"/>
      <c r="X491" s="185"/>
      <c r="Y491" s="309"/>
      <c r="Z491" s="309"/>
      <c r="AA491" s="310"/>
      <c r="AB491" s="311"/>
      <c r="AC491" s="311"/>
      <c r="AD491" s="311"/>
      <c r="AE491" s="312"/>
      <c r="AF491" s="313"/>
      <c r="AG491" s="313"/>
      <c r="AH491" s="313"/>
      <c r="AI491" s="313"/>
      <c r="AJ491" s="313"/>
      <c r="AK491" s="313"/>
      <c r="AL491" s="313"/>
      <c r="AM491" s="313"/>
      <c r="AN491" s="313"/>
      <c r="AO491" s="313"/>
      <c r="AP491" s="313"/>
      <c r="AQ491" s="313"/>
      <c r="AR491" s="313"/>
      <c r="AS491" s="313"/>
      <c r="AT491" s="313"/>
      <c r="AU491" s="313"/>
      <c r="AV491" s="313"/>
      <c r="AW491" s="313"/>
      <c r="AX491" s="313"/>
      <c r="AY491" s="313"/>
      <c r="AZ491" s="313"/>
      <c r="BA491" s="313"/>
      <c r="BB491" s="313"/>
      <c r="BC491" s="313"/>
      <c r="BD491" s="313"/>
      <c r="BE491" s="313"/>
      <c r="BF491" s="313"/>
      <c r="BG491" s="313"/>
      <c r="BH491" s="224"/>
      <c r="BI491" s="225"/>
      <c r="BJ491" s="240"/>
      <c r="BK491" s="241"/>
      <c r="BL491" s="250"/>
      <c r="BM491" s="225"/>
      <c r="BN491" s="241"/>
      <c r="BO491" s="241"/>
      <c r="BP491" s="251"/>
      <c r="BQ491" s="225"/>
      <c r="BR491" s="241"/>
      <c r="BS491" s="241"/>
      <c r="BT491" s="250"/>
      <c r="BU491" s="8"/>
      <c r="BV491" s="87"/>
      <c r="BW491" s="107"/>
      <c r="BX491" s="130"/>
      <c r="BY491" s="93"/>
      <c r="BZ491" s="93"/>
      <c r="CA491" s="142"/>
      <c r="CB491" s="8"/>
      <c r="CC491" s="87"/>
      <c r="CD491" s="131"/>
      <c r="CE491" s="132"/>
      <c r="CF491" s="93"/>
      <c r="CG491" s="93"/>
      <c r="CH491" s="133"/>
      <c r="CI491" s="8"/>
      <c r="CJ491" s="9"/>
      <c r="CK491" s="8"/>
      <c r="CL491" s="8"/>
      <c r="CM491" s="8"/>
      <c r="CN491" s="8"/>
      <c r="CO491" s="8"/>
      <c r="CP491" s="8"/>
      <c r="CQ491" s="25"/>
      <c r="CR491" s="2"/>
      <c r="CS491" s="2"/>
      <c r="CT491" s="2"/>
      <c r="CU491" s="3"/>
    </row>
    <row r="492" spans="1:99" ht="15.75" customHeight="1" x14ac:dyDescent="0.25">
      <c r="A492" s="314" t="s">
        <v>129</v>
      </c>
      <c r="B492" s="315"/>
      <c r="C492" s="315"/>
      <c r="D492" s="316"/>
      <c r="E492" s="316"/>
      <c r="F492" s="317">
        <f>C492+D492+E492</f>
        <v>0</v>
      </c>
      <c r="G492" s="318">
        <f>F492</f>
        <v>0</v>
      </c>
      <c r="H492" s="319"/>
      <c r="I492" s="320"/>
      <c r="J492" s="321"/>
      <c r="K492" s="322" t="s">
        <v>93</v>
      </c>
      <c r="L492" s="323" t="s">
        <v>94</v>
      </c>
      <c r="M492" s="324" t="s">
        <v>93</v>
      </c>
      <c r="N492" s="323" t="s">
        <v>94</v>
      </c>
      <c r="O492" s="324" t="s">
        <v>93</v>
      </c>
      <c r="P492" s="323" t="s">
        <v>94</v>
      </c>
      <c r="Q492" s="324" t="s">
        <v>93</v>
      </c>
      <c r="R492" s="323" t="s">
        <v>94</v>
      </c>
      <c r="S492" s="324" t="s">
        <v>93</v>
      </c>
      <c r="T492" s="323" t="s">
        <v>94</v>
      </c>
      <c r="U492" s="324" t="s">
        <v>93</v>
      </c>
      <c r="V492" s="325" t="s">
        <v>94</v>
      </c>
      <c r="W492" s="213"/>
      <c r="X492" s="213"/>
      <c r="Y492" s="309"/>
      <c r="Z492" s="309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  <c r="AO492" s="326"/>
      <c r="AP492" s="326"/>
      <c r="AQ492" s="326"/>
      <c r="AR492" s="326"/>
      <c r="AS492" s="326"/>
      <c r="AT492" s="326"/>
      <c r="AU492" s="326"/>
      <c r="AV492" s="326"/>
      <c r="AW492" s="326"/>
      <c r="AX492" s="326"/>
      <c r="AY492" s="326"/>
      <c r="AZ492" s="326"/>
      <c r="BA492" s="326"/>
      <c r="BB492" s="326"/>
      <c r="BC492" s="326"/>
      <c r="BD492" s="326"/>
      <c r="BE492" s="326"/>
      <c r="BF492" s="326"/>
      <c r="BG492" s="326"/>
      <c r="BH492" s="224" t="s">
        <v>84</v>
      </c>
      <c r="BI492" s="225"/>
      <c r="BJ492" s="249"/>
      <c r="BK492" s="226">
        <v>5.7000000000000002E-2</v>
      </c>
      <c r="BL492" s="250"/>
      <c r="BM492" s="225"/>
      <c r="BN492" s="226"/>
      <c r="BO492" s="226">
        <v>6.0999999999999999E-2</v>
      </c>
      <c r="BP492" s="251"/>
      <c r="BQ492" s="225"/>
      <c r="BR492" s="226"/>
      <c r="BS492" s="226">
        <v>9.4E-2</v>
      </c>
      <c r="BT492" s="250"/>
      <c r="BU492" s="8"/>
      <c r="BV492" s="87"/>
      <c r="BW492" s="104" t="s">
        <v>84</v>
      </c>
      <c r="BX492" s="130"/>
      <c r="BY492" s="93"/>
      <c r="BZ492" s="102">
        <f>BK492+BO492+BS492</f>
        <v>0.21199999999999999</v>
      </c>
      <c r="CA492" s="142"/>
      <c r="CB492" s="8"/>
      <c r="CC492" s="87"/>
      <c r="CD492" s="90" t="s">
        <v>84</v>
      </c>
      <c r="CE492" s="132"/>
      <c r="CF492" s="93"/>
      <c r="CG492" s="102">
        <f>BZ492</f>
        <v>0.21199999999999999</v>
      </c>
      <c r="CH492" s="133"/>
      <c r="CI492" s="8"/>
      <c r="CJ492" s="9"/>
      <c r="CK492" s="8"/>
      <c r="CL492" s="8"/>
      <c r="CM492" s="8"/>
      <c r="CN492" s="8"/>
      <c r="CO492" s="8"/>
      <c r="CP492" s="8"/>
      <c r="CQ492" s="25" t="s">
        <v>84</v>
      </c>
      <c r="CR492" s="31">
        <f>BK492/C488%</f>
        <v>1.5413737155219038</v>
      </c>
      <c r="CS492" s="31">
        <f>BO492/D488%</f>
        <v>1.3997246443322626</v>
      </c>
      <c r="CT492" s="31">
        <f>BS492/E488%</f>
        <v>1.6407750043637632</v>
      </c>
      <c r="CU492" s="32">
        <f>BZ492/F488%</f>
        <v>1.5379035183170111</v>
      </c>
    </row>
    <row r="493" spans="1:99" ht="15.75" customHeight="1" x14ac:dyDescent="0.25">
      <c r="A493" s="474" t="s">
        <v>95</v>
      </c>
      <c r="B493" s="475"/>
      <c r="C493" s="327" t="s">
        <v>40</v>
      </c>
      <c r="D493" s="327" t="s">
        <v>45</v>
      </c>
      <c r="E493" s="327" t="s">
        <v>48</v>
      </c>
      <c r="F493" s="328" t="s">
        <v>52</v>
      </c>
      <c r="G493" s="329" t="s">
        <v>56</v>
      </c>
      <c r="H493" s="329" t="s">
        <v>96</v>
      </c>
      <c r="I493" s="330" t="s">
        <v>97</v>
      </c>
      <c r="J493" s="330"/>
      <c r="K493" s="331">
        <v>1</v>
      </c>
      <c r="L493" s="262">
        <v>15</v>
      </c>
      <c r="M493" s="215">
        <v>1</v>
      </c>
      <c r="N493" s="262">
        <v>15</v>
      </c>
      <c r="O493" s="262">
        <v>1</v>
      </c>
      <c r="P493" s="262">
        <v>15</v>
      </c>
      <c r="Q493" s="210">
        <f t="shared" ref="Q493:R495" si="418">K493+M493+O493</f>
        <v>3</v>
      </c>
      <c r="R493" s="211">
        <f t="shared" si="418"/>
        <v>45</v>
      </c>
      <c r="S493" s="411">
        <f t="shared" ref="S493:T495" si="419">Q493+S447</f>
        <v>26</v>
      </c>
      <c r="T493" s="411">
        <f t="shared" si="419"/>
        <v>430</v>
      </c>
      <c r="U493" s="208">
        <f>S493/X467</f>
        <v>2.3636363636363638</v>
      </c>
      <c r="V493" s="412">
        <f>T493/S493</f>
        <v>16.53846153846154</v>
      </c>
      <c r="W493" s="185"/>
      <c r="X493" s="213"/>
      <c r="Y493" s="309"/>
      <c r="Z493" s="309"/>
      <c r="AA493" s="313"/>
      <c r="AB493" s="313"/>
      <c r="AC493" s="313"/>
      <c r="AD493" s="313"/>
      <c r="AE493" s="313"/>
      <c r="AF493" s="313"/>
      <c r="AG493" s="313"/>
      <c r="AH493" s="313"/>
      <c r="AI493" s="313"/>
      <c r="AJ493" s="313"/>
      <c r="AK493" s="313"/>
      <c r="AL493" s="313"/>
      <c r="AM493" s="313"/>
      <c r="AN493" s="313"/>
      <c r="AO493" s="313"/>
      <c r="AP493" s="313"/>
      <c r="AQ493" s="313"/>
      <c r="AR493" s="313"/>
      <c r="AS493" s="313"/>
      <c r="AT493" s="313"/>
      <c r="AU493" s="313"/>
      <c r="AV493" s="313"/>
      <c r="AW493" s="313"/>
      <c r="AX493" s="313"/>
      <c r="AY493" s="313"/>
      <c r="AZ493" s="313"/>
      <c r="BA493" s="313"/>
      <c r="BB493" s="313"/>
      <c r="BC493" s="313"/>
      <c r="BD493" s="313"/>
      <c r="BE493" s="313"/>
      <c r="BF493" s="313"/>
      <c r="BG493" s="313"/>
      <c r="BH493" s="195"/>
      <c r="BI493" s="225"/>
      <c r="BJ493" s="240"/>
      <c r="BK493" s="241"/>
      <c r="BL493" s="250"/>
      <c r="BM493" s="225"/>
      <c r="BN493" s="241"/>
      <c r="BO493" s="241"/>
      <c r="BP493" s="251"/>
      <c r="BQ493" s="225"/>
      <c r="BR493" s="241"/>
      <c r="BS493" s="241"/>
      <c r="BT493" s="250"/>
      <c r="BU493" s="8"/>
      <c r="BV493" s="87"/>
      <c r="BW493" s="97"/>
      <c r="BX493" s="130"/>
      <c r="BY493" s="93"/>
      <c r="BZ493" s="93"/>
      <c r="CA493" s="142"/>
      <c r="CB493" s="8"/>
      <c r="CC493" s="143"/>
      <c r="CD493" s="108"/>
      <c r="CE493" s="132"/>
      <c r="CF493" s="93"/>
      <c r="CG493" s="93"/>
      <c r="CH493" s="133"/>
      <c r="CI493" s="8"/>
      <c r="CJ493" s="9"/>
      <c r="CK493" s="8"/>
      <c r="CL493" s="8"/>
      <c r="CM493" s="8"/>
      <c r="CN493" s="8"/>
      <c r="CO493" s="8"/>
      <c r="CP493" s="8"/>
      <c r="CQ493" s="42"/>
      <c r="CR493" s="43"/>
      <c r="CS493" s="43"/>
      <c r="CT493" s="43"/>
      <c r="CU493" s="48"/>
    </row>
    <row r="494" spans="1:99" ht="15.75" customHeight="1" x14ac:dyDescent="0.25">
      <c r="A494" s="191" t="s">
        <v>98</v>
      </c>
      <c r="B494" s="234"/>
      <c r="C494" s="333">
        <v>1.2</v>
      </c>
      <c r="D494" s="333">
        <v>0.85</v>
      </c>
      <c r="E494" s="333">
        <v>1.1499999999999999</v>
      </c>
      <c r="F494" s="334">
        <v>0.85</v>
      </c>
      <c r="G494" s="334">
        <v>0.85</v>
      </c>
      <c r="H494" s="335">
        <f>F467</f>
        <v>390.63</v>
      </c>
      <c r="I494" s="336" t="s">
        <v>99</v>
      </c>
      <c r="J494" s="336"/>
      <c r="K494" s="331">
        <v>0</v>
      </c>
      <c r="L494" s="262">
        <v>0</v>
      </c>
      <c r="M494" s="215">
        <v>2</v>
      </c>
      <c r="N494" s="262">
        <v>20</v>
      </c>
      <c r="O494" s="262">
        <v>1</v>
      </c>
      <c r="P494" s="215">
        <v>10</v>
      </c>
      <c r="Q494" s="210">
        <f t="shared" si="418"/>
        <v>3</v>
      </c>
      <c r="R494" s="211">
        <f t="shared" si="418"/>
        <v>30</v>
      </c>
      <c r="S494" s="411">
        <f t="shared" si="419"/>
        <v>28</v>
      </c>
      <c r="T494" s="411">
        <f t="shared" si="419"/>
        <v>310</v>
      </c>
      <c r="U494" s="208">
        <f>S494/X468</f>
        <v>2.5454545454545454</v>
      </c>
      <c r="V494" s="222">
        <f>T494/S494</f>
        <v>11.071428571428571</v>
      </c>
      <c r="W494" s="213"/>
      <c r="X494" s="223"/>
      <c r="Y494" s="309"/>
      <c r="Z494" s="309"/>
      <c r="AA494" s="313"/>
      <c r="AE494" s="313"/>
      <c r="AF494" s="313"/>
      <c r="AG494" s="313"/>
      <c r="AH494" s="313"/>
      <c r="AI494" s="313"/>
      <c r="AJ494" s="313"/>
      <c r="AK494" s="313"/>
      <c r="AL494" s="313"/>
      <c r="AM494" s="313"/>
      <c r="AN494" s="313"/>
      <c r="AO494" s="313"/>
      <c r="AP494" s="313"/>
      <c r="AQ494" s="313"/>
      <c r="AR494" s="313"/>
      <c r="AS494" s="313"/>
      <c r="AT494" s="313"/>
      <c r="AU494" s="313"/>
      <c r="AV494" s="313"/>
      <c r="AW494" s="313"/>
      <c r="AX494" s="313"/>
      <c r="AY494" s="313"/>
      <c r="AZ494" s="313"/>
      <c r="BA494" s="313"/>
      <c r="BB494" s="313"/>
      <c r="BC494" s="313"/>
      <c r="BD494" s="313"/>
      <c r="BE494" s="313"/>
      <c r="BF494" s="313"/>
      <c r="BG494" s="313"/>
      <c r="BH494" s="224" t="s">
        <v>86</v>
      </c>
      <c r="BI494" s="239"/>
      <c r="BJ494" s="249"/>
      <c r="BK494" s="226">
        <v>0.40899999999999997</v>
      </c>
      <c r="BL494" s="242"/>
      <c r="BM494" s="225"/>
      <c r="BN494" s="226"/>
      <c r="BO494" s="226">
        <v>0.106</v>
      </c>
      <c r="BP494" s="251"/>
      <c r="BQ494" s="225"/>
      <c r="BR494" s="226"/>
      <c r="BS494" s="226">
        <v>5.1999999999999998E-2</v>
      </c>
      <c r="BT494" s="250"/>
      <c r="BU494" s="87"/>
      <c r="BV494" s="87"/>
      <c r="BW494" s="104" t="s">
        <v>86</v>
      </c>
      <c r="BX494" s="14"/>
      <c r="BY494" s="16"/>
      <c r="BZ494" s="102">
        <f>BK494+BO494+BS494</f>
        <v>0.56700000000000006</v>
      </c>
      <c r="CA494" s="17"/>
      <c r="CB494" s="469" t="s">
        <v>100</v>
      </c>
      <c r="CC494" s="470"/>
      <c r="CD494" s="131" t="s">
        <v>86</v>
      </c>
      <c r="CE494" s="19"/>
      <c r="CF494" s="16"/>
      <c r="CG494" s="102">
        <f>BZ494</f>
        <v>0.56700000000000006</v>
      </c>
      <c r="CH494" s="20"/>
      <c r="CI494" s="9"/>
      <c r="CP494" s="8"/>
      <c r="CQ494" s="33" t="s">
        <v>86</v>
      </c>
      <c r="CR494" s="44">
        <f>BK494/C489%</f>
        <v>2.3026686183988287</v>
      </c>
      <c r="CS494" s="44">
        <f>BO494/D489%</f>
        <v>0.72050027188689503</v>
      </c>
      <c r="CT494" s="44">
        <f>BS494/E489%</f>
        <v>0.67018945740430458</v>
      </c>
      <c r="CU494" s="49">
        <f>BZ494/F489%</f>
        <v>1.4092908806203863</v>
      </c>
    </row>
    <row r="495" spans="1:99" ht="15.75" customHeight="1" x14ac:dyDescent="0.25">
      <c r="A495" s="501" t="s">
        <v>95</v>
      </c>
      <c r="B495" s="241" t="s">
        <v>38</v>
      </c>
      <c r="C495" s="337">
        <f>BY467/F467%</f>
        <v>1.5308604049868162</v>
      </c>
      <c r="D495" s="337">
        <f>BY469/(F469+F470+F471)%</f>
        <v>0.77463716082424849</v>
      </c>
      <c r="E495" s="337">
        <f>BY471/(F472+F473+F474)%</f>
        <v>0.62546885422419107</v>
      </c>
      <c r="F495" s="338">
        <f>BY473/(F475+F476)%</f>
        <v>0.82602832097100476</v>
      </c>
      <c r="G495" s="339">
        <f>BY475/(F477)%</f>
        <v>0.34805890227576974</v>
      </c>
      <c r="H495" s="340" t="s">
        <v>101</v>
      </c>
      <c r="I495" s="341" t="s">
        <v>102</v>
      </c>
      <c r="J495" s="341"/>
      <c r="K495" s="342">
        <v>0</v>
      </c>
      <c r="L495" s="343">
        <v>0</v>
      </c>
      <c r="M495" s="344">
        <v>0</v>
      </c>
      <c r="N495" s="343">
        <v>0</v>
      </c>
      <c r="O495" s="344">
        <v>0</v>
      </c>
      <c r="P495" s="344">
        <v>0</v>
      </c>
      <c r="Q495" s="294">
        <f t="shared" si="418"/>
        <v>0</v>
      </c>
      <c r="R495" s="345">
        <f t="shared" si="418"/>
        <v>0</v>
      </c>
      <c r="S495" s="411">
        <f t="shared" si="419"/>
        <v>6</v>
      </c>
      <c r="T495" s="411">
        <f t="shared" si="419"/>
        <v>145</v>
      </c>
      <c r="U495" s="346">
        <f>S495/X469</f>
        <v>0.54545454545454541</v>
      </c>
      <c r="V495" s="347">
        <f>T495/S495</f>
        <v>24.166666666666668</v>
      </c>
      <c r="W495" s="213"/>
      <c r="X495" s="348"/>
      <c r="Y495" s="309"/>
      <c r="Z495" s="309"/>
      <c r="AA495" s="348"/>
      <c r="AE495" s="348"/>
      <c r="AF495" s="348"/>
      <c r="AG495" s="169"/>
      <c r="AH495" s="169"/>
      <c r="AI495" s="169"/>
      <c r="AJ495" s="169"/>
      <c r="AK495" s="169"/>
      <c r="AL495" s="169"/>
      <c r="AM495" s="169"/>
      <c r="AN495" s="169"/>
      <c r="AO495" s="169"/>
      <c r="AP495" s="169"/>
      <c r="AQ495" s="169"/>
      <c r="AR495" s="169"/>
      <c r="AS495" s="169"/>
      <c r="AT495" s="169"/>
      <c r="AU495" s="169"/>
      <c r="AV495" s="169"/>
      <c r="AW495" s="169"/>
      <c r="AX495" s="169"/>
      <c r="AY495" s="169"/>
      <c r="AZ495" s="169"/>
      <c r="BA495" s="169"/>
      <c r="BB495" s="169"/>
      <c r="BC495" s="169"/>
      <c r="BD495" s="169"/>
      <c r="BE495" s="169"/>
      <c r="BF495" s="169"/>
      <c r="BG495" s="169"/>
      <c r="BH495" s="224"/>
      <c r="BI495" s="349"/>
      <c r="BJ495" s="276"/>
      <c r="BK495" s="197"/>
      <c r="BL495" s="250"/>
      <c r="BM495" s="287"/>
      <c r="BN495" s="241"/>
      <c r="BO495" s="241"/>
      <c r="BP495" s="288"/>
      <c r="BQ495" s="350"/>
      <c r="BR495" s="197"/>
      <c r="BS495" s="197"/>
      <c r="BT495" s="289"/>
      <c r="BU495" s="87"/>
      <c r="BV495" s="87"/>
      <c r="BW495" s="107"/>
      <c r="BX495" s="14"/>
      <c r="BY495" s="16"/>
      <c r="BZ495" s="93"/>
      <c r="CA495" s="17"/>
      <c r="CB495" s="144" t="s">
        <v>90</v>
      </c>
      <c r="CC495" s="145"/>
      <c r="CD495" s="131"/>
      <c r="CE495" s="21"/>
      <c r="CF495" s="22"/>
      <c r="CG495" s="146"/>
      <c r="CH495" s="23"/>
      <c r="CI495" s="9"/>
      <c r="CP495" s="8"/>
      <c r="CQ495" s="8"/>
      <c r="CR495" s="8"/>
      <c r="CS495" s="8"/>
      <c r="CT495" s="8"/>
      <c r="CU495" s="8"/>
    </row>
    <row r="496" spans="1:99" ht="15.75" customHeight="1" x14ac:dyDescent="0.25">
      <c r="A496" s="502"/>
      <c r="B496" s="351" t="s">
        <v>39</v>
      </c>
      <c r="C496" s="352">
        <f>CF467/G467%</f>
        <v>1.1729284964743494</v>
      </c>
      <c r="D496" s="352">
        <f>CF469/(G469+G470+G471)%</f>
        <v>7.6826131243202173E-2</v>
      </c>
      <c r="E496" s="352">
        <f>CF471/(G472+G473+G474)%</f>
        <v>7.8609194390089662E-2</v>
      </c>
      <c r="F496" s="353">
        <f>CF473/(G475+G476)%</f>
        <v>7.938951086340143E-2</v>
      </c>
      <c r="G496" s="354">
        <f>CF475/(G477)%</f>
        <v>2.7763451125113855E-2</v>
      </c>
      <c r="H496" s="413">
        <f>H450+F490-F491</f>
        <v>448.79099999999977</v>
      </c>
      <c r="K496" s="309"/>
      <c r="L496" s="309"/>
      <c r="M496" s="471" t="s">
        <v>103</v>
      </c>
      <c r="N496" s="472"/>
      <c r="O496" s="473"/>
      <c r="P496" s="357" t="s">
        <v>104</v>
      </c>
      <c r="Q496" s="358" t="s">
        <v>105</v>
      </c>
      <c r="R496" s="359" t="s">
        <v>106</v>
      </c>
      <c r="S496" s="359" t="s">
        <v>107</v>
      </c>
      <c r="T496" s="359" t="s">
        <v>108</v>
      </c>
      <c r="U496" s="359" t="s">
        <v>101</v>
      </c>
      <c r="V496" s="360" t="s">
        <v>109</v>
      </c>
      <c r="W496" s="213"/>
      <c r="X496" s="348"/>
      <c r="Y496" s="348"/>
      <c r="Z496" s="348"/>
      <c r="AA496" s="348"/>
      <c r="AE496" s="348"/>
      <c r="AF496" s="348"/>
      <c r="AG496" s="169"/>
      <c r="AH496" s="169"/>
      <c r="AI496" s="169"/>
      <c r="AJ496" s="169"/>
      <c r="AK496" s="169"/>
      <c r="AL496" s="169"/>
      <c r="AM496" s="169"/>
      <c r="AN496" s="169"/>
      <c r="AO496" s="169"/>
      <c r="AP496" s="169"/>
      <c r="AQ496" s="169"/>
      <c r="AR496" s="169"/>
      <c r="AS496" s="169"/>
      <c r="AT496" s="169"/>
      <c r="AU496" s="169"/>
      <c r="AV496" s="169"/>
      <c r="AW496" s="169"/>
      <c r="AX496" s="169"/>
      <c r="AY496" s="169"/>
      <c r="AZ496" s="169"/>
      <c r="BA496" s="169"/>
      <c r="BB496" s="169"/>
      <c r="BC496" s="169"/>
      <c r="BD496" s="169"/>
      <c r="BE496" s="169"/>
      <c r="BF496" s="169"/>
      <c r="BG496" s="169"/>
      <c r="BH496" s="361" t="s">
        <v>110</v>
      </c>
      <c r="BI496" s="480"/>
      <c r="BJ496" s="362">
        <f>BJ467+BJ469+BJ471+BJ473+BJ475+BJ477+BJ478+BJ480+BJ482+BJ484+BJ485+BJ486+BJ488+BJ490+BJ492+BJ494</f>
        <v>9.2299999999999986</v>
      </c>
      <c r="BK496" s="362">
        <f>BK467+BK469+BK471+BK473+BK475+BK477+BK478+BK480+BK482+BK484+BK485+BK486+BK488+BK490+BK492+BK494</f>
        <v>0.78600000000000003</v>
      </c>
      <c r="BL496" s="488"/>
      <c r="BM496" s="489"/>
      <c r="BN496" s="362">
        <f>BN467+BN469+BN471+BN473+BN475+BN477+BN478+BN480+BN482+BN484+BN485+BN486+BN488+BN490+BN492+BN494</f>
        <v>6.4399999999999995</v>
      </c>
      <c r="BO496" s="362">
        <f>BO467+BO469+BO471+BO473+BO475+BO477+BO478+BO480+BO482+BO484+BO485+BO486+BO488+BO490+BO492+BO494</f>
        <v>1.06</v>
      </c>
      <c r="BP496" s="488"/>
      <c r="BQ496" s="489"/>
      <c r="BR496" s="362">
        <f>BR467+BR469+BR471+BR473+BR475+BR477+BR478+BR480+BR482+BR484+BR485+BR486+BR488+BR490+BR492+BR494</f>
        <v>3.7399999999999998</v>
      </c>
      <c r="BS496" s="362">
        <f>BS467+BS469+BS471+BS473+BS475+BS477+BS478+BS480+BS482+BS484+BS485+BS486+BS488+BS490+BS492+BS494</f>
        <v>0.52500000000000002</v>
      </c>
      <c r="BT496" s="482"/>
      <c r="BU496" s="87"/>
      <c r="BV496" s="87"/>
      <c r="BW496" s="147" t="s">
        <v>110</v>
      </c>
      <c r="BX496" s="18"/>
      <c r="BY496" s="148">
        <f>BY467+BY469+BY471+BY473+BY475+BY477+BY478+BY480+BY482+BY484+BY485+BY486+BY488+BY490+BY492+BY494</f>
        <v>19.409999999999997</v>
      </c>
      <c r="BZ496" s="149">
        <f>BZ469+BZ471+BZ473+BZ475+BZ477+BZ478+BZ480+BZ482+BZ484+BZ485+BZ486+BZ488+BZ490+BZ492+BZ494+CC495</f>
        <v>2.371</v>
      </c>
      <c r="CA496" s="150">
        <f>CA477+CA478+CA480+CA484+CA484+CA485</f>
        <v>0</v>
      </c>
      <c r="CB496" s="144" t="s">
        <v>39</v>
      </c>
      <c r="CC496" s="145">
        <f>CC495</f>
        <v>0</v>
      </c>
      <c r="CD496" s="147" t="s">
        <v>110</v>
      </c>
      <c r="CE496" s="151"/>
      <c r="CF496" s="152">
        <f>SUM(CF449:CF495)</f>
        <v>214.59000000000003</v>
      </c>
      <c r="CG496" s="153">
        <f>SUM(BZ450:BZ496)</f>
        <v>6.9659999999999993</v>
      </c>
      <c r="CH496" s="154">
        <f>CA496</f>
        <v>0</v>
      </c>
      <c r="CI496" s="9"/>
      <c r="CP496" s="8"/>
      <c r="CQ496" s="45"/>
      <c r="CR496" s="8"/>
      <c r="CS496" s="8"/>
      <c r="CT496" s="8"/>
      <c r="CU496" s="8"/>
    </row>
    <row r="497" spans="1:99" ht="15" customHeight="1" x14ac:dyDescent="0.25">
      <c r="A497" s="363"/>
      <c r="H497" s="364" t="s">
        <v>109</v>
      </c>
      <c r="K497" s="309"/>
      <c r="L497" s="309"/>
      <c r="M497" s="365"/>
      <c r="N497" s="333"/>
      <c r="O497" s="366"/>
      <c r="P497" s="367" t="s">
        <v>111</v>
      </c>
      <c r="Q497" s="205"/>
      <c r="R497" s="205"/>
      <c r="S497" s="368"/>
      <c r="T497" s="368"/>
      <c r="U497" s="368"/>
      <c r="V497" s="369">
        <f>Q497+R497+S497+T497+U497</f>
        <v>0</v>
      </c>
      <c r="W497" s="213"/>
      <c r="X497" s="348"/>
      <c r="Y497" s="348"/>
      <c r="Z497" s="348"/>
      <c r="AA497" s="348"/>
      <c r="AE497" s="348"/>
      <c r="AF497" s="348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  <c r="AQ497" s="169"/>
      <c r="AR497" s="169"/>
      <c r="AS497" s="169"/>
      <c r="AT497" s="169"/>
      <c r="AU497" s="169"/>
      <c r="AV497" s="169"/>
      <c r="AW497" s="169"/>
      <c r="AX497" s="169"/>
      <c r="AY497" s="169"/>
      <c r="AZ497" s="169"/>
      <c r="BA497" s="169"/>
      <c r="BB497" s="169"/>
      <c r="BC497" s="169"/>
      <c r="BD497" s="169"/>
      <c r="BE497" s="169"/>
      <c r="BF497" s="169"/>
      <c r="BG497" s="169"/>
      <c r="BH497" s="370" t="s">
        <v>112</v>
      </c>
      <c r="BI497" s="481"/>
      <c r="BJ497" s="371">
        <f>BJ496/(BJ496+C490)%</f>
        <v>10.229413720492074</v>
      </c>
      <c r="BK497" s="371">
        <f>BK496/C490%</f>
        <v>0.97037037037037033</v>
      </c>
      <c r="BL497" s="490"/>
      <c r="BM497" s="491"/>
      <c r="BN497" s="371">
        <f>BN496/(BN496+D490)%</f>
        <v>7.811741872877243</v>
      </c>
      <c r="BO497" s="371">
        <f>BO496/D490%</f>
        <v>1.3947368421052633</v>
      </c>
      <c r="BP497" s="490"/>
      <c r="BQ497" s="491"/>
      <c r="BR497" s="371">
        <f>BR496/(BR496+E490)%</f>
        <v>4.4370625222446316</v>
      </c>
      <c r="BS497" s="371">
        <f>BS496/E490%</f>
        <v>0.65176908752327745</v>
      </c>
      <c r="BT497" s="483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9"/>
      <c r="CP497" s="8"/>
    </row>
    <row r="498" spans="1:99" ht="15" customHeight="1" x14ac:dyDescent="0.25">
      <c r="A498" s="474" t="s">
        <v>95</v>
      </c>
      <c r="B498" s="475"/>
      <c r="C498" s="327" t="s">
        <v>58</v>
      </c>
      <c r="D498" s="372" t="s">
        <v>61</v>
      </c>
      <c r="E498" s="323" t="s">
        <v>65</v>
      </c>
      <c r="F498" s="325" t="s">
        <v>70</v>
      </c>
      <c r="G498" s="373" t="s">
        <v>71</v>
      </c>
      <c r="H498" s="374" t="s">
        <v>73</v>
      </c>
      <c r="I498" s="375"/>
      <c r="K498" s="309"/>
      <c r="L498" s="309"/>
      <c r="M498" s="476" t="s">
        <v>113</v>
      </c>
      <c r="N498" s="477"/>
      <c r="O498" s="376"/>
      <c r="P498" s="377" t="s">
        <v>114</v>
      </c>
      <c r="Q498" s="378">
        <f t="shared" ref="Q498:V498" si="420">Q497</f>
        <v>0</v>
      </c>
      <c r="R498" s="378">
        <f t="shared" si="420"/>
        <v>0</v>
      </c>
      <c r="S498" s="378">
        <f t="shared" si="420"/>
        <v>0</v>
      </c>
      <c r="T498" s="378">
        <f t="shared" si="420"/>
        <v>0</v>
      </c>
      <c r="U498" s="378">
        <f t="shared" si="420"/>
        <v>0</v>
      </c>
      <c r="V498" s="379">
        <f t="shared" si="420"/>
        <v>0</v>
      </c>
      <c r="W498" s="169"/>
      <c r="X498" s="348"/>
      <c r="Y498" s="348"/>
      <c r="Z498" s="348"/>
      <c r="AA498" s="348"/>
      <c r="AE498" s="348"/>
      <c r="AF498" s="348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  <c r="AQ498" s="169"/>
      <c r="AR498" s="169"/>
      <c r="AS498" s="169"/>
      <c r="AT498" s="169"/>
      <c r="AU498" s="169"/>
      <c r="AV498" s="169"/>
      <c r="AW498" s="169"/>
      <c r="AX498" s="169"/>
      <c r="AY498" s="169"/>
      <c r="AZ498" s="169"/>
      <c r="BA498" s="169"/>
      <c r="BB498" s="169"/>
      <c r="BC498" s="169"/>
      <c r="BD498" s="169"/>
      <c r="BE498" s="169"/>
      <c r="BF498" s="169"/>
      <c r="BG498" s="169"/>
      <c r="BH498" s="380"/>
      <c r="BI498" s="381"/>
      <c r="BJ498" s="381"/>
      <c r="BK498" s="381"/>
      <c r="BL498" s="381"/>
      <c r="BM498" s="381"/>
      <c r="BN498" s="381"/>
      <c r="BO498" s="381"/>
      <c r="BP498" s="381"/>
      <c r="BQ498" s="381"/>
      <c r="BR498" s="381"/>
      <c r="BS498" s="381"/>
      <c r="BT498" s="381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9"/>
    </row>
    <row r="499" spans="1:99" ht="15" customHeight="1" x14ac:dyDescent="0.25">
      <c r="A499" s="382"/>
      <c r="B499" s="189"/>
      <c r="C499" s="333">
        <v>1.5</v>
      </c>
      <c r="D499" s="333">
        <v>1.45</v>
      </c>
      <c r="E499" s="383">
        <v>1.25</v>
      </c>
      <c r="F499" s="272">
        <v>1.5</v>
      </c>
      <c r="G499" s="384">
        <v>1.5</v>
      </c>
      <c r="H499" s="385">
        <v>1.5</v>
      </c>
      <c r="I499" s="386"/>
      <c r="K499" s="387" t="s">
        <v>56</v>
      </c>
      <c r="L499" s="388"/>
      <c r="M499" s="476" t="s">
        <v>115</v>
      </c>
      <c r="N499" s="477"/>
      <c r="O499" s="376"/>
      <c r="S499" s="309"/>
      <c r="T499" s="389"/>
      <c r="U499" s="478" t="s">
        <v>109</v>
      </c>
      <c r="V499" s="479"/>
      <c r="W499" s="169"/>
      <c r="X499" s="348"/>
      <c r="Y499" s="390" t="s">
        <v>116</v>
      </c>
      <c r="Z499" s="390">
        <f>100-(Z502+V502+0.15)</f>
        <v>93.89002258564534</v>
      </c>
      <c r="AA499" s="348"/>
      <c r="AE499" s="348"/>
      <c r="AF499" s="348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  <c r="AQ499" s="169"/>
      <c r="AR499" s="169"/>
      <c r="AS499" s="169"/>
      <c r="AT499" s="169"/>
      <c r="AU499" s="169"/>
      <c r="AV499" s="169"/>
      <c r="AW499" s="169"/>
      <c r="AX499" s="169"/>
      <c r="AY499" s="169"/>
      <c r="AZ499" s="169"/>
      <c r="BA499" s="169"/>
      <c r="BB499" s="169"/>
      <c r="BC499" s="169"/>
      <c r="BD499" s="169"/>
      <c r="BE499" s="169"/>
      <c r="BF499" s="169"/>
      <c r="BG499" s="169"/>
      <c r="BH499" s="380"/>
      <c r="BI499" s="381"/>
      <c r="BJ499" s="381"/>
      <c r="BK499" s="381"/>
      <c r="BL499" s="381"/>
      <c r="BM499" s="381"/>
      <c r="BN499" s="381"/>
      <c r="BO499" s="381"/>
      <c r="BP499" s="381"/>
      <c r="BQ499" s="381"/>
      <c r="BR499" s="381"/>
      <c r="BS499" s="381"/>
      <c r="BT499" s="381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9"/>
    </row>
    <row r="500" spans="1:99" ht="15.75" customHeight="1" x14ac:dyDescent="0.25">
      <c r="A500" s="365" t="s">
        <v>117</v>
      </c>
      <c r="B500" s="241" t="s">
        <v>38</v>
      </c>
      <c r="C500" s="337">
        <f>BX477/(BX477+F479)%</f>
        <v>2.4166971805199555</v>
      </c>
      <c r="D500" s="337">
        <f>BX478/(BX478+F480)%</f>
        <v>1.9820857204881595</v>
      </c>
      <c r="E500" s="337">
        <f>BX480/(BX480+F481)%</f>
        <v>1.8513723459347486</v>
      </c>
      <c r="F500" s="339">
        <f>BX482/(BX482+F482)%</f>
        <v>3.9803220035778168</v>
      </c>
      <c r="G500" s="391">
        <f>BX484/(BX484+F483)%</f>
        <v>6.9892473118279579</v>
      </c>
      <c r="H500" s="392" t="e">
        <f>BX485/(BX485+F484)%</f>
        <v>#DIV/0!</v>
      </c>
      <c r="I500" s="393"/>
      <c r="K500" s="337">
        <f>BZ475/(F477)%</f>
        <v>0</v>
      </c>
      <c r="L500" s="309"/>
      <c r="M500" s="476" t="s">
        <v>118</v>
      </c>
      <c r="N500" s="477"/>
      <c r="O500" s="376"/>
      <c r="S500" s="309"/>
      <c r="T500" s="492" t="s">
        <v>119</v>
      </c>
      <c r="U500" s="183" t="s">
        <v>36</v>
      </c>
      <c r="V500" s="366">
        <v>5.25</v>
      </c>
      <c r="W500" s="169"/>
      <c r="X500" s="348"/>
      <c r="Y500" s="484" t="s">
        <v>120</v>
      </c>
      <c r="Z500" s="484"/>
      <c r="AA500" s="348"/>
      <c r="AB500" s="348"/>
      <c r="AC500" s="348"/>
      <c r="AD500" s="348"/>
      <c r="AE500" s="348"/>
      <c r="AF500" s="348"/>
      <c r="AG500" s="169"/>
      <c r="AH500" s="169"/>
      <c r="AI500" s="169"/>
      <c r="AJ500" s="169"/>
      <c r="AK500" s="169"/>
      <c r="AL500" s="169"/>
      <c r="AM500" s="169"/>
      <c r="AN500" s="169"/>
      <c r="AO500" s="169"/>
      <c r="AP500" s="169"/>
      <c r="AQ500" s="169"/>
      <c r="AR500" s="169"/>
      <c r="AS500" s="169"/>
      <c r="AT500" s="169"/>
      <c r="AU500" s="169"/>
      <c r="AV500" s="169"/>
      <c r="AW500" s="169"/>
      <c r="AX500" s="169"/>
      <c r="AY500" s="169"/>
      <c r="AZ500" s="169"/>
      <c r="BA500" s="169"/>
      <c r="BB500" s="169"/>
      <c r="BC500" s="169"/>
      <c r="BD500" s="169"/>
      <c r="BE500" s="169"/>
      <c r="BF500" s="169"/>
      <c r="BG500" s="169"/>
      <c r="BH500" s="380"/>
      <c r="BI500" s="381"/>
      <c r="BJ500" s="381"/>
      <c r="BK500" s="381"/>
      <c r="BL500" s="381"/>
      <c r="BM500" s="381"/>
      <c r="BN500" s="381"/>
      <c r="BO500" s="381"/>
      <c r="BP500" s="381"/>
      <c r="BQ500" s="381"/>
      <c r="BR500" s="381"/>
      <c r="BS500" s="381"/>
      <c r="BT500" s="381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9"/>
    </row>
    <row r="501" spans="1:99" ht="15.75" customHeight="1" x14ac:dyDescent="0.25">
      <c r="A501" s="365"/>
      <c r="B501" s="241" t="s">
        <v>39</v>
      </c>
      <c r="C501" s="337">
        <f>CE477/(CE477+G479)%</f>
        <v>0.11219214094052708</v>
      </c>
      <c r="D501" s="337">
        <f>CE478/(CE478+G480)%</f>
        <v>0.23045596260906873</v>
      </c>
      <c r="E501" s="337">
        <f>CE480/(CE480+G481)%</f>
        <v>0.14059180300630497</v>
      </c>
      <c r="F501" s="339">
        <f>CE482/(CE482+G482)%</f>
        <v>0.36737692872887578</v>
      </c>
      <c r="G501" s="391">
        <f>CE484/(CE484+G483)%</f>
        <v>0.60397695595614198</v>
      </c>
      <c r="H501" s="394">
        <f>CF485/(CF485+G484)%</f>
        <v>0</v>
      </c>
      <c r="K501" s="352">
        <f>CG475/(G477)%</f>
        <v>0</v>
      </c>
      <c r="M501" s="485" t="s">
        <v>121</v>
      </c>
      <c r="N501" s="467"/>
      <c r="O501" s="395"/>
      <c r="T501" s="492"/>
      <c r="U501" s="183" t="s">
        <v>38</v>
      </c>
      <c r="V501" s="193">
        <f>BY496/(BY496+F490)%</f>
        <v>7.5537048567870464</v>
      </c>
      <c r="W501" s="169"/>
      <c r="X501" s="260"/>
      <c r="Y501" s="183" t="s">
        <v>122</v>
      </c>
      <c r="Z501" s="396">
        <v>0</v>
      </c>
      <c r="AA501" s="260"/>
      <c r="AB501" s="260"/>
      <c r="AC501" s="260"/>
      <c r="AD501" s="260"/>
      <c r="AE501" s="260"/>
      <c r="AF501" s="260"/>
      <c r="AG501" s="223"/>
      <c r="AH501" s="223"/>
      <c r="AI501" s="223"/>
      <c r="AJ501" s="223"/>
      <c r="AK501" s="223"/>
      <c r="AL501" s="223"/>
      <c r="AM501" s="223"/>
      <c r="AN501" s="223"/>
      <c r="AO501" s="223"/>
      <c r="AP501" s="223"/>
      <c r="AQ501" s="223"/>
      <c r="AR501" s="223"/>
      <c r="AS501" s="223"/>
      <c r="AT501" s="223"/>
      <c r="AU501" s="223"/>
      <c r="AV501" s="223"/>
      <c r="AW501" s="223"/>
      <c r="AX501" s="223"/>
      <c r="AY501" s="223"/>
      <c r="AZ501" s="223"/>
      <c r="BA501" s="223"/>
      <c r="BB501" s="223"/>
      <c r="BC501" s="223"/>
      <c r="BD501" s="223"/>
      <c r="BE501" s="223"/>
      <c r="BF501" s="223"/>
      <c r="BG501" s="223"/>
      <c r="BH501" s="380"/>
      <c r="BI501" s="381"/>
      <c r="BJ501" s="381"/>
      <c r="BK501" s="381"/>
      <c r="BL501" s="381"/>
      <c r="BM501" s="381"/>
      <c r="BN501" s="381"/>
      <c r="BO501" s="381"/>
      <c r="BP501" s="381"/>
      <c r="BQ501" s="381"/>
      <c r="BR501" s="381"/>
      <c r="BS501" s="381"/>
      <c r="BT501" s="381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9"/>
    </row>
    <row r="502" spans="1:99" ht="15.75" customHeight="1" x14ac:dyDescent="0.25">
      <c r="A502" s="382"/>
      <c r="B502" s="234"/>
      <c r="C502" s="333">
        <v>1.95</v>
      </c>
      <c r="D502" s="333">
        <v>1.75</v>
      </c>
      <c r="E502" s="333">
        <v>1.65</v>
      </c>
      <c r="F502" s="384"/>
      <c r="G502" s="322" t="s">
        <v>123</v>
      </c>
      <c r="H502" s="397" t="s">
        <v>45</v>
      </c>
      <c r="I502" s="327" t="s">
        <v>48</v>
      </c>
      <c r="J502" s="327" t="s">
        <v>52</v>
      </c>
      <c r="K502" s="327" t="s">
        <v>58</v>
      </c>
      <c r="L502" s="372" t="s">
        <v>61</v>
      </c>
      <c r="M502" s="323" t="s">
        <v>65</v>
      </c>
      <c r="N502" s="323" t="s">
        <v>70</v>
      </c>
      <c r="O502" s="327" t="s">
        <v>77</v>
      </c>
      <c r="P502" s="327" t="s">
        <v>80</v>
      </c>
      <c r="Q502" s="398" t="s">
        <v>82</v>
      </c>
      <c r="R502" s="398" t="s">
        <v>84</v>
      </c>
      <c r="S502" s="399" t="s">
        <v>86</v>
      </c>
      <c r="T502" s="493"/>
      <c r="U502" s="183" t="s">
        <v>39</v>
      </c>
      <c r="V502" s="414">
        <f>CF496/(CF496+G490)%</f>
        <v>5.959977414354662</v>
      </c>
      <c r="W502" s="169"/>
      <c r="X502" s="260"/>
      <c r="Y502" s="183" t="s">
        <v>124</v>
      </c>
      <c r="Z502" s="400">
        <f>Z501/((CF496+G490)+(CF496+G490)*0.0015)%</f>
        <v>0</v>
      </c>
      <c r="AF502" s="260"/>
      <c r="AG502" s="223"/>
      <c r="AH502" s="223"/>
      <c r="AI502" s="223"/>
      <c r="AJ502" s="223"/>
      <c r="AK502" s="223"/>
      <c r="AL502" s="223"/>
      <c r="AM502" s="223"/>
      <c r="AN502" s="223"/>
      <c r="AO502" s="223"/>
      <c r="AP502" s="223"/>
      <c r="AQ502" s="223"/>
      <c r="AR502" s="223"/>
      <c r="AS502" s="223"/>
      <c r="AT502" s="223"/>
      <c r="AU502" s="223"/>
      <c r="AV502" s="223"/>
      <c r="AW502" s="223"/>
      <c r="AX502" s="223"/>
      <c r="AY502" s="223"/>
      <c r="AZ502" s="223"/>
      <c r="BA502" s="223"/>
      <c r="BB502" s="223"/>
      <c r="BC502" s="223"/>
      <c r="BD502" s="223"/>
      <c r="BE502" s="223"/>
      <c r="BF502" s="223"/>
      <c r="BG502" s="223"/>
      <c r="BH502" s="380"/>
      <c r="BI502" s="381"/>
      <c r="BJ502" s="381"/>
      <c r="BK502" s="381"/>
      <c r="BL502" s="381"/>
      <c r="BM502" s="381"/>
      <c r="BN502" s="381"/>
      <c r="BO502" s="381"/>
      <c r="BP502" s="381"/>
      <c r="BQ502" s="381"/>
      <c r="BR502" s="381"/>
      <c r="BS502" s="381"/>
      <c r="BT502" s="381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9"/>
    </row>
    <row r="503" spans="1:99" ht="15" customHeight="1" x14ac:dyDescent="0.25">
      <c r="A503" s="365" t="s">
        <v>109</v>
      </c>
      <c r="B503" s="241" t="s">
        <v>38</v>
      </c>
      <c r="C503" s="337">
        <f>BY477/(BY477+F479)%</f>
        <v>2.7727106895293687</v>
      </c>
      <c r="D503" s="337">
        <f>BY478/(BY478+F480)%</f>
        <v>2.2588447891274268</v>
      </c>
      <c r="E503" s="337">
        <f>BY480/(BY480+F481)%</f>
        <v>2.3067010309278349</v>
      </c>
      <c r="F503" s="338">
        <f>BY482/(BY482+F482)%</f>
        <v>3.9803220035778168</v>
      </c>
      <c r="G503" s="274" t="s">
        <v>38</v>
      </c>
      <c r="H503" s="337">
        <f>BZ469/(F469+F470+F471)%</f>
        <v>0</v>
      </c>
      <c r="I503" s="337">
        <f>BZ471/(F472+F473+F474)%</f>
        <v>0</v>
      </c>
      <c r="J503" s="337">
        <f>BZ473/(F475+F476)%</f>
        <v>0</v>
      </c>
      <c r="K503" s="337">
        <f>BZ477/F479%</f>
        <v>0</v>
      </c>
      <c r="L503" s="337">
        <f>BZ478/F480%</f>
        <v>0</v>
      </c>
      <c r="M503" s="337">
        <f>BZ480/F481%</f>
        <v>0</v>
      </c>
      <c r="N503" s="386">
        <f>BZ482/F482%</f>
        <v>0</v>
      </c>
      <c r="O503" s="337">
        <f>BZ486/F485%</f>
        <v>2.6683096755847293</v>
      </c>
      <c r="P503" s="337">
        <f>BZ488/F486%</f>
        <v>1.3666891515382584</v>
      </c>
      <c r="Q503" s="337" t="e">
        <f>BZ490/F487%</f>
        <v>#DIV/0!</v>
      </c>
      <c r="R503" s="386">
        <f>BZ492/F488%</f>
        <v>1.5379035183170111</v>
      </c>
      <c r="S503" s="272">
        <f>BZ494/F489%</f>
        <v>1.4092908806203863</v>
      </c>
      <c r="T503" s="493" t="s">
        <v>14</v>
      </c>
      <c r="U503" s="183" t="s">
        <v>38</v>
      </c>
      <c r="V503" s="193">
        <f>BZ496/F490%/0.381</f>
        <v>2.6196999001729706</v>
      </c>
      <c r="W503" s="223"/>
      <c r="X503" s="260"/>
      <c r="AF503" s="260"/>
      <c r="AG503" s="223"/>
      <c r="AH503" s="223"/>
      <c r="AI503" s="223"/>
      <c r="AJ503" s="223"/>
      <c r="AK503" s="223"/>
      <c r="AL503" s="223"/>
      <c r="AM503" s="223"/>
      <c r="AN503" s="223"/>
      <c r="AO503" s="223"/>
      <c r="AP503" s="223"/>
      <c r="AQ503" s="223"/>
      <c r="AR503" s="223"/>
      <c r="AS503" s="223"/>
      <c r="AT503" s="223"/>
      <c r="AU503" s="223"/>
      <c r="AV503" s="223"/>
      <c r="AW503" s="223"/>
      <c r="AX503" s="223"/>
      <c r="AY503" s="223"/>
      <c r="AZ503" s="223"/>
      <c r="BA503" s="223"/>
      <c r="BB503" s="223"/>
      <c r="BC503" s="223"/>
      <c r="BD503" s="223"/>
      <c r="BE503" s="223"/>
      <c r="BF503" s="223"/>
      <c r="BG503" s="223"/>
      <c r="BH503" s="380"/>
      <c r="BI503" s="381"/>
      <c r="BJ503" s="381"/>
      <c r="BK503" s="381"/>
      <c r="BL503" s="381"/>
      <c r="BM503" s="381"/>
      <c r="BN503" s="381"/>
      <c r="BO503" s="381"/>
      <c r="BP503" s="381"/>
      <c r="BQ503" s="381"/>
      <c r="BR503" s="381"/>
      <c r="BS503" s="381"/>
      <c r="BT503" s="381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9"/>
    </row>
    <row r="504" spans="1:99" ht="15" customHeight="1" x14ac:dyDescent="0.25">
      <c r="A504" s="401"/>
      <c r="B504" s="351" t="s">
        <v>39</v>
      </c>
      <c r="C504" s="352">
        <f>CF477/(CF477+G479)%</f>
        <v>0.12916899298323437</v>
      </c>
      <c r="D504" s="352">
        <f>CF478/(CF478+G480)%</f>
        <v>0.26329156139575238</v>
      </c>
      <c r="E504" s="352">
        <f>CF480/(CF480+G481)%</f>
        <v>0.17592327779464939</v>
      </c>
      <c r="F504" s="353">
        <f>CF482/(CF482+G482)%</f>
        <v>0.36737692872887578</v>
      </c>
      <c r="G504" s="402" t="s">
        <v>39</v>
      </c>
      <c r="H504" s="352">
        <f>CG469/(G469+G470+G471)%</f>
        <v>0</v>
      </c>
      <c r="I504" s="352">
        <f>CG471/(G472+G473+G474)%</f>
        <v>0</v>
      </c>
      <c r="J504" s="352">
        <f>CG473/(G475+G476)%</f>
        <v>0</v>
      </c>
      <c r="K504" s="352">
        <f>CG477/G479%</f>
        <v>0</v>
      </c>
      <c r="L504" s="352">
        <f>CG478/G480%</f>
        <v>0</v>
      </c>
      <c r="M504" s="352">
        <f>CG480/G481%</f>
        <v>0</v>
      </c>
      <c r="N504" s="393">
        <f>CG482/G482%</f>
        <v>0</v>
      </c>
      <c r="O504" s="352">
        <f>CG486/G485%</f>
        <v>0.3857921587572421</v>
      </c>
      <c r="P504" s="352">
        <f>CG488/G486%</f>
        <v>0.13238598753980813</v>
      </c>
      <c r="Q504" s="352">
        <f>CG490/G487%</f>
        <v>0</v>
      </c>
      <c r="R504" s="393">
        <f>CG492/G488%</f>
        <v>0.18441678192715538</v>
      </c>
      <c r="S504" s="403">
        <f>CG494/G489%</f>
        <v>0.22176938330901824</v>
      </c>
      <c r="T504" s="494"/>
      <c r="U504" s="404" t="s">
        <v>39</v>
      </c>
      <c r="V504" s="405">
        <f>CG496/G490%/0.381</f>
        <v>0.53998401521737271</v>
      </c>
      <c r="W504" s="223"/>
      <c r="X504" s="260"/>
      <c r="AF504" s="260"/>
      <c r="AG504" s="223"/>
      <c r="AH504" s="223"/>
      <c r="AI504" s="223"/>
      <c r="AJ504" s="223"/>
      <c r="AK504" s="223"/>
      <c r="AL504" s="223"/>
      <c r="AM504" s="223"/>
      <c r="AN504" s="223"/>
      <c r="AO504" s="223"/>
      <c r="AP504" s="223"/>
      <c r="AQ504" s="223"/>
      <c r="AR504" s="223"/>
      <c r="AS504" s="223"/>
      <c r="AT504" s="223"/>
      <c r="AU504" s="223"/>
      <c r="AV504" s="223"/>
      <c r="AW504" s="223"/>
      <c r="AX504" s="223"/>
      <c r="AY504" s="223"/>
      <c r="AZ504" s="223"/>
      <c r="BA504" s="223"/>
      <c r="BB504" s="223"/>
      <c r="BC504" s="223"/>
      <c r="BD504" s="223"/>
      <c r="BE504" s="223"/>
      <c r="BF504" s="223"/>
      <c r="BG504" s="223"/>
      <c r="BH504" s="380"/>
      <c r="BI504" s="381"/>
      <c r="BJ504" s="381"/>
      <c r="BK504" s="381"/>
      <c r="BL504" s="381"/>
      <c r="BM504" s="381"/>
      <c r="BN504" s="381"/>
      <c r="BO504" s="381"/>
      <c r="BP504" s="381"/>
      <c r="BQ504" s="381"/>
      <c r="BR504" s="381"/>
      <c r="BS504" s="381"/>
      <c r="BT504" s="381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9"/>
    </row>
    <row r="505" spans="1:99" ht="18" customHeight="1" x14ac:dyDescent="0.25">
      <c r="A505" s="408" t="s">
        <v>125</v>
      </c>
      <c r="B505" s="348"/>
      <c r="C505" s="348"/>
      <c r="D505" s="309"/>
      <c r="E505" s="309"/>
      <c r="F505" s="309"/>
      <c r="G505" s="309"/>
      <c r="H505" s="309"/>
      <c r="I505" s="495"/>
      <c r="J505" s="495"/>
      <c r="K505" s="495"/>
      <c r="L505" s="495"/>
      <c r="M505" s="495"/>
      <c r="N505" s="495"/>
      <c r="O505" s="495"/>
      <c r="P505" s="495"/>
      <c r="Q505" s="495"/>
      <c r="R505" s="495"/>
      <c r="S505" s="495"/>
      <c r="T505" s="495"/>
      <c r="U505" s="495"/>
      <c r="V505" s="495"/>
      <c r="W505" s="223"/>
      <c r="X505" s="309"/>
      <c r="Y505" s="309"/>
      <c r="Z505" s="309"/>
      <c r="AA505" s="310"/>
      <c r="AB505" s="310"/>
      <c r="AC505" s="310"/>
      <c r="AD505" s="310"/>
      <c r="AE505" s="310"/>
      <c r="AF505" s="310"/>
      <c r="AG505" s="409"/>
      <c r="AH505" s="409"/>
      <c r="AI505" s="409"/>
      <c r="AJ505" s="409"/>
      <c r="AK505" s="409"/>
      <c r="AL505" s="409"/>
      <c r="AM505" s="409"/>
      <c r="AN505" s="409"/>
      <c r="AO505" s="409"/>
      <c r="AP505" s="409"/>
      <c r="AQ505" s="409"/>
      <c r="AR505" s="409"/>
      <c r="AS505" s="409"/>
      <c r="AT505" s="409"/>
      <c r="AU505" s="409"/>
      <c r="AV505" s="409"/>
      <c r="AW505" s="409"/>
      <c r="AX505" s="409"/>
      <c r="AY505" s="409"/>
      <c r="AZ505" s="409"/>
      <c r="BA505" s="409"/>
      <c r="BB505" s="409"/>
      <c r="BC505" s="409"/>
      <c r="BD505" s="409"/>
      <c r="BE505" s="409"/>
      <c r="BF505" s="409"/>
      <c r="BG505" s="409"/>
      <c r="BH505" s="380"/>
      <c r="BI505" s="381"/>
      <c r="BJ505" s="381"/>
      <c r="BK505" s="381"/>
      <c r="BL505" s="381"/>
      <c r="BM505" s="381"/>
      <c r="BN505" s="381"/>
      <c r="BO505" s="381"/>
      <c r="BP505" s="381"/>
      <c r="BQ505" s="381"/>
      <c r="BR505" s="381"/>
      <c r="BS505" s="381"/>
      <c r="BT505" s="381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9"/>
    </row>
    <row r="506" spans="1:99" ht="15" customHeight="1" x14ac:dyDescent="0.3">
      <c r="A506" s="363"/>
      <c r="S506" s="161"/>
      <c r="T506" s="161"/>
      <c r="U506" s="161"/>
      <c r="V506" s="161"/>
      <c r="W506" s="223"/>
      <c r="BH506" s="380"/>
      <c r="BI506" s="381"/>
      <c r="BJ506" s="381"/>
      <c r="BK506" s="381"/>
      <c r="BL506" s="381"/>
      <c r="BM506" s="381"/>
      <c r="BN506" s="381"/>
      <c r="BO506" s="381"/>
      <c r="BP506" s="381"/>
      <c r="BQ506" s="381"/>
      <c r="BR506" s="381"/>
      <c r="BS506" s="381"/>
      <c r="BT506" s="381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9"/>
    </row>
    <row r="507" spans="1:99" ht="15" customHeight="1" x14ac:dyDescent="0.25">
      <c r="A507" s="363"/>
      <c r="W507" s="213"/>
      <c r="BH507" s="380"/>
      <c r="BI507" s="381"/>
      <c r="BJ507" s="381"/>
      <c r="BK507" s="381"/>
      <c r="BL507" s="381"/>
      <c r="BM507" s="381"/>
      <c r="BN507" s="381"/>
      <c r="BO507" s="381"/>
      <c r="BP507" s="381"/>
      <c r="BQ507" s="381"/>
      <c r="BR507" s="381"/>
      <c r="BS507" s="381"/>
      <c r="BT507" s="381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9"/>
    </row>
    <row r="508" spans="1:99" ht="15" customHeight="1" x14ac:dyDescent="0.3">
      <c r="A508" s="363"/>
      <c r="W508" s="213"/>
      <c r="BG508" s="161"/>
      <c r="BH508" s="409"/>
      <c r="BI508" s="409"/>
      <c r="BJ508" s="409"/>
      <c r="BK508" s="409"/>
      <c r="BL508" s="409"/>
      <c r="BM508" s="409"/>
      <c r="BN508" s="409"/>
      <c r="BO508" s="409"/>
      <c r="BP508" s="409"/>
      <c r="BQ508" s="409"/>
      <c r="BR508" s="409"/>
      <c r="BS508" s="409"/>
      <c r="BT508" s="40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</row>
    <row r="509" spans="1:99" ht="23.25" customHeight="1" x14ac:dyDescent="0.3">
      <c r="A509" s="156" t="s">
        <v>0</v>
      </c>
      <c r="B509" s="157"/>
      <c r="C509" s="157"/>
      <c r="D509" s="157"/>
      <c r="E509" s="157"/>
      <c r="F509" s="157"/>
      <c r="G509" s="157"/>
      <c r="H509" s="158"/>
      <c r="I509" s="159"/>
      <c r="J509" s="159"/>
      <c r="K509" s="426" t="s">
        <v>1</v>
      </c>
      <c r="L509" s="427"/>
      <c r="M509" s="486" t="s">
        <v>168</v>
      </c>
      <c r="N509" s="486"/>
      <c r="O509" s="159"/>
      <c r="P509" s="159"/>
      <c r="Q509" s="159"/>
      <c r="R509" s="159"/>
      <c r="S509" s="159"/>
      <c r="T509" s="159"/>
      <c r="U509" s="159"/>
      <c r="V509" s="160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2">
        <v>12</v>
      </c>
      <c r="BI509" s="430" t="s">
        <v>2</v>
      </c>
      <c r="BJ509" s="431"/>
      <c r="BK509" s="431"/>
      <c r="BL509" s="432"/>
      <c r="BM509" s="430" t="s">
        <v>3</v>
      </c>
      <c r="BN509" s="431"/>
      <c r="BO509" s="431"/>
      <c r="BP509" s="432"/>
      <c r="BQ509" s="430" t="s">
        <v>4</v>
      </c>
      <c r="BR509" s="431"/>
      <c r="BS509" s="431"/>
      <c r="BT509" s="433"/>
      <c r="BU509" s="87"/>
      <c r="BV509" s="87"/>
      <c r="BW509" s="87"/>
      <c r="BX509" s="87"/>
      <c r="BY509" s="88" t="s">
        <v>5</v>
      </c>
      <c r="BZ509" s="89"/>
      <c r="CA509" s="89"/>
      <c r="CB509" s="87"/>
      <c r="CC509" s="87"/>
      <c r="CD509" s="87"/>
      <c r="CE509" s="87"/>
      <c r="CF509" s="88" t="s">
        <v>6</v>
      </c>
      <c r="CG509" s="89"/>
      <c r="CH509" s="89"/>
      <c r="CI509" s="9"/>
      <c r="CK509" s="12"/>
      <c r="CL509" s="434" t="s">
        <v>7</v>
      </c>
      <c r="CM509" s="434"/>
      <c r="CN509" s="434"/>
      <c r="CO509" s="24"/>
      <c r="CQ509" s="12"/>
      <c r="CR509" s="434" t="s">
        <v>8</v>
      </c>
      <c r="CS509" s="434"/>
      <c r="CT509" s="434"/>
      <c r="CU509" s="24"/>
    </row>
    <row r="510" spans="1:99" ht="15.75" customHeight="1" x14ac:dyDescent="0.25">
      <c r="A510" s="163" t="s">
        <v>9</v>
      </c>
      <c r="B510" s="435" t="s">
        <v>10</v>
      </c>
      <c r="C510" s="435"/>
      <c r="D510" s="435"/>
      <c r="E510" s="435"/>
      <c r="F510" s="435"/>
      <c r="G510" s="435"/>
      <c r="H510" s="435"/>
      <c r="I510" s="436" t="s">
        <v>11</v>
      </c>
      <c r="J510" s="436"/>
      <c r="K510" s="436"/>
      <c r="L510" s="436"/>
      <c r="M510" s="436"/>
      <c r="N510" s="436"/>
      <c r="O510" s="461" t="s">
        <v>12</v>
      </c>
      <c r="P510" s="461"/>
      <c r="Q510" s="497" t="s">
        <v>13</v>
      </c>
      <c r="R510" s="497"/>
      <c r="S510" s="497"/>
      <c r="T510" s="497"/>
      <c r="U510" s="497"/>
      <c r="V510" s="498"/>
      <c r="W510" s="164"/>
      <c r="X510" s="165"/>
      <c r="Y510" s="437" t="s">
        <v>11</v>
      </c>
      <c r="Z510" s="438"/>
      <c r="AA510" s="438"/>
      <c r="AB510" s="438"/>
      <c r="AC510" s="438"/>
      <c r="AD510" s="438"/>
      <c r="AE510" s="438"/>
      <c r="AF510" s="438"/>
      <c r="AG510" s="438"/>
      <c r="AH510" s="438"/>
      <c r="AI510" s="438"/>
      <c r="AJ510" s="438"/>
      <c r="AK510" s="438"/>
      <c r="AL510" s="438"/>
      <c r="AM510" s="438"/>
      <c r="AN510" s="438"/>
      <c r="AO510" s="438"/>
      <c r="AP510" s="438"/>
      <c r="AQ510" s="438"/>
      <c r="AR510" s="438"/>
      <c r="AS510" s="438"/>
      <c r="AT510" s="438"/>
      <c r="AU510" s="439"/>
      <c r="AV510" s="166"/>
      <c r="AW510" s="167"/>
      <c r="AX510" s="167"/>
      <c r="AY510" s="167"/>
      <c r="AZ510" s="167"/>
      <c r="BA510" s="168"/>
      <c r="BB510" s="167"/>
      <c r="BC510" s="167"/>
      <c r="BD510" s="167"/>
      <c r="BE510" s="167"/>
      <c r="BF510" s="168"/>
      <c r="BG510" s="169"/>
      <c r="BH510" s="170" t="s">
        <v>9</v>
      </c>
      <c r="BI510" s="171" t="s">
        <v>7</v>
      </c>
      <c r="BJ510" s="172"/>
      <c r="BK510" s="173" t="s">
        <v>14</v>
      </c>
      <c r="BL510" s="174" t="s">
        <v>15</v>
      </c>
      <c r="BM510" s="171" t="s">
        <v>7</v>
      </c>
      <c r="BN510" s="172"/>
      <c r="BO510" s="173" t="s">
        <v>14</v>
      </c>
      <c r="BP510" s="173" t="s">
        <v>15</v>
      </c>
      <c r="BQ510" s="171" t="s">
        <v>7</v>
      </c>
      <c r="BR510" s="172"/>
      <c r="BS510" s="173" t="s">
        <v>14</v>
      </c>
      <c r="BT510" s="174" t="s">
        <v>15</v>
      </c>
      <c r="BU510" s="87"/>
      <c r="BV510" s="87"/>
      <c r="BW510" s="463" t="s">
        <v>9</v>
      </c>
      <c r="BX510" s="91" t="s">
        <v>7</v>
      </c>
      <c r="BY510" s="450" t="s">
        <v>16</v>
      </c>
      <c r="BZ510" s="450" t="s">
        <v>14</v>
      </c>
      <c r="CA510" s="452" t="s">
        <v>15</v>
      </c>
      <c r="CB510" s="87"/>
      <c r="CC510" s="87"/>
      <c r="CD510" s="454" t="s">
        <v>9</v>
      </c>
      <c r="CE510" s="92" t="s">
        <v>7</v>
      </c>
      <c r="CF510" s="450" t="s">
        <v>16</v>
      </c>
      <c r="CG510" s="457" t="s">
        <v>14</v>
      </c>
      <c r="CH510" s="459" t="s">
        <v>15</v>
      </c>
      <c r="CI510" s="9"/>
      <c r="CK510" s="25" t="s">
        <v>9</v>
      </c>
      <c r="CL510" s="26" t="s">
        <v>17</v>
      </c>
      <c r="CM510" s="26" t="s">
        <v>18</v>
      </c>
      <c r="CN510" s="1" t="s">
        <v>19</v>
      </c>
      <c r="CO510" s="27" t="s">
        <v>20</v>
      </c>
      <c r="CP510" s="28"/>
      <c r="CQ510" s="25" t="s">
        <v>9</v>
      </c>
      <c r="CR510" s="26" t="s">
        <v>17</v>
      </c>
      <c r="CS510" s="26" t="s">
        <v>18</v>
      </c>
      <c r="CT510" s="1" t="s">
        <v>19</v>
      </c>
      <c r="CU510" s="27" t="s">
        <v>20</v>
      </c>
    </row>
    <row r="511" spans="1:99" ht="31.5" customHeight="1" x14ac:dyDescent="0.25">
      <c r="A511" s="175"/>
      <c r="B511" s="176"/>
      <c r="C511" s="177" t="s">
        <v>17</v>
      </c>
      <c r="D511" s="177" t="s">
        <v>18</v>
      </c>
      <c r="E511" s="177" t="s">
        <v>19</v>
      </c>
      <c r="F511" s="178" t="s">
        <v>16</v>
      </c>
      <c r="G511" s="178" t="s">
        <v>21</v>
      </c>
      <c r="H511" s="178" t="s">
        <v>22</v>
      </c>
      <c r="I511" s="440" t="s">
        <v>23</v>
      </c>
      <c r="J511" s="440"/>
      <c r="K511" s="441" t="s">
        <v>24</v>
      </c>
      <c r="L511" s="441"/>
      <c r="M511" s="441" t="s">
        <v>25</v>
      </c>
      <c r="N511" s="441"/>
      <c r="O511" s="462"/>
      <c r="P511" s="462"/>
      <c r="Q511" s="499"/>
      <c r="R511" s="499"/>
      <c r="S511" s="499"/>
      <c r="T511" s="499"/>
      <c r="U511" s="499"/>
      <c r="V511" s="500"/>
      <c r="W511" s="164"/>
      <c r="X511" s="165"/>
      <c r="Y511" s="179"/>
      <c r="Z511" s="442" t="s">
        <v>26</v>
      </c>
      <c r="AA511" s="442"/>
      <c r="AB511" s="442"/>
      <c r="AC511" s="442"/>
      <c r="AD511" s="443" t="s">
        <v>27</v>
      </c>
      <c r="AE511" s="443"/>
      <c r="AF511" s="443"/>
      <c r="AG511" s="443"/>
      <c r="AH511" s="443" t="s">
        <v>28</v>
      </c>
      <c r="AI511" s="443"/>
      <c r="AJ511" s="443"/>
      <c r="AK511" s="443"/>
      <c r="AL511" s="444" t="s">
        <v>29</v>
      </c>
      <c r="AM511" s="444"/>
      <c r="AN511" s="444"/>
      <c r="AO511" s="444"/>
      <c r="AP511" s="445" t="s">
        <v>30</v>
      </c>
      <c r="AQ511" s="445"/>
      <c r="AR511" s="445" t="s">
        <v>31</v>
      </c>
      <c r="AS511" s="445"/>
      <c r="AT511" s="445"/>
      <c r="AU511" s="446"/>
      <c r="AW511" s="447" t="s">
        <v>32</v>
      </c>
      <c r="AX511" s="448"/>
      <c r="AY511" s="448"/>
      <c r="AZ511" s="448"/>
      <c r="BA511" s="449"/>
      <c r="BB511" s="447" t="s">
        <v>33</v>
      </c>
      <c r="BC511" s="448"/>
      <c r="BD511" s="448"/>
      <c r="BE511" s="448"/>
      <c r="BF511" s="449"/>
      <c r="BG511" s="181"/>
      <c r="BH511" s="170"/>
      <c r="BI511" s="171" t="s">
        <v>34</v>
      </c>
      <c r="BJ511" s="173" t="s">
        <v>16</v>
      </c>
      <c r="BK511" s="173"/>
      <c r="BL511" s="174"/>
      <c r="BM511" s="171" t="s">
        <v>34</v>
      </c>
      <c r="BN511" s="173" t="s">
        <v>16</v>
      </c>
      <c r="BO511" s="173"/>
      <c r="BP511" s="173"/>
      <c r="BQ511" s="171" t="s">
        <v>34</v>
      </c>
      <c r="BR511" s="173" t="s">
        <v>16</v>
      </c>
      <c r="BS511" s="173"/>
      <c r="BT511" s="174"/>
      <c r="BU511" s="87"/>
      <c r="BV511" s="87"/>
      <c r="BW511" s="464"/>
      <c r="BX511" s="95" t="s">
        <v>34</v>
      </c>
      <c r="BY511" s="451"/>
      <c r="BZ511" s="451"/>
      <c r="CA511" s="453"/>
      <c r="CB511" s="87"/>
      <c r="CC511" s="87"/>
      <c r="CD511" s="455"/>
      <c r="CE511" s="88" t="s">
        <v>34</v>
      </c>
      <c r="CF511" s="456"/>
      <c r="CG511" s="458"/>
      <c r="CH511" s="460"/>
      <c r="CI511" s="9"/>
      <c r="CK511" s="25"/>
      <c r="CL511" s="29" t="s">
        <v>35</v>
      </c>
      <c r="CM511" s="26" t="s">
        <v>35</v>
      </c>
      <c r="CN511" s="26" t="s">
        <v>35</v>
      </c>
      <c r="CO511" s="27" t="s">
        <v>35</v>
      </c>
      <c r="CP511" s="15"/>
      <c r="CQ511" s="25"/>
      <c r="CR511" s="29" t="s">
        <v>35</v>
      </c>
      <c r="CS511" s="26" t="s">
        <v>35</v>
      </c>
      <c r="CT511" s="26" t="s">
        <v>35</v>
      </c>
      <c r="CU511" s="27" t="s">
        <v>35</v>
      </c>
    </row>
    <row r="512" spans="1:99" ht="15.75" customHeight="1" x14ac:dyDescent="0.25">
      <c r="A512" s="182"/>
      <c r="B512" s="178" t="s">
        <v>36</v>
      </c>
      <c r="C512" s="177" t="s">
        <v>37</v>
      </c>
      <c r="D512" s="177" t="s">
        <v>37</v>
      </c>
      <c r="E512" s="177" t="s">
        <v>37</v>
      </c>
      <c r="F512" s="177" t="s">
        <v>37</v>
      </c>
      <c r="G512" s="177" t="s">
        <v>37</v>
      </c>
      <c r="H512" s="177" t="s">
        <v>37</v>
      </c>
      <c r="I512" s="178" t="s">
        <v>38</v>
      </c>
      <c r="J512" s="178" t="s">
        <v>39</v>
      </c>
      <c r="K512" s="178" t="s">
        <v>38</v>
      </c>
      <c r="L512" s="178" t="s">
        <v>39</v>
      </c>
      <c r="M512" s="178" t="s">
        <v>38</v>
      </c>
      <c r="N512" s="178" t="s">
        <v>39</v>
      </c>
      <c r="O512" s="178" t="s">
        <v>38</v>
      </c>
      <c r="P512" s="178" t="s">
        <v>39</v>
      </c>
      <c r="Q512" s="183" t="s">
        <v>17</v>
      </c>
      <c r="R512" s="183" t="s">
        <v>18</v>
      </c>
      <c r="S512" s="183" t="s">
        <v>19</v>
      </c>
      <c r="T512" s="183" t="s">
        <v>38</v>
      </c>
      <c r="U512" s="183" t="s">
        <v>39</v>
      </c>
      <c r="V512" s="184" t="s">
        <v>36</v>
      </c>
      <c r="W512" s="185"/>
      <c r="X512" s="186"/>
      <c r="Y512" s="175"/>
      <c r="Z512" s="187" t="s">
        <v>17</v>
      </c>
      <c r="AA512" s="187" t="s">
        <v>18</v>
      </c>
      <c r="AB512" s="188" t="s">
        <v>19</v>
      </c>
      <c r="AC512" s="189" t="s">
        <v>16</v>
      </c>
      <c r="AD512" s="187" t="s">
        <v>17</v>
      </c>
      <c r="AE512" s="187" t="s">
        <v>18</v>
      </c>
      <c r="AF512" s="187" t="s">
        <v>19</v>
      </c>
      <c r="AG512" s="189" t="s">
        <v>16</v>
      </c>
      <c r="AH512" s="187" t="s">
        <v>17</v>
      </c>
      <c r="AI512" s="187" t="s">
        <v>18</v>
      </c>
      <c r="AJ512" s="187" t="s">
        <v>19</v>
      </c>
      <c r="AK512" s="189" t="s">
        <v>16</v>
      </c>
      <c r="AL512" s="187" t="s">
        <v>17</v>
      </c>
      <c r="AM512" s="187" t="s">
        <v>18</v>
      </c>
      <c r="AN512" s="187" t="s">
        <v>19</v>
      </c>
      <c r="AO512" s="189" t="s">
        <v>39</v>
      </c>
      <c r="AP512" s="189" t="s">
        <v>38</v>
      </c>
      <c r="AQ512" s="189" t="s">
        <v>39</v>
      </c>
      <c r="AR512" s="187" t="s">
        <v>17</v>
      </c>
      <c r="AS512" s="187" t="s">
        <v>18</v>
      </c>
      <c r="AT512" s="187" t="s">
        <v>19</v>
      </c>
      <c r="AU512" s="190" t="s">
        <v>39</v>
      </c>
      <c r="AV512" s="191" t="s">
        <v>17</v>
      </c>
      <c r="AW512" s="192" t="s">
        <v>17</v>
      </c>
      <c r="AX512" s="189" t="s">
        <v>18</v>
      </c>
      <c r="AY512" s="189" t="s">
        <v>19</v>
      </c>
      <c r="AZ512" s="189" t="s">
        <v>38</v>
      </c>
      <c r="BA512" s="193" t="s">
        <v>39</v>
      </c>
      <c r="BB512" s="192" t="s">
        <v>17</v>
      </c>
      <c r="BC512" s="189" t="s">
        <v>18</v>
      </c>
      <c r="BD512" s="189" t="s">
        <v>19</v>
      </c>
      <c r="BE512" s="189" t="s">
        <v>38</v>
      </c>
      <c r="BF512" s="193" t="s">
        <v>39</v>
      </c>
      <c r="BG512" s="194"/>
      <c r="BH512" s="195"/>
      <c r="BI512" s="196"/>
      <c r="BJ512" s="197"/>
      <c r="BK512" s="198"/>
      <c r="BL512" s="199"/>
      <c r="BM512" s="196"/>
      <c r="BN512" s="197"/>
      <c r="BO512" s="198"/>
      <c r="BP512" s="200"/>
      <c r="BQ512" s="196"/>
      <c r="BR512" s="197"/>
      <c r="BS512" s="198"/>
      <c r="BT512" s="199"/>
      <c r="BU512" s="8"/>
      <c r="BV512" s="87"/>
      <c r="BW512" s="97"/>
      <c r="BX512" s="95"/>
      <c r="BY512" s="93"/>
      <c r="BZ512" s="93"/>
      <c r="CA512" s="98"/>
      <c r="CB512" s="8"/>
      <c r="CC512" s="87"/>
      <c r="CD512" s="90"/>
      <c r="CE512" s="99"/>
      <c r="CF512" s="100"/>
      <c r="CG512" s="100"/>
      <c r="CH512" s="101"/>
      <c r="CI512" s="8"/>
      <c r="CJ512" s="9"/>
      <c r="CK512" s="25"/>
      <c r="CL512" s="10"/>
      <c r="CM512" s="10"/>
      <c r="CN512" s="10"/>
      <c r="CO512" s="11"/>
      <c r="CP512" s="8"/>
      <c r="CQ512" s="25"/>
      <c r="CR512" s="30"/>
      <c r="CS512" s="30"/>
      <c r="CT512" s="30"/>
      <c r="CU512" s="46"/>
    </row>
    <row r="513" spans="1:99" ht="15.75" customHeight="1" x14ac:dyDescent="0.25">
      <c r="A513" s="201" t="s">
        <v>40</v>
      </c>
      <c r="B513" s="202"/>
      <c r="C513" s="203">
        <v>143.88499999999999</v>
      </c>
      <c r="D513" s="204">
        <v>88.1</v>
      </c>
      <c r="E513" s="204">
        <v>155.74600000000001</v>
      </c>
      <c r="F513" s="205">
        <f t="shared" ref="F513:F520" si="421">C513+D513+E513</f>
        <v>387.73099999999999</v>
      </c>
      <c r="G513" s="206">
        <f>F513+G467</f>
        <v>897.56600000000003</v>
      </c>
      <c r="H513" s="206">
        <f>G513/BH509</f>
        <v>74.797166666666669</v>
      </c>
      <c r="I513" s="207">
        <f t="shared" ref="I513:I529" si="422">AC513</f>
        <v>0</v>
      </c>
      <c r="J513" s="207">
        <f>I513+J467</f>
        <v>0</v>
      </c>
      <c r="K513" s="207">
        <f t="shared" ref="K513:K529" si="423">AG513</f>
        <v>0</v>
      </c>
      <c r="L513" s="207">
        <f>K513+L467</f>
        <v>60</v>
      </c>
      <c r="M513" s="207">
        <f t="shared" ref="M513:M529" si="424">AK513</f>
        <v>695</v>
      </c>
      <c r="N513" s="207">
        <f>M513+N467</f>
        <v>14955</v>
      </c>
      <c r="O513" s="208">
        <f>(24*60-(I513+K513+M513+AR513+AS513+AT513+AP513))/24/60*100</f>
        <v>51.736111111111114</v>
      </c>
      <c r="P513" s="410">
        <f>(X513*24*60-(J513+L513+N513+AQ513+AU513))/X513/24/60*100</f>
        <v>13.107638888888889</v>
      </c>
      <c r="Q513" s="209"/>
      <c r="R513" s="210"/>
      <c r="S513" s="211"/>
      <c r="T513" s="209"/>
      <c r="U513" s="209"/>
      <c r="V513" s="212"/>
      <c r="W513" s="213"/>
      <c r="X513" s="214">
        <f>BH509</f>
        <v>12</v>
      </c>
      <c r="Y513" s="201" t="s">
        <v>40</v>
      </c>
      <c r="Z513" s="215"/>
      <c r="AA513" s="216"/>
      <c r="AB513" s="217"/>
      <c r="AC513" s="210">
        <f t="shared" ref="AC513:AC529" si="425">Z513+AA513+AB513</f>
        <v>0</v>
      </c>
      <c r="AD513" s="215"/>
      <c r="AE513" s="215"/>
      <c r="AF513" s="215"/>
      <c r="AG513" s="210">
        <f t="shared" ref="AG513:AG529" si="426">AD513+AE513+AF513</f>
        <v>0</v>
      </c>
      <c r="AH513" s="216">
        <v>225</v>
      </c>
      <c r="AI513" s="216">
        <v>215</v>
      </c>
      <c r="AJ513" s="216">
        <v>255</v>
      </c>
      <c r="AK513" s="210">
        <f t="shared" ref="AK513:AK529" si="427">AH513+AI513+AJ513</f>
        <v>695</v>
      </c>
      <c r="AL513" s="218"/>
      <c r="AM513" s="218"/>
      <c r="AN513" s="218"/>
      <c r="AO513" s="207">
        <f>AL513+AM513+AN513+AO467</f>
        <v>0</v>
      </c>
      <c r="AP513" s="209"/>
      <c r="AQ513" s="411">
        <f>AP513+AQ467</f>
        <v>0</v>
      </c>
      <c r="AR513" s="210"/>
      <c r="AS513" s="210"/>
      <c r="AT513" s="210"/>
      <c r="AU513" s="219">
        <f>AR513+AS513+AT513+AU467</f>
        <v>0</v>
      </c>
      <c r="AV513" s="220" t="s">
        <v>40</v>
      </c>
      <c r="AW513" s="221"/>
      <c r="AX513" s="210"/>
      <c r="AY513" s="210"/>
      <c r="AZ513" s="219">
        <f>AW513+AX513+AY513</f>
        <v>0</v>
      </c>
      <c r="BA513" s="222">
        <f>AZ513+BA467</f>
        <v>0</v>
      </c>
      <c r="BB513" s="221"/>
      <c r="BC513" s="210"/>
      <c r="BD513" s="210"/>
      <c r="BE513" s="219">
        <f>BB513+BC513+BD513</f>
        <v>0</v>
      </c>
      <c r="BF513" s="222">
        <f t="shared" ref="BF513:BF535" si="428">BE513+BF467</f>
        <v>0</v>
      </c>
      <c r="BG513" s="223"/>
      <c r="BH513" s="224" t="s">
        <v>40</v>
      </c>
      <c r="BI513" s="225"/>
      <c r="BJ513" s="226">
        <v>4.03</v>
      </c>
      <c r="BK513" s="227"/>
      <c r="BL513" s="228"/>
      <c r="BM513" s="225"/>
      <c r="BN513" s="226">
        <v>1.4</v>
      </c>
      <c r="BO513" s="227"/>
      <c r="BP513" s="229"/>
      <c r="BQ513" s="225"/>
      <c r="BR513" s="226">
        <v>1.65</v>
      </c>
      <c r="BS513" s="227"/>
      <c r="BT513" s="230"/>
      <c r="BU513" s="8"/>
      <c r="BV513" s="87"/>
      <c r="BW513" s="104" t="s">
        <v>40</v>
      </c>
      <c r="BX513" s="13"/>
      <c r="BY513" s="102">
        <f>BJ513+BN513+BR513</f>
        <v>7.08</v>
      </c>
      <c r="BZ513" s="102"/>
      <c r="CA513" s="98"/>
      <c r="CB513" s="8"/>
      <c r="CC513" s="87"/>
      <c r="CD513" s="90" t="s">
        <v>40</v>
      </c>
      <c r="CE513" s="105"/>
      <c r="CF513" s="102">
        <f>BY513</f>
        <v>7.08</v>
      </c>
      <c r="CG513" s="102"/>
      <c r="CH513" s="106"/>
      <c r="CI513" s="8"/>
      <c r="CJ513" s="9"/>
      <c r="CK513" s="25" t="s">
        <v>40</v>
      </c>
      <c r="CL513" s="31">
        <f>BJ513/C513*100</f>
        <v>2.8008478993640762</v>
      </c>
      <c r="CM513" s="31">
        <f>BN513/D513*100</f>
        <v>1.5891032917139614</v>
      </c>
      <c r="CN513" s="31">
        <f>BR513/E513*100</f>
        <v>1.0594172563019275</v>
      </c>
      <c r="CO513" s="32">
        <f>BY513/F513%</f>
        <v>1.8260082376699309</v>
      </c>
      <c r="CP513" s="8"/>
      <c r="CQ513" s="25" t="s">
        <v>40</v>
      </c>
      <c r="CR513" s="31"/>
      <c r="CS513" s="31"/>
      <c r="CT513" s="31"/>
      <c r="CU513" s="32"/>
    </row>
    <row r="514" spans="1:99" ht="15.75" customHeight="1" x14ac:dyDescent="0.25">
      <c r="A514" s="182" t="s">
        <v>41</v>
      </c>
      <c r="B514" s="202"/>
      <c r="C514" s="204">
        <v>82.638999999999996</v>
      </c>
      <c r="D514" s="204">
        <v>60.448999999999998</v>
      </c>
      <c r="E514" s="204">
        <v>126.256</v>
      </c>
      <c r="F514" s="205">
        <f t="shared" si="421"/>
        <v>269.34399999999999</v>
      </c>
      <c r="G514" s="206">
        <f t="shared" ref="G514:G537" si="429">F514+G468</f>
        <v>617.85400000000004</v>
      </c>
      <c r="H514" s="205">
        <f>G514/BH509</f>
        <v>51.487833333333334</v>
      </c>
      <c r="I514" s="231">
        <f t="shared" si="422"/>
        <v>105</v>
      </c>
      <c r="J514" s="207">
        <f t="shared" ref="J514:J535" si="430">I514+J468</f>
        <v>115</v>
      </c>
      <c r="K514" s="231">
        <f t="shared" si="423"/>
        <v>55</v>
      </c>
      <c r="L514" s="207">
        <f t="shared" ref="L514:L535" si="431">K514+L468</f>
        <v>100</v>
      </c>
      <c r="M514" s="207">
        <f t="shared" si="424"/>
        <v>415</v>
      </c>
      <c r="N514" s="207">
        <f t="shared" ref="N514:N535" si="432">M514+N468</f>
        <v>14445</v>
      </c>
      <c r="O514" s="208">
        <f>(24*60-(I514+K514+M514+AR514+AS514+AT514+AP514))/24/60*100</f>
        <v>60.069444444444443</v>
      </c>
      <c r="P514" s="208">
        <f>(X514*24*60-(J514+L514+N514+AQ514+AU514))/X514/24/60*100</f>
        <v>15.162037037037038</v>
      </c>
      <c r="Q514" s="232"/>
      <c r="R514" s="233"/>
      <c r="S514" s="233"/>
      <c r="T514" s="234"/>
      <c r="U514" s="234"/>
      <c r="V514" s="184"/>
      <c r="W514" s="213"/>
      <c r="X514" s="214">
        <f t="shared" ref="X514:X523" si="433">X513</f>
        <v>12</v>
      </c>
      <c r="Y514" s="182" t="s">
        <v>41</v>
      </c>
      <c r="Z514" s="215">
        <v>55</v>
      </c>
      <c r="AA514" s="216"/>
      <c r="AB514" s="216">
        <v>50</v>
      </c>
      <c r="AC514" s="210">
        <f t="shared" si="425"/>
        <v>105</v>
      </c>
      <c r="AD514" s="235">
        <v>55</v>
      </c>
      <c r="AE514" s="235"/>
      <c r="AF514" s="235"/>
      <c r="AG514" s="210">
        <f t="shared" si="426"/>
        <v>55</v>
      </c>
      <c r="AH514" s="235">
        <v>115</v>
      </c>
      <c r="AI514" s="235">
        <v>300</v>
      </c>
      <c r="AJ514" s="235">
        <v>0</v>
      </c>
      <c r="AK514" s="210">
        <f t="shared" si="427"/>
        <v>415</v>
      </c>
      <c r="AL514" s="233"/>
      <c r="AM514" s="233"/>
      <c r="AN514" s="233"/>
      <c r="AO514" s="207">
        <f t="shared" ref="AO514:AO535" si="434">AL514+AM514+AN514+AO468</f>
        <v>0</v>
      </c>
      <c r="AP514" s="236"/>
      <c r="AQ514" s="411">
        <f t="shared" ref="AQ514:AQ535" si="435">AP514+AQ468</f>
        <v>0</v>
      </c>
      <c r="AR514" s="237"/>
      <c r="AS514" s="237"/>
      <c r="AT514" s="237"/>
      <c r="AU514" s="219">
        <f t="shared" ref="AU514:AU535" si="436">AR514+AS514+AT514+AU468</f>
        <v>0</v>
      </c>
      <c r="AV514" s="220" t="s">
        <v>42</v>
      </c>
      <c r="AW514" s="221"/>
      <c r="AX514" s="210"/>
      <c r="AY514" s="210"/>
      <c r="AZ514" s="219">
        <f>AW514+AX514+AY514</f>
        <v>0</v>
      </c>
      <c r="BA514" s="222">
        <f t="shared" ref="BA514:BA536" si="437">AZ514+BA468</f>
        <v>0</v>
      </c>
      <c r="BB514" s="221"/>
      <c r="BC514" s="210"/>
      <c r="BD514" s="210"/>
      <c r="BE514" s="219">
        <f>BB514+BC514+BD514</f>
        <v>0</v>
      </c>
      <c r="BF514" s="222">
        <f t="shared" si="428"/>
        <v>0</v>
      </c>
      <c r="BG514" s="238"/>
      <c r="BH514" s="195"/>
      <c r="BI514" s="239"/>
      <c r="BJ514" s="240"/>
      <c r="BK514" s="241"/>
      <c r="BL514" s="242"/>
      <c r="BM514" s="239"/>
      <c r="BN514" s="241"/>
      <c r="BO514" s="241"/>
      <c r="BP514" s="198"/>
      <c r="BQ514" s="239"/>
      <c r="BR514" s="241"/>
      <c r="BS514" s="241"/>
      <c r="BT514" s="243"/>
      <c r="BU514" s="8"/>
      <c r="BV514" s="87"/>
      <c r="BW514" s="107"/>
      <c r="BX514" s="14"/>
      <c r="BY514" s="93"/>
      <c r="BZ514" s="93"/>
      <c r="CA514" s="98"/>
      <c r="CB514" s="8"/>
      <c r="CC514" s="87"/>
      <c r="CD514" s="108"/>
      <c r="CE514" s="109"/>
      <c r="CF514" s="93"/>
      <c r="CG514" s="93"/>
      <c r="CH514" s="110"/>
      <c r="CI514" s="8"/>
      <c r="CJ514" s="9"/>
      <c r="CK514" s="25"/>
      <c r="CL514" s="2"/>
      <c r="CM514" s="2"/>
      <c r="CN514" s="2"/>
      <c r="CO514" s="3"/>
      <c r="CP514" s="8"/>
      <c r="CQ514" s="25"/>
      <c r="CR514" s="2"/>
      <c r="CS514" s="2"/>
      <c r="CT514" s="2"/>
      <c r="CU514" s="3"/>
    </row>
    <row r="515" spans="1:99" ht="15.75" customHeight="1" x14ac:dyDescent="0.25">
      <c r="A515" s="201" t="s">
        <v>43</v>
      </c>
      <c r="B515" s="503">
        <v>260</v>
      </c>
      <c r="C515" s="204">
        <v>69.83</v>
      </c>
      <c r="D515" s="204">
        <v>80.59</v>
      </c>
      <c r="E515" s="204">
        <v>105.88</v>
      </c>
      <c r="F515" s="244">
        <f t="shared" si="421"/>
        <v>256.3</v>
      </c>
      <c r="G515" s="206">
        <f t="shared" si="429"/>
        <v>2166.96</v>
      </c>
      <c r="H515" s="206">
        <f>G515/BH509</f>
        <v>180.58</v>
      </c>
      <c r="I515" s="207">
        <f t="shared" si="422"/>
        <v>15</v>
      </c>
      <c r="J515" s="207">
        <f t="shared" si="430"/>
        <v>165</v>
      </c>
      <c r="K515" s="207">
        <f t="shared" si="423"/>
        <v>0</v>
      </c>
      <c r="L515" s="207">
        <f t="shared" si="431"/>
        <v>105</v>
      </c>
      <c r="M515" s="207">
        <f t="shared" si="424"/>
        <v>105</v>
      </c>
      <c r="N515" s="207">
        <f t="shared" si="432"/>
        <v>2955</v>
      </c>
      <c r="O515" s="208">
        <f>(24*60-(I515+K515+M515+AR515+AS515+AT515+AP515))/24/60*100</f>
        <v>91.666666666666657</v>
      </c>
      <c r="P515" s="208">
        <f>(X515*24*60-(J515+L515+N515+AQ515+AU515))/X515/24/60*100</f>
        <v>78.472222222222214</v>
      </c>
      <c r="Q515" s="496">
        <f>(C515+C516)/AL515*60</f>
        <v>8.7287499999999998</v>
      </c>
      <c r="R515" s="496">
        <f>(D515+D516)/AM515*60</f>
        <v>11.377411764705883</v>
      </c>
      <c r="S515" s="496">
        <f>(E515+E516)/AN515*60</f>
        <v>15.307951807228916</v>
      </c>
      <c r="T515" s="496">
        <f>(F515+F516)/(AL515+AM515+AN515)*60</f>
        <v>11.65</v>
      </c>
      <c r="U515" s="496">
        <f>(G515+G516)*60/AO515</f>
        <v>14.214258800198314</v>
      </c>
      <c r="V515" s="487">
        <v>13.76</v>
      </c>
      <c r="W515" s="245"/>
      <c r="X515" s="214">
        <f t="shared" si="433"/>
        <v>12</v>
      </c>
      <c r="Y515" s="201" t="s">
        <v>43</v>
      </c>
      <c r="Z515" s="215"/>
      <c r="AA515" s="216">
        <v>15</v>
      </c>
      <c r="AB515" s="216"/>
      <c r="AC515" s="210">
        <f t="shared" si="425"/>
        <v>15</v>
      </c>
      <c r="AD515" s="246"/>
      <c r="AE515" s="235"/>
      <c r="AF515" s="235"/>
      <c r="AG515" s="210">
        <f t="shared" si="426"/>
        <v>0</v>
      </c>
      <c r="AH515" s="235">
        <v>0</v>
      </c>
      <c r="AI515" s="235">
        <v>40</v>
      </c>
      <c r="AJ515" s="235">
        <v>65</v>
      </c>
      <c r="AK515" s="210">
        <f t="shared" si="427"/>
        <v>105</v>
      </c>
      <c r="AL515" s="247">
        <v>480</v>
      </c>
      <c r="AM515" s="247">
        <f>480-55</f>
        <v>425</v>
      </c>
      <c r="AN515" s="247">
        <f>480-65</f>
        <v>415</v>
      </c>
      <c r="AO515" s="207">
        <f t="shared" si="434"/>
        <v>10085</v>
      </c>
      <c r="AP515" s="209"/>
      <c r="AQ515" s="411">
        <f t="shared" si="435"/>
        <v>0</v>
      </c>
      <c r="AR515" s="210"/>
      <c r="AS515" s="210"/>
      <c r="AT515" s="210"/>
      <c r="AU515" s="219">
        <f t="shared" si="436"/>
        <v>495</v>
      </c>
      <c r="AV515" s="220" t="s">
        <v>44</v>
      </c>
      <c r="AW515" s="221"/>
      <c r="AX515" s="210"/>
      <c r="AY515" s="210"/>
      <c r="AZ515" s="219">
        <f>AW515+AX515+AY515</f>
        <v>0</v>
      </c>
      <c r="BA515" s="222">
        <f t="shared" si="437"/>
        <v>0</v>
      </c>
      <c r="BB515" s="221"/>
      <c r="BC515" s="210"/>
      <c r="BD515" s="210"/>
      <c r="BE515" s="219">
        <f>BB515+BC515+BD515</f>
        <v>0</v>
      </c>
      <c r="BF515" s="222">
        <f t="shared" si="428"/>
        <v>0</v>
      </c>
      <c r="BG515" s="248">
        <f>SUM(AR515:AT517,AP515:AP517,AL515:AN517,AH515:AJ517,AD515:AF517,Z515:AB517)</f>
        <v>1440</v>
      </c>
      <c r="BH515" s="224" t="s">
        <v>45</v>
      </c>
      <c r="BI515" s="225"/>
      <c r="BJ515" s="249">
        <v>0.67</v>
      </c>
      <c r="BK515" s="226"/>
      <c r="BL515" s="250"/>
      <c r="BM515" s="225"/>
      <c r="BN515" s="226">
        <v>0.46</v>
      </c>
      <c r="BO515" s="226"/>
      <c r="BP515" s="251"/>
      <c r="BQ515" s="225"/>
      <c r="BR515" s="226">
        <v>0.34</v>
      </c>
      <c r="BS515" s="226"/>
      <c r="BT515" s="252"/>
      <c r="BU515" s="8"/>
      <c r="BV515" s="87"/>
      <c r="BW515" s="104" t="s">
        <v>45</v>
      </c>
      <c r="BX515" s="13"/>
      <c r="BY515" s="102">
        <f>BJ515+BN515+BR515</f>
        <v>1.4700000000000002</v>
      </c>
      <c r="BZ515" s="102">
        <f>BK515+BO515+BS515</f>
        <v>0</v>
      </c>
      <c r="CA515" s="98"/>
      <c r="CB515" s="8"/>
      <c r="CC515" s="87"/>
      <c r="CD515" s="90" t="s">
        <v>45</v>
      </c>
      <c r="CE515" s="105"/>
      <c r="CF515" s="102">
        <f>BY515</f>
        <v>1.4700000000000002</v>
      </c>
      <c r="CG515" s="102">
        <f>BZ515</f>
        <v>0</v>
      </c>
      <c r="CH515" s="106"/>
      <c r="CI515" s="8"/>
      <c r="CJ515" s="9"/>
      <c r="CK515" s="25" t="s">
        <v>45</v>
      </c>
      <c r="CL515" s="31">
        <f>BJ515/(C515+C516+C517)%</f>
        <v>0.880651945320715</v>
      </c>
      <c r="CM515" s="31">
        <f>BN515/(D515+D516+D517)%</f>
        <v>0.57079042064772301</v>
      </c>
      <c r="CN515" s="31">
        <f>BR515/(E515+E516+E517)%</f>
        <v>0.32111824707215719</v>
      </c>
      <c r="CO515" s="32">
        <f>BY515/(F515+F516+F517)%</f>
        <v>0.55989335364692439</v>
      </c>
      <c r="CP515" s="8"/>
      <c r="CQ515" s="25" t="s">
        <v>45</v>
      </c>
      <c r="CR515" s="31">
        <f>BK515/(C515+C516+C517)%</f>
        <v>0</v>
      </c>
      <c r="CS515" s="31">
        <f>BO515/(D515+D516+D517)%</f>
        <v>0</v>
      </c>
      <c r="CT515" s="31">
        <f>BS515/(E515+E516+E517)%</f>
        <v>0</v>
      </c>
      <c r="CU515" s="32">
        <f>BZ515/(F515+F516+F517)%</f>
        <v>0</v>
      </c>
    </row>
    <row r="516" spans="1:99" ht="15.75" customHeight="1" x14ac:dyDescent="0.25">
      <c r="A516" s="182" t="s">
        <v>46</v>
      </c>
      <c r="B516" s="503"/>
      <c r="C516" s="204">
        <v>0</v>
      </c>
      <c r="D516" s="204">
        <v>0</v>
      </c>
      <c r="E516" s="204">
        <v>0</v>
      </c>
      <c r="F516" s="205">
        <f t="shared" si="421"/>
        <v>0</v>
      </c>
      <c r="G516" s="206">
        <f t="shared" si="429"/>
        <v>222.22</v>
      </c>
      <c r="H516" s="205">
        <f>G516/BH509</f>
        <v>18.518333333333334</v>
      </c>
      <c r="I516" s="231">
        <f t="shared" si="422"/>
        <v>0</v>
      </c>
      <c r="J516" s="207">
        <f t="shared" si="430"/>
        <v>0</v>
      </c>
      <c r="K516" s="231">
        <f t="shared" si="423"/>
        <v>0</v>
      </c>
      <c r="L516" s="207">
        <f t="shared" si="431"/>
        <v>0</v>
      </c>
      <c r="M516" s="207">
        <f t="shared" si="424"/>
        <v>0</v>
      </c>
      <c r="N516" s="207">
        <f t="shared" si="432"/>
        <v>0</v>
      </c>
      <c r="O516" s="208"/>
      <c r="P516" s="208"/>
      <c r="Q516" s="496"/>
      <c r="R516" s="496"/>
      <c r="S516" s="496"/>
      <c r="T516" s="496"/>
      <c r="U516" s="496"/>
      <c r="V516" s="487"/>
      <c r="W516" s="245"/>
      <c r="X516" s="214">
        <f t="shared" si="433"/>
        <v>12</v>
      </c>
      <c r="Y516" s="182" t="s">
        <v>46</v>
      </c>
      <c r="Z516" s="215"/>
      <c r="AA516" s="216"/>
      <c r="AB516" s="216"/>
      <c r="AC516" s="210">
        <f t="shared" si="425"/>
        <v>0</v>
      </c>
      <c r="AD516" s="235"/>
      <c r="AE516" s="235"/>
      <c r="AF516" s="235"/>
      <c r="AG516" s="210">
        <f t="shared" si="426"/>
        <v>0</v>
      </c>
      <c r="AH516" s="235">
        <v>0</v>
      </c>
      <c r="AI516" s="235">
        <v>0</v>
      </c>
      <c r="AJ516" s="235">
        <v>0</v>
      </c>
      <c r="AK516" s="210">
        <f t="shared" si="427"/>
        <v>0</v>
      </c>
      <c r="AL516" s="233"/>
      <c r="AM516" s="233"/>
      <c r="AN516" s="233"/>
      <c r="AO516" s="207">
        <f t="shared" si="434"/>
        <v>0</v>
      </c>
      <c r="AP516" s="236"/>
      <c r="AQ516" s="411">
        <f t="shared" si="435"/>
        <v>0</v>
      </c>
      <c r="AR516" s="237"/>
      <c r="AS516" s="237"/>
      <c r="AT516" s="237"/>
      <c r="AU516" s="219">
        <f t="shared" si="436"/>
        <v>0</v>
      </c>
      <c r="AV516" s="253"/>
      <c r="AW516" s="254"/>
      <c r="AX516" s="237"/>
      <c r="AY516" s="237"/>
      <c r="AZ516" s="255"/>
      <c r="BA516" s="222">
        <f t="shared" si="437"/>
        <v>0</v>
      </c>
      <c r="BB516" s="254"/>
      <c r="BC516" s="237"/>
      <c r="BD516" s="237"/>
      <c r="BE516" s="255"/>
      <c r="BF516" s="222">
        <f t="shared" si="428"/>
        <v>0</v>
      </c>
      <c r="BG516" s="257"/>
      <c r="BH516" s="195"/>
      <c r="BI516" s="239"/>
      <c r="BJ516" s="240"/>
      <c r="BK516" s="241"/>
      <c r="BL516" s="242"/>
      <c r="BM516" s="239"/>
      <c r="BN516" s="241"/>
      <c r="BO516" s="241"/>
      <c r="BP516" s="198"/>
      <c r="BQ516" s="239"/>
      <c r="BR516" s="241"/>
      <c r="BS516" s="241"/>
      <c r="BT516" s="243"/>
      <c r="BU516" s="8"/>
      <c r="BV516" s="87"/>
      <c r="BW516" s="107"/>
      <c r="BX516" s="14"/>
      <c r="BY516" s="93"/>
      <c r="BZ516" s="93"/>
      <c r="CA516" s="98"/>
      <c r="CB516" s="8"/>
      <c r="CC516" s="87"/>
      <c r="CD516" s="108"/>
      <c r="CE516" s="109"/>
      <c r="CF516" s="93"/>
      <c r="CG516" s="93"/>
      <c r="CH516" s="110"/>
      <c r="CI516" s="8"/>
      <c r="CJ516" s="9"/>
      <c r="CK516" s="25"/>
      <c r="CL516" s="2"/>
      <c r="CM516" s="2"/>
      <c r="CN516" s="2"/>
      <c r="CO516" s="3"/>
      <c r="CP516" s="8"/>
      <c r="CQ516" s="25"/>
      <c r="CR516" s="2"/>
      <c r="CS516" s="2"/>
      <c r="CT516" s="2"/>
      <c r="CU516" s="3"/>
    </row>
    <row r="517" spans="1:99" ht="15.75" customHeight="1" x14ac:dyDescent="0.25">
      <c r="A517" s="182" t="s">
        <v>47</v>
      </c>
      <c r="B517" s="258">
        <v>45</v>
      </c>
      <c r="C517" s="204">
        <v>6.25</v>
      </c>
      <c r="D517" s="204">
        <v>0</v>
      </c>
      <c r="E517" s="204">
        <v>0</v>
      </c>
      <c r="F517" s="205">
        <f t="shared" si="421"/>
        <v>6.25</v>
      </c>
      <c r="G517" s="206">
        <f t="shared" si="429"/>
        <v>190.28999999999996</v>
      </c>
      <c r="H517" s="205">
        <f>G517/BH509</f>
        <v>15.857499999999996</v>
      </c>
      <c r="I517" s="231">
        <f t="shared" si="422"/>
        <v>0</v>
      </c>
      <c r="J517" s="207">
        <f t="shared" si="430"/>
        <v>0</v>
      </c>
      <c r="K517" s="231">
        <f t="shared" si="423"/>
        <v>0</v>
      </c>
      <c r="L517" s="207">
        <f t="shared" si="431"/>
        <v>0</v>
      </c>
      <c r="M517" s="207">
        <f t="shared" si="424"/>
        <v>0</v>
      </c>
      <c r="N517" s="207">
        <f t="shared" si="432"/>
        <v>0</v>
      </c>
      <c r="O517" s="208"/>
      <c r="P517" s="208"/>
      <c r="Q517" s="207" t="e">
        <f>C517/AL517*60</f>
        <v>#DIV/0!</v>
      </c>
      <c r="R517" s="207" t="e">
        <f>D517/AM517*60</f>
        <v>#DIV/0!</v>
      </c>
      <c r="S517" s="207" t="e">
        <f>E517/AN517*60</f>
        <v>#DIV/0!</v>
      </c>
      <c r="T517" s="207" t="e">
        <f>(F517)/(AL517+AM517+AN517)*60</f>
        <v>#DIV/0!</v>
      </c>
      <c r="U517" s="207" t="e">
        <f>(G517)*60/AO517</f>
        <v>#DIV/0!</v>
      </c>
      <c r="V517" s="259">
        <v>16.5</v>
      </c>
      <c r="W517" s="213"/>
      <c r="X517" s="214">
        <f t="shared" si="433"/>
        <v>12</v>
      </c>
      <c r="Y517" s="182" t="s">
        <v>47</v>
      </c>
      <c r="Z517" s="215"/>
      <c r="AA517" s="216"/>
      <c r="AB517" s="217"/>
      <c r="AC517" s="210">
        <f t="shared" si="425"/>
        <v>0</v>
      </c>
      <c r="AD517" s="235"/>
      <c r="AE517" s="235"/>
      <c r="AF517" s="235"/>
      <c r="AG517" s="210">
        <f t="shared" si="426"/>
        <v>0</v>
      </c>
      <c r="AH517" s="235">
        <v>0</v>
      </c>
      <c r="AI517" s="235">
        <v>0</v>
      </c>
      <c r="AJ517" s="235">
        <v>0</v>
      </c>
      <c r="AK517" s="210">
        <f t="shared" si="427"/>
        <v>0</v>
      </c>
      <c r="AL517" s="247"/>
      <c r="AM517" s="247"/>
      <c r="AN517" s="247"/>
      <c r="AO517" s="207">
        <f t="shared" si="434"/>
        <v>0</v>
      </c>
      <c r="AP517" s="236"/>
      <c r="AQ517" s="411">
        <f t="shared" si="435"/>
        <v>0</v>
      </c>
      <c r="AR517" s="237"/>
      <c r="AS517" s="237"/>
      <c r="AT517" s="237"/>
      <c r="AU517" s="219">
        <f t="shared" si="436"/>
        <v>0</v>
      </c>
      <c r="AV517" s="253"/>
      <c r="AW517" s="254"/>
      <c r="AX517" s="237"/>
      <c r="AY517" s="237"/>
      <c r="AZ517" s="255"/>
      <c r="BA517" s="222">
        <f t="shared" si="437"/>
        <v>0</v>
      </c>
      <c r="BB517" s="254"/>
      <c r="BC517" s="237"/>
      <c r="BD517" s="237"/>
      <c r="BE517" s="255"/>
      <c r="BF517" s="222">
        <f t="shared" si="428"/>
        <v>0</v>
      </c>
      <c r="BG517" s="260"/>
      <c r="BH517" s="224" t="s">
        <v>48</v>
      </c>
      <c r="BI517" s="225"/>
      <c r="BJ517" s="249">
        <v>1.23</v>
      </c>
      <c r="BK517" s="226"/>
      <c r="BL517" s="250"/>
      <c r="BM517" s="225"/>
      <c r="BN517" s="226">
        <v>1.07</v>
      </c>
      <c r="BO517" s="226"/>
      <c r="BP517" s="251"/>
      <c r="BQ517" s="225"/>
      <c r="BR517" s="226">
        <v>0.46</v>
      </c>
      <c r="BS517" s="226"/>
      <c r="BT517" s="252"/>
      <c r="BU517" s="8"/>
      <c r="BV517" s="87"/>
      <c r="BW517" s="104" t="s">
        <v>48</v>
      </c>
      <c r="BX517" s="13"/>
      <c r="BY517" s="102">
        <f>BJ517+BN517+BR517</f>
        <v>2.76</v>
      </c>
      <c r="BZ517" s="102">
        <f>BK517+BO517+BS517</f>
        <v>0</v>
      </c>
      <c r="CA517" s="98"/>
      <c r="CB517" s="8"/>
      <c r="CC517" s="87"/>
      <c r="CD517" s="90" t="s">
        <v>48</v>
      </c>
      <c r="CE517" s="105"/>
      <c r="CF517" s="102">
        <f>BY517</f>
        <v>2.76</v>
      </c>
      <c r="CG517" s="102">
        <f>BZ517</f>
        <v>0</v>
      </c>
      <c r="CH517" s="106"/>
      <c r="CI517" s="8"/>
      <c r="CJ517" s="9"/>
      <c r="CK517" s="25" t="s">
        <v>48</v>
      </c>
      <c r="CL517" s="31">
        <f>BJ517/(C518+C519+C520)%</f>
        <v>0.47075933864053898</v>
      </c>
      <c r="CM517" s="31">
        <f>BN517/(D518+D519+D520)%</f>
        <v>0.6671654819802969</v>
      </c>
      <c r="CN517" s="31">
        <f>BR517/(E518+E519+E520)%</f>
        <v>0.701968564016481</v>
      </c>
      <c r="CO517" s="32">
        <f>BY517/(F518+F519+F520)%</f>
        <v>0.56651409101172034</v>
      </c>
      <c r="CP517" s="8"/>
      <c r="CQ517" s="25" t="s">
        <v>48</v>
      </c>
      <c r="CR517" s="31">
        <f>BK517/(C518+C519+C520)%</f>
        <v>0</v>
      </c>
      <c r="CS517" s="31">
        <f>BO517/(D518+D519+D520)%</f>
        <v>0</v>
      </c>
      <c r="CT517" s="31">
        <f>BS517/(E518+E519+E520)%</f>
        <v>0</v>
      </c>
      <c r="CU517" s="32">
        <f>BZ517/(F520+F518+F519)%</f>
        <v>0</v>
      </c>
    </row>
    <row r="518" spans="1:99" ht="15.75" customHeight="1" x14ac:dyDescent="0.25">
      <c r="A518" s="201" t="s">
        <v>49</v>
      </c>
      <c r="B518" s="503">
        <v>234</v>
      </c>
      <c r="C518" s="204">
        <v>0</v>
      </c>
      <c r="D518" s="204">
        <v>33.234999999999999</v>
      </c>
      <c r="E518" s="204">
        <v>65.53</v>
      </c>
      <c r="F518" s="206">
        <f t="shared" si="421"/>
        <v>98.765000000000001</v>
      </c>
      <c r="G518" s="206">
        <f t="shared" si="429"/>
        <v>1454.1710000000003</v>
      </c>
      <c r="H518" s="206">
        <f>G518/BH509</f>
        <v>121.18091666666669</v>
      </c>
      <c r="I518" s="207">
        <f t="shared" si="422"/>
        <v>60</v>
      </c>
      <c r="J518" s="207">
        <f t="shared" si="430"/>
        <v>160</v>
      </c>
      <c r="K518" s="207">
        <f t="shared" si="423"/>
        <v>145</v>
      </c>
      <c r="L518" s="207">
        <f t="shared" si="431"/>
        <v>355</v>
      </c>
      <c r="M518" s="207">
        <f t="shared" si="424"/>
        <v>65</v>
      </c>
      <c r="N518" s="207">
        <f t="shared" si="432"/>
        <v>2240</v>
      </c>
      <c r="O518" s="208">
        <f>(24*60-(I518+K518+M518+AR518+AS518+AT518))/24/60*100</f>
        <v>81.25</v>
      </c>
      <c r="P518" s="208">
        <f>(X518*24*60-(J518+L518+N518+AQ518+AU518))/X518/24/60*100</f>
        <v>81.481481481481481</v>
      </c>
      <c r="Q518" s="496">
        <f>(C518+C519)/AL518*60</f>
        <v>0</v>
      </c>
      <c r="R518" s="496">
        <f>(D518+D519)/AM518*60</f>
        <v>4.6374418604651169</v>
      </c>
      <c r="S518" s="496">
        <f>(E518+E519)/AN518*60</f>
        <v>15.122307692307693</v>
      </c>
      <c r="T518" s="496">
        <f>(F518+F519)/(AL518+AM518+AN518)*60</f>
        <v>5.0648717948717952</v>
      </c>
      <c r="U518" s="496">
        <f>(G518+G519)*60/AO518</f>
        <v>8.4259063254466451</v>
      </c>
      <c r="V518" s="487">
        <v>16.25</v>
      </c>
      <c r="W518" s="245"/>
      <c r="X518" s="214">
        <f t="shared" si="433"/>
        <v>12</v>
      </c>
      <c r="Y518" s="201" t="s">
        <v>49</v>
      </c>
      <c r="Z518" s="215"/>
      <c r="AA518" s="216">
        <v>20</v>
      </c>
      <c r="AB518" s="216">
        <v>40</v>
      </c>
      <c r="AC518" s="210">
        <f t="shared" si="425"/>
        <v>60</v>
      </c>
      <c r="AD518" s="235"/>
      <c r="AE518" s="235">
        <v>20</v>
      </c>
      <c r="AF518" s="235">
        <v>125</v>
      </c>
      <c r="AG518" s="210">
        <f t="shared" si="426"/>
        <v>145</v>
      </c>
      <c r="AH518" s="216"/>
      <c r="AI518" s="216">
        <v>10</v>
      </c>
      <c r="AJ518" s="216">
        <v>55</v>
      </c>
      <c r="AK518" s="210">
        <f t="shared" si="427"/>
        <v>65</v>
      </c>
      <c r="AL518" s="247">
        <v>480</v>
      </c>
      <c r="AM518" s="247">
        <v>430</v>
      </c>
      <c r="AN518" s="247">
        <f>480-220</f>
        <v>260</v>
      </c>
      <c r="AO518" s="207">
        <f t="shared" si="434"/>
        <v>10355</v>
      </c>
      <c r="AP518" s="209"/>
      <c r="AQ518" s="411">
        <f t="shared" si="435"/>
        <v>0</v>
      </c>
      <c r="AR518" s="210"/>
      <c r="AS518" s="210"/>
      <c r="AT518" s="210"/>
      <c r="AU518" s="219">
        <f t="shared" si="436"/>
        <v>445</v>
      </c>
      <c r="AV518" s="220" t="s">
        <v>50</v>
      </c>
      <c r="AW518" s="221"/>
      <c r="AX518" s="210"/>
      <c r="AY518" s="210"/>
      <c r="AZ518" s="219">
        <f>AW518+AX518+AY518</f>
        <v>0</v>
      </c>
      <c r="BA518" s="222">
        <f t="shared" si="437"/>
        <v>240</v>
      </c>
      <c r="BB518" s="221"/>
      <c r="BC518" s="210"/>
      <c r="BD518" s="210"/>
      <c r="BE518" s="219">
        <f>BB518+BC518+BD518</f>
        <v>0</v>
      </c>
      <c r="BF518" s="222">
        <f t="shared" si="428"/>
        <v>0</v>
      </c>
      <c r="BG518" s="248">
        <f>SUM(AR518:AT520,AP518:AP520,AL518:AN520,AH518:AJ520,AD518:AF520,Z518:AB520)</f>
        <v>1440</v>
      </c>
      <c r="BH518" s="195"/>
      <c r="BI518" s="239"/>
      <c r="BJ518" s="240"/>
      <c r="BK518" s="241"/>
      <c r="BL518" s="242"/>
      <c r="BM518" s="239"/>
      <c r="BN518" s="241"/>
      <c r="BO518" s="241"/>
      <c r="BP518" s="198"/>
      <c r="BQ518" s="239"/>
      <c r="BR518" s="241"/>
      <c r="BS518" s="241"/>
      <c r="BT518" s="243"/>
      <c r="BU518" s="8"/>
      <c r="BV518" s="87"/>
      <c r="BW518" s="107"/>
      <c r="BX518" s="14"/>
      <c r="BY518" s="93"/>
      <c r="BZ518" s="93"/>
      <c r="CA518" s="98"/>
      <c r="CB518" s="8"/>
      <c r="CC518" s="87"/>
      <c r="CD518" s="111"/>
      <c r="CE518" s="112"/>
      <c r="CF518" s="93"/>
      <c r="CG518" s="93"/>
      <c r="CH518" s="110"/>
      <c r="CI518" s="8"/>
      <c r="CJ518" s="9"/>
      <c r="CK518" s="25"/>
      <c r="CL518" s="2"/>
      <c r="CM518" s="2"/>
      <c r="CN518" s="2"/>
      <c r="CO518" s="3"/>
      <c r="CP518" s="8"/>
      <c r="CQ518" s="25"/>
      <c r="CR518" s="2"/>
      <c r="CS518" s="2"/>
      <c r="CT518" s="2"/>
      <c r="CU518" s="3"/>
    </row>
    <row r="519" spans="1:99" ht="15.75" customHeight="1" x14ac:dyDescent="0.25">
      <c r="A519" s="182" t="s">
        <v>51</v>
      </c>
      <c r="B519" s="503"/>
      <c r="C519" s="204">
        <v>0</v>
      </c>
      <c r="D519" s="204">
        <v>0</v>
      </c>
      <c r="E519" s="204">
        <v>0</v>
      </c>
      <c r="F519" s="205">
        <f t="shared" si="421"/>
        <v>0</v>
      </c>
      <c r="G519" s="206">
        <f t="shared" si="429"/>
        <v>0</v>
      </c>
      <c r="H519" s="205">
        <f>G519/BH509</f>
        <v>0</v>
      </c>
      <c r="I519" s="231">
        <f t="shared" si="422"/>
        <v>0</v>
      </c>
      <c r="J519" s="207">
        <f t="shared" si="430"/>
        <v>0</v>
      </c>
      <c r="K519" s="231">
        <f t="shared" si="423"/>
        <v>0</v>
      </c>
      <c r="L519" s="207">
        <f t="shared" si="431"/>
        <v>0</v>
      </c>
      <c r="M519" s="207">
        <f t="shared" si="424"/>
        <v>0</v>
      </c>
      <c r="N519" s="207">
        <f t="shared" si="432"/>
        <v>0</v>
      </c>
      <c r="O519" s="208"/>
      <c r="P519" s="208"/>
      <c r="Q519" s="496"/>
      <c r="R519" s="496"/>
      <c r="S519" s="496"/>
      <c r="T519" s="496"/>
      <c r="U519" s="496"/>
      <c r="V519" s="487"/>
      <c r="W519" s="245"/>
      <c r="X519" s="214">
        <f t="shared" si="433"/>
        <v>12</v>
      </c>
      <c r="Y519" s="182" t="s">
        <v>51</v>
      </c>
      <c r="Z519" s="237"/>
      <c r="AA519" s="261"/>
      <c r="AB519" s="261"/>
      <c r="AC519" s="210">
        <f t="shared" si="425"/>
        <v>0</v>
      </c>
      <c r="AD519" s="235"/>
      <c r="AE519" s="235"/>
      <c r="AF519" s="235"/>
      <c r="AG519" s="210">
        <f t="shared" si="426"/>
        <v>0</v>
      </c>
      <c r="AH519" s="235">
        <v>0</v>
      </c>
      <c r="AI519" s="235">
        <v>0</v>
      </c>
      <c r="AJ519" s="235">
        <v>0</v>
      </c>
      <c r="AK519" s="210">
        <f t="shared" si="427"/>
        <v>0</v>
      </c>
      <c r="AL519" s="233"/>
      <c r="AM519" s="233"/>
      <c r="AN519" s="233"/>
      <c r="AO519" s="207">
        <f t="shared" si="434"/>
        <v>0</v>
      </c>
      <c r="AP519" s="236"/>
      <c r="AQ519" s="411">
        <f t="shared" si="435"/>
        <v>0</v>
      </c>
      <c r="AR519" s="237"/>
      <c r="AS519" s="237"/>
      <c r="AT519" s="237"/>
      <c r="AU519" s="219">
        <f t="shared" si="436"/>
        <v>0</v>
      </c>
      <c r="AV519" s="253"/>
      <c r="AW519" s="254"/>
      <c r="AX519" s="237"/>
      <c r="AY519" s="237"/>
      <c r="AZ519" s="255"/>
      <c r="BA519" s="222">
        <f t="shared" si="437"/>
        <v>0</v>
      </c>
      <c r="BB519" s="254"/>
      <c r="BC519" s="237"/>
      <c r="BD519" s="237"/>
      <c r="BE519" s="255"/>
      <c r="BF519" s="222">
        <f t="shared" si="428"/>
        <v>0</v>
      </c>
      <c r="BG519" s="260"/>
      <c r="BH519" s="224" t="s">
        <v>52</v>
      </c>
      <c r="BI519" s="225"/>
      <c r="BJ519" s="249">
        <v>0.55000000000000004</v>
      </c>
      <c r="BK519" s="226"/>
      <c r="BL519" s="250"/>
      <c r="BM519" s="225"/>
      <c r="BN519" s="226">
        <v>0.37</v>
      </c>
      <c r="BO519" s="226"/>
      <c r="BP519" s="251"/>
      <c r="BQ519" s="225"/>
      <c r="BR519" s="226">
        <v>0.33</v>
      </c>
      <c r="BS519" s="226"/>
      <c r="BT519" s="252"/>
      <c r="BU519" s="8"/>
      <c r="BV519" s="87"/>
      <c r="BW519" s="104" t="s">
        <v>52</v>
      </c>
      <c r="BX519" s="13"/>
      <c r="BY519" s="102">
        <f>BJ519+BN519+BR519</f>
        <v>1.25</v>
      </c>
      <c r="BZ519" s="102">
        <f>BK519+BO519+BS519</f>
        <v>0</v>
      </c>
      <c r="CA519" s="98"/>
      <c r="CB519" s="8"/>
      <c r="CC519" s="87"/>
      <c r="CD519" s="113" t="s">
        <v>52</v>
      </c>
      <c r="CE519" s="96"/>
      <c r="CF519" s="102">
        <f>BY519</f>
        <v>1.25</v>
      </c>
      <c r="CG519" s="102">
        <f>BZ519</f>
        <v>0</v>
      </c>
      <c r="CH519" s="106"/>
      <c r="CI519" s="8"/>
      <c r="CJ519" s="9"/>
      <c r="CK519" s="25" t="s">
        <v>52</v>
      </c>
      <c r="CL519" s="31">
        <f>BJ519/(C521+C522)%</f>
        <v>1.0901883052527255</v>
      </c>
      <c r="CM519" s="31">
        <f>BN519/(D521+D522)%</f>
        <v>7.115384615384615</v>
      </c>
      <c r="CN519" s="31">
        <f>BR519/(E521+E522)%</f>
        <v>0.69723219945066561</v>
      </c>
      <c r="CO519" s="32">
        <f>BY519/(F521+F522)%</f>
        <v>1.2138279277529618</v>
      </c>
      <c r="CP519" s="8"/>
      <c r="CQ519" s="25" t="s">
        <v>52</v>
      </c>
      <c r="CR519" s="31">
        <f>BK519/(C521+C522)%</f>
        <v>0</v>
      </c>
      <c r="CS519" s="31">
        <f>BO519/(D521+D522)%</f>
        <v>0</v>
      </c>
      <c r="CT519" s="31">
        <f>BS519/(E521+E522)%</f>
        <v>0</v>
      </c>
      <c r="CU519" s="32">
        <f>BZ519/(F521+F522)%</f>
        <v>0</v>
      </c>
    </row>
    <row r="520" spans="1:99" ht="15.75" customHeight="1" x14ac:dyDescent="0.25">
      <c r="A520" s="182" t="s">
        <v>53</v>
      </c>
      <c r="B520" s="202">
        <v>150</v>
      </c>
      <c r="C520" s="204">
        <v>261.27999999999997</v>
      </c>
      <c r="D520" s="204">
        <v>127.145</v>
      </c>
      <c r="E520" s="204">
        <v>0</v>
      </c>
      <c r="F520" s="205">
        <f t="shared" si="421"/>
        <v>388.42499999999995</v>
      </c>
      <c r="G520" s="206">
        <f t="shared" si="429"/>
        <v>3052.9049999999997</v>
      </c>
      <c r="H520" s="205">
        <f>G520/BH509</f>
        <v>254.40874999999997</v>
      </c>
      <c r="I520" s="231">
        <f t="shared" si="422"/>
        <v>0</v>
      </c>
      <c r="J520" s="207">
        <f t="shared" si="430"/>
        <v>0</v>
      </c>
      <c r="K520" s="231">
        <f t="shared" si="423"/>
        <v>0</v>
      </c>
      <c r="L520" s="207">
        <f t="shared" si="431"/>
        <v>0</v>
      </c>
      <c r="M520" s="207">
        <f t="shared" si="424"/>
        <v>0</v>
      </c>
      <c r="N520" s="207">
        <f t="shared" si="432"/>
        <v>195</v>
      </c>
      <c r="O520" s="208"/>
      <c r="P520" s="208"/>
      <c r="Q520" s="207" t="e">
        <f>C520/AL520*60</f>
        <v>#DIV/0!</v>
      </c>
      <c r="R520" s="207" t="e">
        <f>D520/AM520*60</f>
        <v>#DIV/0!</v>
      </c>
      <c r="S520" s="207" t="e">
        <f>E520/AN520*60</f>
        <v>#DIV/0!</v>
      </c>
      <c r="T520" s="207" t="e">
        <f>(F520)/(AL520+AM520+AN520)*60</f>
        <v>#DIV/0!</v>
      </c>
      <c r="U520" s="207" t="e">
        <f>(G520)*60/AO520</f>
        <v>#DIV/0!</v>
      </c>
      <c r="V520" s="259">
        <v>20.6</v>
      </c>
      <c r="W520" s="213"/>
      <c r="X520" s="214">
        <f t="shared" si="433"/>
        <v>12</v>
      </c>
      <c r="Y520" s="182" t="s">
        <v>53</v>
      </c>
      <c r="Z520" s="237"/>
      <c r="AA520" s="261"/>
      <c r="AB520" s="261"/>
      <c r="AC520" s="210">
        <f t="shared" si="425"/>
        <v>0</v>
      </c>
      <c r="AD520" s="235"/>
      <c r="AE520" s="235"/>
      <c r="AF520" s="235"/>
      <c r="AG520" s="210">
        <f t="shared" si="426"/>
        <v>0</v>
      </c>
      <c r="AH520" s="235">
        <v>0</v>
      </c>
      <c r="AI520" s="235">
        <v>0</v>
      </c>
      <c r="AJ520" s="235">
        <v>0</v>
      </c>
      <c r="AK520" s="210">
        <f t="shared" si="427"/>
        <v>0</v>
      </c>
      <c r="AL520" s="247"/>
      <c r="AM520" s="247"/>
      <c r="AN520" s="247"/>
      <c r="AO520" s="207">
        <f t="shared" si="434"/>
        <v>0</v>
      </c>
      <c r="AP520" s="236"/>
      <c r="AQ520" s="411">
        <f t="shared" si="435"/>
        <v>0</v>
      </c>
      <c r="AR520" s="237"/>
      <c r="AS520" s="237"/>
      <c r="AT520" s="237"/>
      <c r="AU520" s="219">
        <f t="shared" si="436"/>
        <v>0</v>
      </c>
      <c r="AV520" s="253"/>
      <c r="AW520" s="254"/>
      <c r="AX520" s="237"/>
      <c r="AY520" s="237"/>
      <c r="AZ520" s="255"/>
      <c r="BA520" s="222">
        <f t="shared" si="437"/>
        <v>0</v>
      </c>
      <c r="BB520" s="254"/>
      <c r="BC520" s="237"/>
      <c r="BD520" s="237"/>
      <c r="BE520" s="255"/>
      <c r="BF520" s="222">
        <f t="shared" si="428"/>
        <v>0</v>
      </c>
      <c r="BG520" s="257"/>
      <c r="BH520" s="224"/>
      <c r="BI520" s="225"/>
      <c r="BJ520" s="240"/>
      <c r="BK520" s="240"/>
      <c r="BL520" s="250"/>
      <c r="BM520" s="225"/>
      <c r="BN520" s="240"/>
      <c r="BO520" s="240"/>
      <c r="BP520" s="251"/>
      <c r="BQ520" s="225"/>
      <c r="BR520" s="240"/>
      <c r="BS520" s="240"/>
      <c r="BT520" s="252"/>
      <c r="BU520" s="8"/>
      <c r="BV520" s="87"/>
      <c r="BW520" s="107"/>
      <c r="BX520" s="13"/>
      <c r="BY520" s="102"/>
      <c r="BZ520" s="102"/>
      <c r="CA520" s="98"/>
      <c r="CB520" s="8"/>
      <c r="CC520" s="87"/>
      <c r="CD520" s="90"/>
      <c r="CE520" s="105"/>
      <c r="CF520" s="102"/>
      <c r="CG520" s="102"/>
      <c r="CH520" s="106"/>
      <c r="CI520" s="8"/>
      <c r="CJ520" s="9"/>
      <c r="CK520" s="25"/>
      <c r="CL520" s="31"/>
      <c r="CM520" s="31"/>
      <c r="CN520" s="31"/>
      <c r="CO520" s="32"/>
      <c r="CP520" s="8"/>
      <c r="CQ520" s="25"/>
      <c r="CR520" s="31"/>
      <c r="CS520" s="31"/>
      <c r="CT520" s="31"/>
      <c r="CU520" s="32"/>
    </row>
    <row r="521" spans="1:99" ht="15.75" customHeight="1" x14ac:dyDescent="0.25">
      <c r="A521" s="201" t="s">
        <v>54</v>
      </c>
      <c r="B521" s="202">
        <v>208</v>
      </c>
      <c r="C521" s="204">
        <v>0</v>
      </c>
      <c r="D521" s="204">
        <v>0</v>
      </c>
      <c r="E521" s="204">
        <v>0</v>
      </c>
      <c r="F521" s="206">
        <f t="shared" ref="F521:F529" si="438">C521+D521+E521</f>
        <v>0</v>
      </c>
      <c r="G521" s="206">
        <f t="shared" si="429"/>
        <v>59.685000000000002</v>
      </c>
      <c r="H521" s="206">
        <f>G521/BH509</f>
        <v>4.9737499999999999</v>
      </c>
      <c r="I521" s="207">
        <f t="shared" si="422"/>
        <v>0</v>
      </c>
      <c r="J521" s="207">
        <f t="shared" si="430"/>
        <v>710</v>
      </c>
      <c r="K521" s="207">
        <f t="shared" si="423"/>
        <v>0</v>
      </c>
      <c r="L521" s="207">
        <f t="shared" si="431"/>
        <v>10</v>
      </c>
      <c r="M521" s="207">
        <f t="shared" si="424"/>
        <v>180</v>
      </c>
      <c r="N521" s="207">
        <f t="shared" si="432"/>
        <v>5660</v>
      </c>
      <c r="O521" s="208">
        <f>(24*60-(I521+K521+M521+AR521+AS521+AT521+AP521))/24/60*100</f>
        <v>87.5</v>
      </c>
      <c r="P521" s="208">
        <f>(X521*24*60-(J521+L521+N521+AQ521+AU521))/X521/24/60*100</f>
        <v>59.259259259259267</v>
      </c>
      <c r="Q521" s="496">
        <f>(C521+C522)/(AL521+AL522)*60</f>
        <v>8.9029411764705877</v>
      </c>
      <c r="R521" s="496">
        <f>(D521+D522)/(AM521+AM522)*60</f>
        <v>0.72558139534883725</v>
      </c>
      <c r="S521" s="496">
        <f>(E521+E522)/(AN521+AN522)*60</f>
        <v>5.9162499999999998</v>
      </c>
      <c r="T521" s="496">
        <f>(F521+F522)/(AL521+AM521+AN521+AL522+AM522+AN522)*60</f>
        <v>4.9430399999999999</v>
      </c>
      <c r="U521" s="496">
        <f>(G521+G522)*60/(AO521+AO522)</f>
        <v>10.692071952031979</v>
      </c>
      <c r="V521" s="487">
        <v>22.18</v>
      </c>
      <c r="W521" s="245"/>
      <c r="X521" s="214">
        <f t="shared" si="433"/>
        <v>12</v>
      </c>
      <c r="Y521" s="201" t="s">
        <v>54</v>
      </c>
      <c r="Z521" s="262"/>
      <c r="AA521" s="216"/>
      <c r="AB521" s="216"/>
      <c r="AC521" s="210">
        <f t="shared" si="425"/>
        <v>0</v>
      </c>
      <c r="AD521" s="235"/>
      <c r="AE521" s="235"/>
      <c r="AF521" s="235"/>
      <c r="AG521" s="210">
        <f t="shared" si="426"/>
        <v>0</v>
      </c>
      <c r="AH521" s="235">
        <v>140</v>
      </c>
      <c r="AI521" s="235">
        <v>40</v>
      </c>
      <c r="AJ521" s="235">
        <v>0</v>
      </c>
      <c r="AK521" s="210">
        <f t="shared" si="427"/>
        <v>180</v>
      </c>
      <c r="AL521" s="247">
        <f>480-140</f>
        <v>340</v>
      </c>
      <c r="AM521" s="247">
        <v>430</v>
      </c>
      <c r="AN521" s="247">
        <v>480</v>
      </c>
      <c r="AO521" s="207">
        <f t="shared" si="434"/>
        <v>7505</v>
      </c>
      <c r="AP521" s="209"/>
      <c r="AQ521" s="411">
        <f t="shared" si="435"/>
        <v>240</v>
      </c>
      <c r="AR521" s="210"/>
      <c r="AS521" s="210"/>
      <c r="AT521" s="210"/>
      <c r="AU521" s="219">
        <f t="shared" si="436"/>
        <v>420</v>
      </c>
      <c r="AV521" s="263" t="s">
        <v>55</v>
      </c>
      <c r="AW521" s="221"/>
      <c r="AX521" s="210"/>
      <c r="AY521" s="210"/>
      <c r="AZ521" s="219">
        <f>AW521+AX521+AY521</f>
        <v>0</v>
      </c>
      <c r="BA521" s="222">
        <f t="shared" si="437"/>
        <v>0</v>
      </c>
      <c r="BB521" s="221"/>
      <c r="BC521" s="210"/>
      <c r="BD521" s="210"/>
      <c r="BE521" s="219">
        <f>BB521+BC521+BD521</f>
        <v>0</v>
      </c>
      <c r="BF521" s="222">
        <f t="shared" si="428"/>
        <v>0</v>
      </c>
      <c r="BG521" s="248">
        <f>SUM(AR521:AT522,AP521:AP522,AL521:AN522,AH521:AJ522,AD521:AF522,Z521:AB522)</f>
        <v>1440</v>
      </c>
      <c r="BH521" s="224" t="s">
        <v>56</v>
      </c>
      <c r="BI521" s="225"/>
      <c r="BJ521" s="249">
        <v>0</v>
      </c>
      <c r="BK521" s="226"/>
      <c r="BL521" s="250"/>
      <c r="BM521" s="225"/>
      <c r="BN521" s="226">
        <v>0</v>
      </c>
      <c r="BO521" s="226"/>
      <c r="BP521" s="251"/>
      <c r="BQ521" s="225"/>
      <c r="BR521" s="226">
        <v>0</v>
      </c>
      <c r="BS521" s="226"/>
      <c r="BT521" s="252"/>
      <c r="BU521" s="8"/>
      <c r="BV521" s="87"/>
      <c r="BW521" s="104" t="s">
        <v>56</v>
      </c>
      <c r="BX521" s="13"/>
      <c r="BY521" s="102">
        <f>BJ521+BN521+BR521</f>
        <v>0</v>
      </c>
      <c r="BZ521" s="102">
        <f>BK521+BO521+BS521</f>
        <v>0</v>
      </c>
      <c r="CA521" s="98"/>
      <c r="CB521" s="8"/>
      <c r="CC521" s="87"/>
      <c r="CD521" s="103" t="s">
        <v>56</v>
      </c>
      <c r="CE521" s="105"/>
      <c r="CF521" s="102">
        <f>BY521</f>
        <v>0</v>
      </c>
      <c r="CG521" s="102">
        <f>BZ521</f>
        <v>0</v>
      </c>
      <c r="CH521" s="106"/>
      <c r="CI521" s="8"/>
      <c r="CJ521" s="9"/>
      <c r="CK521" s="7" t="s">
        <v>56</v>
      </c>
      <c r="CL521" s="31" t="e">
        <f>BJ521/(C523)%</f>
        <v>#DIV/0!</v>
      </c>
      <c r="CM521" s="31" t="e">
        <f>BN521/(D523)%</f>
        <v>#DIV/0!</v>
      </c>
      <c r="CN521" s="31">
        <f>BR521/(E523)%</f>
        <v>0</v>
      </c>
      <c r="CO521" s="32">
        <f>BY521/(F523)%</f>
        <v>0</v>
      </c>
      <c r="CP521" s="8"/>
      <c r="CQ521" s="7" t="s">
        <v>56</v>
      </c>
      <c r="CR521" s="31" t="e">
        <f>BK521/(C523)%</f>
        <v>#DIV/0!</v>
      </c>
      <c r="CS521" s="31" t="e">
        <f>BO521/(D523)%</f>
        <v>#DIV/0!</v>
      </c>
      <c r="CT521" s="31">
        <f>BS521/(E523)%</f>
        <v>0</v>
      </c>
      <c r="CU521" s="32">
        <f>BZ521/(F523)%</f>
        <v>0</v>
      </c>
    </row>
    <row r="522" spans="1:99" ht="15.75" customHeight="1" x14ac:dyDescent="0.25">
      <c r="A522" s="182" t="s">
        <v>57</v>
      </c>
      <c r="B522" s="202">
        <v>277</v>
      </c>
      <c r="C522" s="204">
        <v>50.45</v>
      </c>
      <c r="D522" s="204">
        <v>5.2</v>
      </c>
      <c r="E522" s="204">
        <v>47.33</v>
      </c>
      <c r="F522" s="205">
        <f t="shared" si="438"/>
        <v>102.98</v>
      </c>
      <c r="G522" s="206">
        <f t="shared" si="429"/>
        <v>1277.7150000000001</v>
      </c>
      <c r="H522" s="205">
        <f>G522/BH509</f>
        <v>106.47625000000001</v>
      </c>
      <c r="I522" s="231">
        <f t="shared" si="422"/>
        <v>10</v>
      </c>
      <c r="J522" s="207">
        <f t="shared" si="430"/>
        <v>10</v>
      </c>
      <c r="K522" s="231">
        <f t="shared" si="423"/>
        <v>0</v>
      </c>
      <c r="L522" s="207">
        <f t="shared" si="431"/>
        <v>0</v>
      </c>
      <c r="M522" s="207">
        <f t="shared" si="424"/>
        <v>0</v>
      </c>
      <c r="N522" s="207">
        <f t="shared" si="432"/>
        <v>990</v>
      </c>
      <c r="O522" s="208"/>
      <c r="P522" s="208"/>
      <c r="Q522" s="496"/>
      <c r="R522" s="496"/>
      <c r="S522" s="496"/>
      <c r="T522" s="496"/>
      <c r="U522" s="496"/>
      <c r="V522" s="487"/>
      <c r="W522" s="245"/>
      <c r="X522" s="214">
        <f t="shared" si="433"/>
        <v>12</v>
      </c>
      <c r="Y522" s="182" t="s">
        <v>57</v>
      </c>
      <c r="Z522" s="215"/>
      <c r="AA522" s="216">
        <v>10</v>
      </c>
      <c r="AB522" s="216"/>
      <c r="AC522" s="210">
        <f t="shared" si="425"/>
        <v>10</v>
      </c>
      <c r="AD522" s="235"/>
      <c r="AE522" s="235"/>
      <c r="AF522" s="235"/>
      <c r="AG522" s="210">
        <f t="shared" si="426"/>
        <v>0</v>
      </c>
      <c r="AH522" s="235">
        <v>0</v>
      </c>
      <c r="AI522" s="235">
        <v>0</v>
      </c>
      <c r="AJ522" s="235">
        <v>0</v>
      </c>
      <c r="AK522" s="210">
        <f t="shared" si="427"/>
        <v>0</v>
      </c>
      <c r="AL522" s="247"/>
      <c r="AM522" s="247"/>
      <c r="AN522" s="247"/>
      <c r="AO522" s="207">
        <f t="shared" si="434"/>
        <v>0</v>
      </c>
      <c r="AP522" s="236"/>
      <c r="AQ522" s="411">
        <f t="shared" si="435"/>
        <v>0</v>
      </c>
      <c r="AR522" s="237"/>
      <c r="AS522" s="237"/>
      <c r="AT522" s="237"/>
      <c r="AU522" s="219">
        <f t="shared" si="436"/>
        <v>0</v>
      </c>
      <c r="AV522" s="253"/>
      <c r="AW522" s="254"/>
      <c r="AX522" s="237"/>
      <c r="AY522" s="237"/>
      <c r="AZ522" s="255"/>
      <c r="BA522" s="222">
        <f t="shared" si="437"/>
        <v>0</v>
      </c>
      <c r="BB522" s="254"/>
      <c r="BC522" s="237"/>
      <c r="BD522" s="237"/>
      <c r="BE522" s="255"/>
      <c r="BF522" s="222">
        <f t="shared" si="428"/>
        <v>0</v>
      </c>
      <c r="BG522" s="238"/>
      <c r="BI522" s="264"/>
      <c r="BJ522" s="264"/>
      <c r="BK522" s="264"/>
      <c r="BL522" s="264"/>
      <c r="BM522" s="264"/>
      <c r="BN522" s="264"/>
      <c r="BO522" s="264"/>
      <c r="BP522" s="264"/>
      <c r="BQ522" s="264"/>
      <c r="BR522" s="264"/>
      <c r="BS522" s="264"/>
      <c r="BT522" s="265"/>
      <c r="BU522" s="8"/>
      <c r="BV522" s="87"/>
      <c r="BW522" s="114"/>
      <c r="BX522" s="115"/>
      <c r="BY522" s="116"/>
      <c r="BZ522" s="116"/>
      <c r="CA522" s="117"/>
      <c r="CB522" s="8"/>
      <c r="CC522" s="118"/>
      <c r="CD522" s="119"/>
      <c r="CE522" s="120"/>
      <c r="CF522" s="116"/>
      <c r="CG522" s="116"/>
      <c r="CH522" s="121"/>
      <c r="CI522" s="8"/>
      <c r="CJ522" s="9"/>
      <c r="CK522" s="25"/>
      <c r="CL522" s="2"/>
      <c r="CM522" s="2"/>
      <c r="CN522" s="2"/>
      <c r="CO522" s="3"/>
      <c r="CP522" s="8"/>
      <c r="CQ522" s="25"/>
      <c r="CR522" s="2"/>
      <c r="CS522" s="2"/>
      <c r="CT522" s="2"/>
      <c r="CU522" s="3"/>
    </row>
    <row r="523" spans="1:99" ht="15.75" customHeight="1" x14ac:dyDescent="0.25">
      <c r="A523" s="182" t="s">
        <v>56</v>
      </c>
      <c r="B523" s="202"/>
      <c r="C523" s="204">
        <v>0</v>
      </c>
      <c r="D523" s="204"/>
      <c r="E523" s="204">
        <v>41.12</v>
      </c>
      <c r="F523" s="205">
        <f t="shared" si="438"/>
        <v>41.12</v>
      </c>
      <c r="G523" s="206">
        <f t="shared" si="429"/>
        <v>977.60300000000018</v>
      </c>
      <c r="H523" s="205">
        <f>G523/BH509</f>
        <v>81.466916666666677</v>
      </c>
      <c r="I523" s="231">
        <f t="shared" si="422"/>
        <v>0</v>
      </c>
      <c r="J523" s="207">
        <f t="shared" si="430"/>
        <v>0</v>
      </c>
      <c r="K523" s="231">
        <f t="shared" si="423"/>
        <v>0</v>
      </c>
      <c r="L523" s="207">
        <f t="shared" si="431"/>
        <v>180</v>
      </c>
      <c r="M523" s="207">
        <f t="shared" si="424"/>
        <v>320</v>
      </c>
      <c r="N523" s="207">
        <f t="shared" si="432"/>
        <v>8700</v>
      </c>
      <c r="O523" s="208">
        <f>(24*60-(I523+K523+M523+AR523+AS523+AT523+AP523))/24/60*100</f>
        <v>77.777777777777786</v>
      </c>
      <c r="P523" s="208">
        <f>(X523*24*60-(J523+L523+N523+AQ523+AU523))/X523/24/60*100</f>
        <v>48.611111111111107</v>
      </c>
      <c r="Q523" s="266"/>
      <c r="R523" s="266"/>
      <c r="S523" s="266"/>
      <c r="T523" s="266"/>
      <c r="U523" s="266"/>
      <c r="V523" s="267"/>
      <c r="W523" s="245"/>
      <c r="X523" s="214">
        <f t="shared" si="433"/>
        <v>12</v>
      </c>
      <c r="Y523" s="224" t="s">
        <v>56</v>
      </c>
      <c r="Z523" s="215"/>
      <c r="AA523" s="216"/>
      <c r="AB523" s="216"/>
      <c r="AC523" s="210">
        <f t="shared" si="425"/>
        <v>0</v>
      </c>
      <c r="AD523" s="235"/>
      <c r="AE523" s="235"/>
      <c r="AF523" s="235"/>
      <c r="AG523" s="210">
        <f t="shared" si="426"/>
        <v>0</v>
      </c>
      <c r="AH523" s="235"/>
      <c r="AI523" s="235"/>
      <c r="AJ523" s="235">
        <v>320</v>
      </c>
      <c r="AK523" s="210">
        <f t="shared" si="427"/>
        <v>320</v>
      </c>
      <c r="AL523" s="247"/>
      <c r="AM523" s="247"/>
      <c r="AN523" s="247"/>
      <c r="AO523" s="207">
        <f t="shared" si="434"/>
        <v>0</v>
      </c>
      <c r="AP523" s="236"/>
      <c r="AQ523" s="411">
        <f t="shared" si="435"/>
        <v>0</v>
      </c>
      <c r="AR523" s="237"/>
      <c r="AS523" s="237"/>
      <c r="AT523" s="237"/>
      <c r="AU523" s="219">
        <f t="shared" si="436"/>
        <v>0</v>
      </c>
      <c r="AV523" s="263" t="s">
        <v>56</v>
      </c>
      <c r="AW523" s="254"/>
      <c r="AX523" s="254"/>
      <c r="AY523" s="254"/>
      <c r="AZ523" s="219">
        <f t="shared" ref="AZ523:AZ529" si="439">AW523+AX523+AY523</f>
        <v>0</v>
      </c>
      <c r="BA523" s="222">
        <f t="shared" si="437"/>
        <v>0</v>
      </c>
      <c r="BB523" s="221"/>
      <c r="BC523" s="210"/>
      <c r="BD523" s="210"/>
      <c r="BE523" s="219">
        <f t="shared" ref="BE523:BE529" si="440">BB523+BC523+BD523</f>
        <v>0</v>
      </c>
      <c r="BF523" s="222">
        <f t="shared" si="428"/>
        <v>2880</v>
      </c>
      <c r="BG523" s="223"/>
      <c r="BH523" s="224" t="s">
        <v>58</v>
      </c>
      <c r="BI523" s="268">
        <v>0.89</v>
      </c>
      <c r="BJ523" s="249">
        <v>0.89</v>
      </c>
      <c r="BK523" s="226"/>
      <c r="BL523" s="269"/>
      <c r="BM523" s="268">
        <v>1.1000000000000001</v>
      </c>
      <c r="BN523" s="226">
        <v>1.1000000000000001</v>
      </c>
      <c r="BO523" s="226"/>
      <c r="BP523" s="270"/>
      <c r="BQ523" s="268">
        <v>0.96</v>
      </c>
      <c r="BR523" s="226">
        <v>0.96</v>
      </c>
      <c r="BS523" s="226"/>
      <c r="BT523" s="271"/>
      <c r="BU523" s="8"/>
      <c r="BV523" s="87"/>
      <c r="BW523" s="122" t="s">
        <v>59</v>
      </c>
      <c r="BX523" s="123">
        <f t="shared" ref="BX523:CA524" si="441">BI523+BM523+BQ523</f>
        <v>2.95</v>
      </c>
      <c r="BY523" s="102">
        <f t="shared" si="441"/>
        <v>2.95</v>
      </c>
      <c r="BZ523" s="102">
        <f t="shared" si="441"/>
        <v>0</v>
      </c>
      <c r="CA523" s="124">
        <f t="shared" si="441"/>
        <v>0</v>
      </c>
      <c r="CB523" s="8"/>
      <c r="CC523" s="87"/>
      <c r="CD523" s="113" t="s">
        <v>59</v>
      </c>
      <c r="CE523" s="125">
        <f t="shared" ref="CE523:CH524" si="442">BX523</f>
        <v>2.95</v>
      </c>
      <c r="CF523" s="102">
        <f t="shared" si="442"/>
        <v>2.95</v>
      </c>
      <c r="CG523" s="102">
        <f t="shared" si="442"/>
        <v>0</v>
      </c>
      <c r="CH523" s="126">
        <f t="shared" si="442"/>
        <v>0</v>
      </c>
      <c r="CI523" s="8"/>
      <c r="CJ523" s="9"/>
      <c r="CK523" s="25" t="s">
        <v>58</v>
      </c>
      <c r="CL523" s="31">
        <f>BJ523/(BJ523+C525)%</f>
        <v>2.3995686168778647</v>
      </c>
      <c r="CM523" s="31">
        <f>BN523/(BN523+D525)%</f>
        <v>3.1565656565656566</v>
      </c>
      <c r="CN523" s="31">
        <f>BR523/(BR523+E525)%</f>
        <v>2.4090338770388957</v>
      </c>
      <c r="CO523" s="32">
        <f>BY523/(BY523+F525)%</f>
        <v>2.6389236769599598</v>
      </c>
      <c r="CP523" s="8"/>
      <c r="CQ523" s="25" t="s">
        <v>58</v>
      </c>
      <c r="CR523" s="31">
        <f>BK523/C525%</f>
        <v>0</v>
      </c>
      <c r="CS523" s="31">
        <f>BO523/D525%</f>
        <v>0</v>
      </c>
      <c r="CT523" s="31">
        <f>BS523/E525%</f>
        <v>0</v>
      </c>
      <c r="CU523" s="32">
        <f>BZ523/F525%</f>
        <v>0</v>
      </c>
    </row>
    <row r="524" spans="1:99" ht="15.75" customHeight="1" x14ac:dyDescent="0.25">
      <c r="A524" s="182" t="s">
        <v>60</v>
      </c>
      <c r="B524" s="202"/>
      <c r="C524" s="204">
        <v>85.510999999999996</v>
      </c>
      <c r="D524" s="204">
        <v>176.2</v>
      </c>
      <c r="E524" s="204">
        <v>87.97</v>
      </c>
      <c r="F524" s="205">
        <f t="shared" si="438"/>
        <v>349.68100000000004</v>
      </c>
      <c r="G524" s="206">
        <f t="shared" si="429"/>
        <v>3228.2849999999994</v>
      </c>
      <c r="H524" s="205">
        <f>G524/BH509</f>
        <v>269.02374999999995</v>
      </c>
      <c r="I524" s="231">
        <f t="shared" si="422"/>
        <v>60</v>
      </c>
      <c r="J524" s="207">
        <f t="shared" si="430"/>
        <v>645</v>
      </c>
      <c r="K524" s="231">
        <f t="shared" si="423"/>
        <v>60</v>
      </c>
      <c r="L524" s="207">
        <f t="shared" si="431"/>
        <v>535</v>
      </c>
      <c r="M524" s="207">
        <f t="shared" si="424"/>
        <v>2880</v>
      </c>
      <c r="N524" s="207">
        <f t="shared" si="432"/>
        <v>38095</v>
      </c>
      <c r="O524" s="208">
        <f>(16*24*60-(I524+K524+M524+AR524+AS524+AT524+AP524))/16/24/60*100</f>
        <v>86.979166666666657</v>
      </c>
      <c r="P524" s="208">
        <f>(16*X524*24*60-(J524+L524+N524+AQ524+AU524))/16/X524/24/60*100</f>
        <v>85.794632523148138</v>
      </c>
      <c r="Q524" s="232"/>
      <c r="R524" s="233"/>
      <c r="S524" s="233"/>
      <c r="T524" s="234"/>
      <c r="U524" s="234"/>
      <c r="V524" s="272"/>
      <c r="W524" s="213"/>
      <c r="X524" s="214">
        <f>X529</f>
        <v>12</v>
      </c>
      <c r="Y524" s="182" t="s">
        <v>60</v>
      </c>
      <c r="Z524" s="215">
        <v>30</v>
      </c>
      <c r="AA524" s="216"/>
      <c r="AB524" s="216">
        <v>30</v>
      </c>
      <c r="AC524" s="210">
        <f t="shared" si="425"/>
        <v>60</v>
      </c>
      <c r="AD524" s="235">
        <v>30</v>
      </c>
      <c r="AE524" s="235"/>
      <c r="AF524" s="235">
        <v>30</v>
      </c>
      <c r="AG524" s="210">
        <f t="shared" si="426"/>
        <v>60</v>
      </c>
      <c r="AH524" s="235">
        <v>960</v>
      </c>
      <c r="AI524" s="235">
        <v>960</v>
      </c>
      <c r="AJ524" s="235">
        <v>960</v>
      </c>
      <c r="AK524" s="210">
        <f t="shared" si="427"/>
        <v>2880</v>
      </c>
      <c r="AL524" s="233"/>
      <c r="AM524" s="233"/>
      <c r="AN524" s="233"/>
      <c r="AO524" s="207">
        <f t="shared" si="434"/>
        <v>0</v>
      </c>
      <c r="AP524" s="236"/>
      <c r="AQ524" s="411">
        <f t="shared" si="435"/>
        <v>0</v>
      </c>
      <c r="AR524" s="237"/>
      <c r="AS524" s="237"/>
      <c r="AT524" s="237"/>
      <c r="AU524" s="219">
        <f t="shared" si="436"/>
        <v>0</v>
      </c>
      <c r="AV524" s="263" t="s">
        <v>60</v>
      </c>
      <c r="AW524" s="221"/>
      <c r="AX524" s="210"/>
      <c r="AY524" s="210"/>
      <c r="AZ524" s="219">
        <f t="shared" si="439"/>
        <v>0</v>
      </c>
      <c r="BA524" s="222">
        <f t="shared" si="437"/>
        <v>0</v>
      </c>
      <c r="BB524" s="221">
        <f>AH524</f>
        <v>960</v>
      </c>
      <c r="BC524" s="221">
        <f>AI524</f>
        <v>960</v>
      </c>
      <c r="BD524" s="221">
        <f>AJ524</f>
        <v>960</v>
      </c>
      <c r="BE524" s="219">
        <f t="shared" si="440"/>
        <v>2880</v>
      </c>
      <c r="BF524" s="222">
        <f t="shared" si="428"/>
        <v>35215</v>
      </c>
      <c r="BG524" s="223"/>
      <c r="BH524" s="224" t="s">
        <v>61</v>
      </c>
      <c r="BI524" s="268">
        <v>0.87</v>
      </c>
      <c r="BJ524" s="249">
        <v>0.87</v>
      </c>
      <c r="BK524" s="226"/>
      <c r="BL524" s="269"/>
      <c r="BM524" s="268">
        <v>1.08</v>
      </c>
      <c r="BN524" s="226">
        <v>1.08</v>
      </c>
      <c r="BO524" s="226"/>
      <c r="BP524" s="270"/>
      <c r="BQ524" s="268">
        <v>0.94</v>
      </c>
      <c r="BR524" s="226">
        <v>0.94</v>
      </c>
      <c r="BS524" s="226"/>
      <c r="BT524" s="271"/>
      <c r="BU524" s="8"/>
      <c r="BV524" s="87"/>
      <c r="BW524" s="104" t="s">
        <v>62</v>
      </c>
      <c r="BX524" s="127">
        <f t="shared" si="441"/>
        <v>2.89</v>
      </c>
      <c r="BY524" s="128">
        <f t="shared" si="441"/>
        <v>2.89</v>
      </c>
      <c r="BZ524" s="102">
        <f t="shared" si="441"/>
        <v>0</v>
      </c>
      <c r="CA524" s="124">
        <f t="shared" si="441"/>
        <v>0</v>
      </c>
      <c r="CB524" s="9"/>
      <c r="CC524" s="87"/>
      <c r="CD524" s="90" t="s">
        <v>62</v>
      </c>
      <c r="CE524" s="129">
        <f t="shared" si="442"/>
        <v>2.89</v>
      </c>
      <c r="CF524" s="102">
        <f t="shared" si="442"/>
        <v>2.89</v>
      </c>
      <c r="CG524" s="102">
        <f t="shared" si="442"/>
        <v>0</v>
      </c>
      <c r="CH524" s="126">
        <f t="shared" si="442"/>
        <v>0</v>
      </c>
      <c r="CI524" s="8"/>
      <c r="CJ524" s="9"/>
      <c r="CK524" s="25" t="s">
        <v>61</v>
      </c>
      <c r="CL524" s="31">
        <f>BJ524/(BJ524+C526)%</f>
        <v>1.5655929458340831</v>
      </c>
      <c r="CM524" s="31">
        <f>BN524/(BN524+D526)%</f>
        <v>3.0204720886005147</v>
      </c>
      <c r="CN524" s="31">
        <f>BR524/(BR524+E526)%</f>
        <v>1.4621247472390728</v>
      </c>
      <c r="CO524" s="32">
        <f>BY524/(BY524+F526)%</f>
        <v>1.8571355130577836</v>
      </c>
      <c r="CP524" s="8"/>
      <c r="CQ524" s="25" t="s">
        <v>61</v>
      </c>
      <c r="CR524" s="31">
        <f>BK524/C526%</f>
        <v>0</v>
      </c>
      <c r="CS524" s="31">
        <f>BO524/D526%</f>
        <v>0</v>
      </c>
      <c r="CT524" s="31">
        <f>BS524/E526%</f>
        <v>0</v>
      </c>
      <c r="CU524" s="32">
        <f>BZ524/F526%</f>
        <v>0</v>
      </c>
    </row>
    <row r="525" spans="1:99" ht="15.75" customHeight="1" x14ac:dyDescent="0.25">
      <c r="A525" s="201" t="s">
        <v>59</v>
      </c>
      <c r="B525" s="202"/>
      <c r="C525" s="204">
        <v>36.200000000000003</v>
      </c>
      <c r="D525" s="204">
        <v>33.747999999999998</v>
      </c>
      <c r="E525" s="204">
        <v>38.89</v>
      </c>
      <c r="F525" s="206">
        <f t="shared" si="438"/>
        <v>108.83800000000001</v>
      </c>
      <c r="G525" s="206">
        <f t="shared" si="429"/>
        <v>1284.0710000000001</v>
      </c>
      <c r="H525" s="206">
        <f>G525/BH509</f>
        <v>107.00591666666668</v>
      </c>
      <c r="I525" s="207">
        <f t="shared" si="422"/>
        <v>0</v>
      </c>
      <c r="J525" s="207">
        <f t="shared" si="430"/>
        <v>0</v>
      </c>
      <c r="K525" s="207">
        <f t="shared" si="423"/>
        <v>0</v>
      </c>
      <c r="L525" s="207">
        <f t="shared" si="431"/>
        <v>100</v>
      </c>
      <c r="M525" s="207">
        <f t="shared" si="424"/>
        <v>370</v>
      </c>
      <c r="N525" s="207">
        <f t="shared" si="432"/>
        <v>5240</v>
      </c>
      <c r="O525" s="208">
        <f>(24*60-(I525+K525+M525+AR525+AS525+AT525+AP525))/24/60*100</f>
        <v>74.305555555555557</v>
      </c>
      <c r="P525" s="208">
        <f>(X525*24*60-(J525+L525+N525+AQ525+AU525))/X525/24/60*100</f>
        <v>69.097222222222214</v>
      </c>
      <c r="Q525" s="209"/>
      <c r="R525" s="210"/>
      <c r="S525" s="210"/>
      <c r="T525" s="209"/>
      <c r="U525" s="209"/>
      <c r="V525" s="212"/>
      <c r="W525" s="213"/>
      <c r="X525" s="214">
        <f>X524</f>
        <v>12</v>
      </c>
      <c r="Y525" s="201" t="s">
        <v>59</v>
      </c>
      <c r="Z525" s="215"/>
      <c r="AA525" s="216"/>
      <c r="AB525" s="216"/>
      <c r="AC525" s="210">
        <f t="shared" si="425"/>
        <v>0</v>
      </c>
      <c r="AD525" s="235"/>
      <c r="AE525" s="235"/>
      <c r="AF525" s="235"/>
      <c r="AG525" s="210">
        <f t="shared" si="426"/>
        <v>0</v>
      </c>
      <c r="AH525" s="235">
        <v>80</v>
      </c>
      <c r="AI525" s="235">
        <v>150</v>
      </c>
      <c r="AJ525" s="235">
        <v>140</v>
      </c>
      <c r="AK525" s="210">
        <f t="shared" si="427"/>
        <v>370</v>
      </c>
      <c r="AL525" s="210"/>
      <c r="AM525" s="210"/>
      <c r="AN525" s="210"/>
      <c r="AO525" s="207">
        <f t="shared" si="434"/>
        <v>0</v>
      </c>
      <c r="AP525" s="209"/>
      <c r="AQ525" s="411">
        <f t="shared" si="435"/>
        <v>0</v>
      </c>
      <c r="AR525" s="210"/>
      <c r="AS525" s="210"/>
      <c r="AT525" s="210"/>
      <c r="AU525" s="219">
        <f t="shared" si="436"/>
        <v>0</v>
      </c>
      <c r="AV525" s="263" t="s">
        <v>63</v>
      </c>
      <c r="AW525" s="221"/>
      <c r="AX525" s="210"/>
      <c r="AY525" s="210"/>
      <c r="AZ525" s="219">
        <f t="shared" si="439"/>
        <v>0</v>
      </c>
      <c r="BA525" s="222">
        <f t="shared" si="437"/>
        <v>0</v>
      </c>
      <c r="BB525" s="221"/>
      <c r="BC525" s="210"/>
      <c r="BD525" s="210"/>
      <c r="BE525" s="219">
        <f t="shared" si="440"/>
        <v>0</v>
      </c>
      <c r="BF525" s="222">
        <f t="shared" si="428"/>
        <v>0</v>
      </c>
      <c r="BG525" s="238"/>
      <c r="BH525" s="195"/>
      <c r="BI525" s="274"/>
      <c r="BJ525" s="240"/>
      <c r="BK525" s="241"/>
      <c r="BL525" s="275"/>
      <c r="BM525" s="274"/>
      <c r="BN525" s="241"/>
      <c r="BO525" s="241"/>
      <c r="BP525" s="276"/>
      <c r="BQ525" s="274"/>
      <c r="BR525" s="241"/>
      <c r="BS525" s="241"/>
      <c r="BT525" s="265"/>
      <c r="BU525" s="8"/>
      <c r="BV525" s="87"/>
      <c r="BW525" s="107"/>
      <c r="BX525" s="130"/>
      <c r="BY525" s="93"/>
      <c r="BZ525" s="93"/>
      <c r="CA525" s="98"/>
      <c r="CB525" s="8"/>
      <c r="CC525" s="87"/>
      <c r="CD525" s="108"/>
      <c r="CE525" s="109"/>
      <c r="CF525" s="93"/>
      <c r="CG525" s="93"/>
      <c r="CH525" s="110"/>
      <c r="CI525" s="8"/>
      <c r="CJ525" s="9"/>
      <c r="CK525" s="25"/>
      <c r="CL525" s="2"/>
      <c r="CM525" s="2"/>
      <c r="CN525" s="2"/>
      <c r="CO525" s="3"/>
      <c r="CP525" s="8"/>
      <c r="CQ525" s="25"/>
      <c r="CR525" s="2"/>
      <c r="CS525" s="2"/>
      <c r="CT525" s="2"/>
      <c r="CU525" s="3"/>
    </row>
    <row r="526" spans="1:99" ht="15.75" customHeight="1" x14ac:dyDescent="0.25">
      <c r="A526" s="182" t="s">
        <v>62</v>
      </c>
      <c r="B526" s="202"/>
      <c r="C526" s="204">
        <v>54.7</v>
      </c>
      <c r="D526" s="204">
        <v>34.676000000000002</v>
      </c>
      <c r="E526" s="204">
        <v>63.35</v>
      </c>
      <c r="F526" s="205">
        <f t="shared" si="438"/>
        <v>152.726</v>
      </c>
      <c r="G526" s="206">
        <f t="shared" si="429"/>
        <v>1061.8630000000003</v>
      </c>
      <c r="H526" s="205">
        <f>G526/BH509</f>
        <v>88.488583333333352</v>
      </c>
      <c r="I526" s="231">
        <f t="shared" si="422"/>
        <v>0</v>
      </c>
      <c r="J526" s="207">
        <f t="shared" si="430"/>
        <v>0</v>
      </c>
      <c r="K526" s="231">
        <f t="shared" si="423"/>
        <v>0</v>
      </c>
      <c r="L526" s="207">
        <f t="shared" si="431"/>
        <v>0</v>
      </c>
      <c r="M526" s="207">
        <f t="shared" si="424"/>
        <v>420</v>
      </c>
      <c r="N526" s="207">
        <f t="shared" si="432"/>
        <v>6065</v>
      </c>
      <c r="O526" s="208">
        <f>(24*60-(I526+K526+M526+AR526+AS526+AT526+AP526))/24/60*100</f>
        <v>70.833333333333343</v>
      </c>
      <c r="P526" s="208">
        <f>(X526*24*60-(J526+L526+N526+AQ526+AU526))/X526/24/60*100</f>
        <v>64.901620370370367</v>
      </c>
      <c r="Q526" s="232"/>
      <c r="R526" s="233"/>
      <c r="S526" s="233"/>
      <c r="T526" s="234"/>
      <c r="U526" s="234"/>
      <c r="V526" s="272"/>
      <c r="W526" s="213"/>
      <c r="X526" s="214">
        <f>X525</f>
        <v>12</v>
      </c>
      <c r="Y526" s="182" t="s">
        <v>62</v>
      </c>
      <c r="Z526" s="215"/>
      <c r="AA526" s="216"/>
      <c r="AB526" s="216"/>
      <c r="AC526" s="210">
        <f t="shared" si="425"/>
        <v>0</v>
      </c>
      <c r="AD526" s="235"/>
      <c r="AE526" s="235"/>
      <c r="AF526" s="235"/>
      <c r="AG526" s="210">
        <f t="shared" si="426"/>
        <v>0</v>
      </c>
      <c r="AH526" s="235">
        <v>160</v>
      </c>
      <c r="AI526" s="235">
        <v>100</v>
      </c>
      <c r="AJ526" s="235">
        <v>160</v>
      </c>
      <c r="AK526" s="210">
        <f t="shared" si="427"/>
        <v>420</v>
      </c>
      <c r="AL526" s="233"/>
      <c r="AM526" s="233"/>
      <c r="AN526" s="233"/>
      <c r="AO526" s="207">
        <f t="shared" si="434"/>
        <v>0</v>
      </c>
      <c r="AP526" s="236"/>
      <c r="AQ526" s="411">
        <f t="shared" si="435"/>
        <v>0</v>
      </c>
      <c r="AR526" s="237"/>
      <c r="AS526" s="237"/>
      <c r="AT526" s="237"/>
      <c r="AU526" s="219">
        <f t="shared" si="436"/>
        <v>0</v>
      </c>
      <c r="AV526" s="263" t="s">
        <v>64</v>
      </c>
      <c r="AW526" s="221"/>
      <c r="AX526" s="210"/>
      <c r="AY526" s="210"/>
      <c r="AZ526" s="219">
        <f t="shared" si="439"/>
        <v>0</v>
      </c>
      <c r="BA526" s="222">
        <f t="shared" si="437"/>
        <v>0</v>
      </c>
      <c r="BB526" s="221"/>
      <c r="BC526" s="210"/>
      <c r="BD526" s="210"/>
      <c r="BE526" s="219">
        <f t="shared" si="440"/>
        <v>0</v>
      </c>
      <c r="BF526" s="222">
        <f t="shared" si="428"/>
        <v>0</v>
      </c>
      <c r="BG526" s="223"/>
      <c r="BH526" s="224" t="s">
        <v>65</v>
      </c>
      <c r="BI526" s="268">
        <v>0.85</v>
      </c>
      <c r="BJ526" s="249">
        <v>0.85</v>
      </c>
      <c r="BK526" s="226"/>
      <c r="BL526" s="269"/>
      <c r="BM526" s="268">
        <v>0.79</v>
      </c>
      <c r="BN526" s="226">
        <v>0.79</v>
      </c>
      <c r="BO526" s="226"/>
      <c r="BP526" s="270"/>
      <c r="BQ526" s="268">
        <v>0.76</v>
      </c>
      <c r="BR526" s="226">
        <v>0.76</v>
      </c>
      <c r="BS526" s="226"/>
      <c r="BT526" s="271"/>
      <c r="BU526" s="8"/>
      <c r="BV526" s="87"/>
      <c r="BW526" s="104" t="s">
        <v>66</v>
      </c>
      <c r="BX526" s="127">
        <f>BI526+BM526+BQ526</f>
        <v>2.4000000000000004</v>
      </c>
      <c r="BY526" s="128">
        <f>BJ526+BN526+BR526</f>
        <v>2.4000000000000004</v>
      </c>
      <c r="BZ526" s="102">
        <f>BK526+BO526+BS526</f>
        <v>0</v>
      </c>
      <c r="CA526" s="124">
        <f>BL526+BP526+BT526</f>
        <v>0</v>
      </c>
      <c r="CB526" s="8"/>
      <c r="CC526" s="87"/>
      <c r="CD526" s="90" t="s">
        <v>66</v>
      </c>
      <c r="CE526" s="129">
        <f>BX526</f>
        <v>2.4000000000000004</v>
      </c>
      <c r="CF526" s="102">
        <f>BY526</f>
        <v>2.4000000000000004</v>
      </c>
      <c r="CG526" s="102">
        <f>BZ526</f>
        <v>0</v>
      </c>
      <c r="CH526" s="126">
        <f>CA526</f>
        <v>0</v>
      </c>
      <c r="CI526" s="8"/>
      <c r="CJ526" s="9"/>
      <c r="CK526" s="25" t="s">
        <v>65</v>
      </c>
      <c r="CL526" s="31">
        <f>BJ526/(BJ526+C527)%</f>
        <v>1.5525114155251141</v>
      </c>
      <c r="CM526" s="31">
        <f>BN526/(BN526+D527)%</f>
        <v>1.5417642466822796</v>
      </c>
      <c r="CN526" s="31">
        <f>BR526/(BR526+E527)%</f>
        <v>5.8551617873651773</v>
      </c>
      <c r="CO526" s="32">
        <f>BY526/(BY526+F527)%</f>
        <v>2.0173152895687991</v>
      </c>
      <c r="CP526" s="8"/>
      <c r="CQ526" s="25" t="s">
        <v>65</v>
      </c>
      <c r="CR526" s="31">
        <f>BK526/C527%</f>
        <v>0</v>
      </c>
      <c r="CS526" s="31">
        <f>BO526/D527%</f>
        <v>0</v>
      </c>
      <c r="CT526" s="31">
        <f>BS526/E527%</f>
        <v>0</v>
      </c>
      <c r="CU526" s="32">
        <f>BZ526/F527%</f>
        <v>0</v>
      </c>
    </row>
    <row r="527" spans="1:99" ht="15.75" customHeight="1" x14ac:dyDescent="0.25">
      <c r="A527" s="182" t="s">
        <v>66</v>
      </c>
      <c r="B527" s="202"/>
      <c r="C527" s="204">
        <v>53.9</v>
      </c>
      <c r="D527" s="204">
        <v>50.45</v>
      </c>
      <c r="E527" s="204">
        <v>12.22</v>
      </c>
      <c r="F527" s="205">
        <f t="shared" si="438"/>
        <v>116.57</v>
      </c>
      <c r="G527" s="206">
        <f t="shared" si="429"/>
        <v>1132.269</v>
      </c>
      <c r="H527" s="205">
        <f>G527/BH509</f>
        <v>94.35575</v>
      </c>
      <c r="I527" s="231">
        <f t="shared" si="422"/>
        <v>0</v>
      </c>
      <c r="J527" s="207">
        <f t="shared" si="430"/>
        <v>0</v>
      </c>
      <c r="K527" s="231">
        <f t="shared" si="423"/>
        <v>0</v>
      </c>
      <c r="L527" s="207">
        <f t="shared" si="431"/>
        <v>30</v>
      </c>
      <c r="M527" s="207">
        <f t="shared" si="424"/>
        <v>255</v>
      </c>
      <c r="N527" s="207">
        <f t="shared" si="432"/>
        <v>5225</v>
      </c>
      <c r="O527" s="208">
        <f>(24*60-(I527+K527+M527+AR527+AS527+AT527+AP527))/24/60*100</f>
        <v>82.291666666666657</v>
      </c>
      <c r="P527" s="208">
        <f>(X527*24*60-(J527+L527+N527+AQ527+AU527))/X527/24/60*100</f>
        <v>69.068287037037038</v>
      </c>
      <c r="Q527" s="232"/>
      <c r="R527" s="233"/>
      <c r="S527" s="233"/>
      <c r="T527" s="234"/>
      <c r="U527" s="234"/>
      <c r="V527" s="272"/>
      <c r="W527" s="213"/>
      <c r="X527" s="214">
        <f>X526</f>
        <v>12</v>
      </c>
      <c r="Y527" s="182" t="s">
        <v>66</v>
      </c>
      <c r="Z527" s="215"/>
      <c r="AA527" s="216"/>
      <c r="AB527" s="216"/>
      <c r="AC527" s="210">
        <f t="shared" si="425"/>
        <v>0</v>
      </c>
      <c r="AD527" s="246"/>
      <c r="AE527" s="246"/>
      <c r="AF527" s="235"/>
      <c r="AG527" s="210">
        <f t="shared" si="426"/>
        <v>0</v>
      </c>
      <c r="AH527" s="235">
        <v>40</v>
      </c>
      <c r="AI527" s="235">
        <v>115</v>
      </c>
      <c r="AJ527" s="235">
        <v>100</v>
      </c>
      <c r="AK527" s="210">
        <f t="shared" si="427"/>
        <v>255</v>
      </c>
      <c r="AL527" s="233"/>
      <c r="AM527" s="233"/>
      <c r="AN527" s="233"/>
      <c r="AO527" s="207">
        <f t="shared" si="434"/>
        <v>0</v>
      </c>
      <c r="AP527" s="236"/>
      <c r="AQ527" s="411">
        <f t="shared" si="435"/>
        <v>0</v>
      </c>
      <c r="AR527" s="237"/>
      <c r="AS527" s="237"/>
      <c r="AT527" s="237"/>
      <c r="AU527" s="219">
        <f t="shared" si="436"/>
        <v>90</v>
      </c>
      <c r="AV527" s="263" t="s">
        <v>67</v>
      </c>
      <c r="AW527" s="221"/>
      <c r="AX527" s="210"/>
      <c r="AY527" s="210"/>
      <c r="AZ527" s="219">
        <f t="shared" si="439"/>
        <v>0</v>
      </c>
      <c r="BA527" s="222">
        <f t="shared" si="437"/>
        <v>0</v>
      </c>
      <c r="BB527" s="221"/>
      <c r="BC527" s="210"/>
      <c r="BD527" s="210"/>
      <c r="BE527" s="219">
        <f t="shared" si="440"/>
        <v>0</v>
      </c>
      <c r="BF527" s="222">
        <f t="shared" si="428"/>
        <v>0</v>
      </c>
      <c r="BG527" s="238"/>
      <c r="BH527" s="195"/>
      <c r="BI527" s="278"/>
      <c r="BJ527" s="276"/>
      <c r="BK527" s="279"/>
      <c r="BL527" s="280"/>
      <c r="BM527" s="279"/>
      <c r="BN527" s="281"/>
      <c r="BO527" s="281"/>
      <c r="BP527" s="280"/>
      <c r="BQ527" s="279"/>
      <c r="BR527" s="197"/>
      <c r="BS527" s="197"/>
      <c r="BT527" s="282"/>
      <c r="BU527" s="8"/>
      <c r="BV527" s="87"/>
      <c r="BW527" s="107"/>
      <c r="BX527" s="130"/>
      <c r="BY527" s="93"/>
      <c r="BZ527" s="93"/>
      <c r="CA527" s="98"/>
      <c r="CB527" s="8"/>
      <c r="CC527" s="87"/>
      <c r="CD527" s="131"/>
      <c r="CE527" s="132"/>
      <c r="CF527" s="93"/>
      <c r="CG527" s="93"/>
      <c r="CH527" s="133"/>
      <c r="CI527" s="8"/>
      <c r="CJ527" s="9"/>
      <c r="CK527" s="25"/>
      <c r="CL527" s="2"/>
      <c r="CM527" s="2"/>
      <c r="CN527" s="2"/>
      <c r="CO527" s="3"/>
      <c r="CP527" s="8"/>
      <c r="CQ527" s="25"/>
      <c r="CR527" s="2"/>
      <c r="CS527" s="2"/>
      <c r="CT527" s="2"/>
      <c r="CU527" s="3"/>
    </row>
    <row r="528" spans="1:99" ht="15.75" customHeight="1" x14ac:dyDescent="0.25">
      <c r="A528" s="182" t="s">
        <v>68</v>
      </c>
      <c r="B528" s="202"/>
      <c r="C528" s="204">
        <v>16.399999999999999</v>
      </c>
      <c r="D528" s="204">
        <v>10.47</v>
      </c>
      <c r="E528" s="204">
        <v>4.7300000000000004</v>
      </c>
      <c r="F528" s="205">
        <f t="shared" si="438"/>
        <v>31.599999999999998</v>
      </c>
      <c r="G528" s="206">
        <f t="shared" si="429"/>
        <v>272.96800000000002</v>
      </c>
      <c r="H528" s="205">
        <f>G528/BH509</f>
        <v>22.747333333333334</v>
      </c>
      <c r="I528" s="231">
        <f t="shared" si="422"/>
        <v>0</v>
      </c>
      <c r="J528" s="207">
        <f t="shared" si="430"/>
        <v>0</v>
      </c>
      <c r="K528" s="231">
        <f t="shared" si="423"/>
        <v>0</v>
      </c>
      <c r="L528" s="207">
        <f t="shared" si="431"/>
        <v>0</v>
      </c>
      <c r="M528" s="207">
        <f t="shared" si="424"/>
        <v>660</v>
      </c>
      <c r="N528" s="207">
        <f t="shared" si="432"/>
        <v>5815</v>
      </c>
      <c r="O528" s="208">
        <f>(24*60-(I528+K528+M528+AR528+AS528+AT528+AP528))/24/60*100</f>
        <v>54.166666666666664</v>
      </c>
      <c r="P528" s="208">
        <f>(X528*24*60-(J528+L528+N528+AQ528+AU528))/X528/24/60*100</f>
        <v>66.348379629629633</v>
      </c>
      <c r="Q528" s="232"/>
      <c r="R528" s="233"/>
      <c r="S528" s="233"/>
      <c r="T528" s="234"/>
      <c r="U528" s="234"/>
      <c r="V528" s="272"/>
      <c r="W528" s="213"/>
      <c r="X528" s="214">
        <v>12</v>
      </c>
      <c r="Y528" s="182" t="s">
        <v>68</v>
      </c>
      <c r="Z528" s="215"/>
      <c r="AA528" s="216"/>
      <c r="AB528" s="216"/>
      <c r="AC528" s="210">
        <f t="shared" si="425"/>
        <v>0</v>
      </c>
      <c r="AD528" s="235"/>
      <c r="AE528" s="235"/>
      <c r="AF528" s="235"/>
      <c r="AG528" s="210">
        <f t="shared" si="426"/>
        <v>0</v>
      </c>
      <c r="AH528" s="216">
        <v>230</v>
      </c>
      <c r="AI528" s="216">
        <v>40</v>
      </c>
      <c r="AJ528" s="216">
        <v>390</v>
      </c>
      <c r="AK528" s="210">
        <f t="shared" si="427"/>
        <v>660</v>
      </c>
      <c r="AL528" s="233"/>
      <c r="AM528" s="233"/>
      <c r="AN528" s="233"/>
      <c r="AO528" s="207">
        <f t="shared" si="434"/>
        <v>0</v>
      </c>
      <c r="AP528" s="236"/>
      <c r="AQ528" s="411">
        <f t="shared" si="435"/>
        <v>0</v>
      </c>
      <c r="AR528" s="237"/>
      <c r="AS528" s="237"/>
      <c r="AT528" s="237"/>
      <c r="AU528" s="219">
        <f t="shared" si="436"/>
        <v>0</v>
      </c>
      <c r="AV528" s="263" t="s">
        <v>69</v>
      </c>
      <c r="AW528" s="221"/>
      <c r="AX528" s="210"/>
      <c r="AY528" s="210"/>
      <c r="AZ528" s="219">
        <f t="shared" si="439"/>
        <v>0</v>
      </c>
      <c r="BA528" s="222">
        <f t="shared" si="437"/>
        <v>0</v>
      </c>
      <c r="BB528" s="221"/>
      <c r="BC528" s="210"/>
      <c r="BD528" s="210"/>
      <c r="BE528" s="219">
        <f t="shared" si="440"/>
        <v>0</v>
      </c>
      <c r="BF528" s="222">
        <f t="shared" si="428"/>
        <v>0</v>
      </c>
      <c r="BG528" s="223"/>
      <c r="BH528" s="224" t="s">
        <v>70</v>
      </c>
      <c r="BI528" s="268">
        <v>0.37</v>
      </c>
      <c r="BJ528" s="249">
        <v>0.37</v>
      </c>
      <c r="BK528" s="226"/>
      <c r="BL528" s="269"/>
      <c r="BM528" s="268">
        <v>0.44</v>
      </c>
      <c r="BN528" s="226">
        <v>0.44</v>
      </c>
      <c r="BO528" s="226"/>
      <c r="BP528" s="270"/>
      <c r="BQ528" s="268">
        <v>0</v>
      </c>
      <c r="BR528" s="226">
        <v>0</v>
      </c>
      <c r="BS528" s="226"/>
      <c r="BT528" s="250"/>
      <c r="BU528" s="8"/>
      <c r="BV528" s="87"/>
      <c r="BW528" s="104" t="s">
        <v>68</v>
      </c>
      <c r="BX528" s="127">
        <f>BI528+BM528+BQ528</f>
        <v>0.81</v>
      </c>
      <c r="BY528" s="128">
        <f>BJ528+BN528+BR528</f>
        <v>0.81</v>
      </c>
      <c r="BZ528" s="102">
        <f>BK528+BO528+BS528</f>
        <v>0</v>
      </c>
      <c r="CA528" s="124">
        <f>BL528+BP528+BT528</f>
        <v>0</v>
      </c>
      <c r="CB528" s="8"/>
      <c r="CC528" s="87"/>
      <c r="CD528" s="131" t="s">
        <v>68</v>
      </c>
      <c r="CE528" s="129">
        <f>BX528</f>
        <v>0.81</v>
      </c>
      <c r="CF528" s="102">
        <f>BY528</f>
        <v>0.81</v>
      </c>
      <c r="CG528" s="102">
        <f>BZ528</f>
        <v>0</v>
      </c>
      <c r="CH528" s="126">
        <f>CA528</f>
        <v>0</v>
      </c>
      <c r="CI528" s="8"/>
      <c r="CJ528" s="9"/>
      <c r="CK528" s="25" t="s">
        <v>70</v>
      </c>
      <c r="CL528" s="31">
        <f>BJ528/(BJ528+C528)%</f>
        <v>2.2063208109719739</v>
      </c>
      <c r="CM528" s="31">
        <f>BN528/(BN528+D528)%</f>
        <v>4.0329972502291476</v>
      </c>
      <c r="CN528" s="31">
        <f>BR528/(BR528+E528)%</f>
        <v>0</v>
      </c>
      <c r="CO528" s="32">
        <f>BY528/(BY528+F528)%</f>
        <v>2.4992286331379212</v>
      </c>
      <c r="CP528" s="8"/>
      <c r="CQ528" s="25" t="s">
        <v>70</v>
      </c>
      <c r="CR528" s="31">
        <f>BK528/C528%</f>
        <v>0</v>
      </c>
      <c r="CS528" s="31">
        <f>BO528/D528%</f>
        <v>0</v>
      </c>
      <c r="CT528" s="31">
        <f>BS528/E528%</f>
        <v>0</v>
      </c>
      <c r="CU528" s="32">
        <f>BZ528/F528%</f>
        <v>0</v>
      </c>
    </row>
    <row r="529" spans="1:99" ht="15.75" customHeight="1" x14ac:dyDescent="0.25">
      <c r="A529" s="182" t="s">
        <v>71</v>
      </c>
      <c r="B529" s="202"/>
      <c r="C529" s="204">
        <v>3.36</v>
      </c>
      <c r="D529" s="204">
        <v>3.94</v>
      </c>
      <c r="E529" s="204">
        <v>5.96</v>
      </c>
      <c r="F529" s="206">
        <f t="shared" si="438"/>
        <v>13.26</v>
      </c>
      <c r="G529" s="206">
        <f t="shared" si="429"/>
        <v>120.23</v>
      </c>
      <c r="H529" s="206">
        <f>G529/BH509</f>
        <v>10.019166666666667</v>
      </c>
      <c r="I529" s="207">
        <f t="shared" si="422"/>
        <v>0</v>
      </c>
      <c r="J529" s="207">
        <f t="shared" si="430"/>
        <v>0</v>
      </c>
      <c r="K529" s="207">
        <f t="shared" si="423"/>
        <v>0</v>
      </c>
      <c r="L529" s="207">
        <f t="shared" si="431"/>
        <v>0</v>
      </c>
      <c r="M529" s="207">
        <f t="shared" si="424"/>
        <v>80</v>
      </c>
      <c r="N529" s="207">
        <f t="shared" si="432"/>
        <v>3110</v>
      </c>
      <c r="O529" s="208">
        <f>(7*24*60-(I529+K529+M529+AR529+AS529+AT529+AP529))/7/24/60*100</f>
        <v>99.206349206349216</v>
      </c>
      <c r="P529" s="208">
        <f>(7*X529*24*60-(J529+L529+N529+AQ529+AU529))/7/X529/24/60*100</f>
        <v>97.428902116402114</v>
      </c>
      <c r="Q529" s="209"/>
      <c r="R529" s="210"/>
      <c r="S529" s="210"/>
      <c r="T529" s="209"/>
      <c r="U529" s="209"/>
      <c r="V529" s="212"/>
      <c r="W529" s="213"/>
      <c r="X529" s="214">
        <f>X522</f>
        <v>12</v>
      </c>
      <c r="Y529" s="182" t="s">
        <v>71</v>
      </c>
      <c r="Z529" s="215"/>
      <c r="AA529" s="216"/>
      <c r="AB529" s="216"/>
      <c r="AC529" s="210">
        <f t="shared" si="425"/>
        <v>0</v>
      </c>
      <c r="AD529" s="235"/>
      <c r="AE529" s="235"/>
      <c r="AF529" s="235"/>
      <c r="AG529" s="210">
        <f t="shared" si="426"/>
        <v>0</v>
      </c>
      <c r="AH529" s="216">
        <v>0</v>
      </c>
      <c r="AI529" s="216">
        <v>40</v>
      </c>
      <c r="AJ529" s="216">
        <v>40</v>
      </c>
      <c r="AK529" s="210">
        <f t="shared" si="427"/>
        <v>80</v>
      </c>
      <c r="AL529" s="233"/>
      <c r="AM529" s="233"/>
      <c r="AN529" s="233"/>
      <c r="AO529" s="207">
        <f t="shared" si="434"/>
        <v>0</v>
      </c>
      <c r="AP529" s="209"/>
      <c r="AQ529" s="411">
        <f t="shared" si="435"/>
        <v>0</v>
      </c>
      <c r="AR529" s="210"/>
      <c r="AS529" s="210"/>
      <c r="AT529" s="210"/>
      <c r="AU529" s="219">
        <f t="shared" si="436"/>
        <v>0</v>
      </c>
      <c r="AV529" s="263" t="s">
        <v>72</v>
      </c>
      <c r="AW529" s="221">
        <f>AH529</f>
        <v>0</v>
      </c>
      <c r="AX529" s="221">
        <f>AI529</f>
        <v>40</v>
      </c>
      <c r="AY529" s="221">
        <f>AJ529</f>
        <v>40</v>
      </c>
      <c r="AZ529" s="219">
        <f t="shared" si="439"/>
        <v>80</v>
      </c>
      <c r="BA529" s="222" t="e">
        <f t="shared" si="437"/>
        <v>#VALUE!</v>
      </c>
      <c r="BB529" s="221"/>
      <c r="BC529" s="210"/>
      <c r="BD529" s="210"/>
      <c r="BE529" s="219">
        <f t="shared" si="440"/>
        <v>0</v>
      </c>
      <c r="BF529" s="222">
        <f t="shared" si="428"/>
        <v>0</v>
      </c>
      <c r="BG529" s="238"/>
      <c r="BH529" s="195"/>
      <c r="BI529" s="274"/>
      <c r="BJ529" s="240"/>
      <c r="BK529" s="241"/>
      <c r="BL529" s="275"/>
      <c r="BM529" s="274"/>
      <c r="BN529" s="241"/>
      <c r="BO529" s="241"/>
      <c r="BP529" s="276"/>
      <c r="BQ529" s="274"/>
      <c r="BR529" s="241"/>
      <c r="BS529" s="241"/>
      <c r="BT529" s="265"/>
      <c r="BU529" s="8"/>
      <c r="BV529" s="87"/>
      <c r="BW529" s="134"/>
      <c r="BX529" s="130"/>
      <c r="BY529" s="93"/>
      <c r="BZ529" s="93"/>
      <c r="CA529" s="98"/>
      <c r="CB529" s="8"/>
      <c r="CC529" s="87"/>
      <c r="CD529" s="90"/>
      <c r="CE529" s="109"/>
      <c r="CF529" s="93"/>
      <c r="CG529" s="93"/>
      <c r="CH529" s="110"/>
      <c r="CI529" s="8"/>
      <c r="CJ529" s="9"/>
      <c r="CK529" s="25"/>
      <c r="CL529" s="2"/>
      <c r="CM529" s="2"/>
      <c r="CN529" s="2"/>
      <c r="CO529" s="3"/>
      <c r="CP529" s="8"/>
      <c r="CQ529" s="25"/>
      <c r="CR529" s="2"/>
      <c r="CS529" s="2"/>
      <c r="CT529" s="2"/>
      <c r="CU529" s="3"/>
    </row>
    <row r="530" spans="1:99" ht="15.75" customHeight="1" x14ac:dyDescent="0.25">
      <c r="A530" s="182" t="s">
        <v>73</v>
      </c>
      <c r="B530" s="202"/>
      <c r="C530" s="204">
        <v>4.24</v>
      </c>
      <c r="D530" s="204">
        <v>3.73</v>
      </c>
      <c r="E530" s="204">
        <v>5.12</v>
      </c>
      <c r="F530" s="205">
        <f t="shared" ref="F530:F536" si="443">C530+D530+E530</f>
        <v>13.09</v>
      </c>
      <c r="G530" s="206">
        <f t="shared" si="429"/>
        <v>264.33</v>
      </c>
      <c r="H530" s="205">
        <f>G530/BH509</f>
        <v>22.0275</v>
      </c>
      <c r="I530" s="231">
        <f t="shared" ref="I530:I535" si="444">AC530</f>
        <v>0</v>
      </c>
      <c r="J530" s="207">
        <f t="shared" si="430"/>
        <v>0</v>
      </c>
      <c r="K530" s="231">
        <f t="shared" ref="K530:K535" si="445">AG530</f>
        <v>0</v>
      </c>
      <c r="L530" s="207">
        <f t="shared" si="431"/>
        <v>45</v>
      </c>
      <c r="M530" s="207">
        <f t="shared" ref="M530:M535" si="446">AK530</f>
        <v>195</v>
      </c>
      <c r="N530" s="207">
        <f t="shared" si="432"/>
        <v>6240</v>
      </c>
      <c r="O530" s="208">
        <f t="shared" ref="O530:O535" si="447">(24*60-(I530+K530+M530+AR530+AS530+AT530+AP530))/24/60*100</f>
        <v>86.458333333333343</v>
      </c>
      <c r="P530" s="208">
        <f t="shared" ref="P530:P535" si="448">(X530*24*60-(J530+L530+N530+AQ530+AU530))/X530/24/60*100</f>
        <v>63.628472222222221</v>
      </c>
      <c r="Q530" s="232"/>
      <c r="R530" s="233"/>
      <c r="S530" s="233"/>
      <c r="T530" s="234"/>
      <c r="U530" s="234"/>
      <c r="V530" s="272"/>
      <c r="W530" s="213"/>
      <c r="X530" s="214">
        <v>12</v>
      </c>
      <c r="Y530" s="182" t="s">
        <v>73</v>
      </c>
      <c r="Z530" s="215"/>
      <c r="AA530" s="216"/>
      <c r="AB530" s="216"/>
      <c r="AC530" s="210">
        <f t="shared" ref="AC530:AC535" si="449">Z530+AA530+AB530</f>
        <v>0</v>
      </c>
      <c r="AD530" s="235"/>
      <c r="AE530" s="235"/>
      <c r="AF530" s="235"/>
      <c r="AG530" s="210">
        <f t="shared" ref="AG530:AG535" si="450">AD530+AE530+AF530</f>
        <v>0</v>
      </c>
      <c r="AH530" s="216">
        <v>60</v>
      </c>
      <c r="AI530" s="216">
        <v>85</v>
      </c>
      <c r="AJ530" s="216">
        <v>50</v>
      </c>
      <c r="AK530" s="210">
        <f t="shared" ref="AK530:AK535" si="451">AH530+AI530+AJ530</f>
        <v>195</v>
      </c>
      <c r="AL530" s="233"/>
      <c r="AM530" s="233"/>
      <c r="AN530" s="233"/>
      <c r="AO530" s="207">
        <f t="shared" si="434"/>
        <v>0</v>
      </c>
      <c r="AP530" s="236"/>
      <c r="AQ530" s="411">
        <f t="shared" si="435"/>
        <v>0</v>
      </c>
      <c r="AR530" s="237"/>
      <c r="AS530" s="237"/>
      <c r="AT530" s="237"/>
      <c r="AU530" s="219">
        <f t="shared" si="436"/>
        <v>0</v>
      </c>
      <c r="AV530" s="263" t="s">
        <v>74</v>
      </c>
      <c r="AW530" s="221"/>
      <c r="AX530" s="210"/>
      <c r="AY530" s="210"/>
      <c r="AZ530" s="219">
        <f t="shared" ref="AZ530:AZ535" si="452">AW530+AX530+AY530</f>
        <v>0</v>
      </c>
      <c r="BA530" s="222">
        <f t="shared" si="437"/>
        <v>0</v>
      </c>
      <c r="BB530" s="221"/>
      <c r="BC530" s="210"/>
      <c r="BD530" s="210"/>
      <c r="BE530" s="219">
        <f t="shared" ref="BE530:BE535" si="453">BB530+BC530+BD530</f>
        <v>0</v>
      </c>
      <c r="BF530" s="222">
        <f t="shared" si="428"/>
        <v>0</v>
      </c>
      <c r="BG530" s="223"/>
      <c r="BH530" s="224" t="s">
        <v>71</v>
      </c>
      <c r="BI530" s="268">
        <v>0.12</v>
      </c>
      <c r="BJ530" s="249">
        <v>0.12</v>
      </c>
      <c r="BK530" s="226"/>
      <c r="BL530" s="269"/>
      <c r="BM530" s="268">
        <v>0.3</v>
      </c>
      <c r="BN530" s="226">
        <v>0.3</v>
      </c>
      <c r="BO530" s="226"/>
      <c r="BP530" s="270"/>
      <c r="BQ530" s="268">
        <v>0.33</v>
      </c>
      <c r="BR530" s="226">
        <v>0.33</v>
      </c>
      <c r="BS530" s="226"/>
      <c r="BT530" s="250"/>
      <c r="BU530" s="8"/>
      <c r="BV530" s="87"/>
      <c r="BW530" s="104" t="s">
        <v>71</v>
      </c>
      <c r="BX530" s="127">
        <f t="shared" ref="BX530:CA531" si="454">BI530+BM530+BQ530</f>
        <v>0.75</v>
      </c>
      <c r="BY530" s="128">
        <f t="shared" si="454"/>
        <v>0.75</v>
      </c>
      <c r="BZ530" s="102">
        <f t="shared" si="454"/>
        <v>0</v>
      </c>
      <c r="CA530" s="124">
        <f t="shared" si="454"/>
        <v>0</v>
      </c>
      <c r="CB530" s="8"/>
      <c r="CC530" s="87"/>
      <c r="CD530" s="131" t="s">
        <v>71</v>
      </c>
      <c r="CE530" s="129">
        <f t="shared" ref="CE530:CH531" si="455">BX530</f>
        <v>0.75</v>
      </c>
      <c r="CF530" s="102">
        <f t="shared" si="455"/>
        <v>0.75</v>
      </c>
      <c r="CG530" s="102">
        <f t="shared" si="455"/>
        <v>0</v>
      </c>
      <c r="CH530" s="126">
        <f t="shared" si="455"/>
        <v>0</v>
      </c>
      <c r="CI530" s="8"/>
      <c r="CJ530" s="9"/>
      <c r="CK530" s="25" t="s">
        <v>75</v>
      </c>
      <c r="CL530" s="31">
        <f>BJ530/(BJ530+C529)%</f>
        <v>3.4482758620689657</v>
      </c>
      <c r="CM530" s="31">
        <f>BN530/(BN530+D529)%</f>
        <v>7.0754716981132075</v>
      </c>
      <c r="CN530" s="31">
        <f>BR530/(BR530+E530)%</f>
        <v>6.0550458715596331</v>
      </c>
      <c r="CO530" s="32">
        <f>BY530/(BY530+F529)%</f>
        <v>5.3533190578158454</v>
      </c>
      <c r="CP530" s="8"/>
      <c r="CQ530" s="25" t="s">
        <v>75</v>
      </c>
      <c r="CR530" s="31">
        <f>BK530/C529%</f>
        <v>0</v>
      </c>
      <c r="CS530" s="31">
        <f>BO530/D529%</f>
        <v>0</v>
      </c>
      <c r="CT530" s="31">
        <f>BS530/E529%</f>
        <v>0</v>
      </c>
      <c r="CU530" s="32">
        <f>BZ530/F529%</f>
        <v>0</v>
      </c>
    </row>
    <row r="531" spans="1:99" ht="15.75" customHeight="1" x14ac:dyDescent="0.25">
      <c r="A531" s="201" t="s">
        <v>76</v>
      </c>
      <c r="B531" s="202"/>
      <c r="C531" s="204">
        <v>11.496</v>
      </c>
      <c r="D531" s="204">
        <v>6.65</v>
      </c>
      <c r="E531" s="204">
        <v>15.99</v>
      </c>
      <c r="F531" s="206">
        <f t="shared" si="443"/>
        <v>34.136000000000003</v>
      </c>
      <c r="G531" s="206">
        <f t="shared" si="429"/>
        <v>326.00300000000004</v>
      </c>
      <c r="H531" s="206">
        <f>G531/BH509</f>
        <v>27.166916666666669</v>
      </c>
      <c r="I531" s="207">
        <f t="shared" si="444"/>
        <v>0</v>
      </c>
      <c r="J531" s="207">
        <f t="shared" si="430"/>
        <v>0</v>
      </c>
      <c r="K531" s="207">
        <f t="shared" si="445"/>
        <v>0</v>
      </c>
      <c r="L531" s="207">
        <f t="shared" si="431"/>
        <v>0</v>
      </c>
      <c r="M531" s="207">
        <f t="shared" si="446"/>
        <v>120</v>
      </c>
      <c r="N531" s="207">
        <f t="shared" si="432"/>
        <v>3840</v>
      </c>
      <c r="O531" s="208">
        <f t="shared" si="447"/>
        <v>91.666666666666657</v>
      </c>
      <c r="P531" s="208">
        <f t="shared" si="448"/>
        <v>77.604166666666657</v>
      </c>
      <c r="Q531" s="209" t="e">
        <f t="shared" ref="Q531:S536" si="456">C531/AL531*60</f>
        <v>#DIV/0!</v>
      </c>
      <c r="R531" s="210" t="e">
        <f t="shared" si="456"/>
        <v>#DIV/0!</v>
      </c>
      <c r="S531" s="210" t="e">
        <f t="shared" si="456"/>
        <v>#DIV/0!</v>
      </c>
      <c r="T531" s="209" t="e">
        <f>(F531)/(AL531+AM531+AN531)*60</f>
        <v>#DIV/0!</v>
      </c>
      <c r="U531" s="209" t="e">
        <f>(G531)*60/AO531</f>
        <v>#DIV/0!</v>
      </c>
      <c r="V531" s="212"/>
      <c r="W531" s="213"/>
      <c r="X531" s="214">
        <f>X527</f>
        <v>12</v>
      </c>
      <c r="Y531" s="201" t="s">
        <v>76</v>
      </c>
      <c r="Z531" s="215"/>
      <c r="AA531" s="216"/>
      <c r="AB531" s="216"/>
      <c r="AC531" s="210">
        <f t="shared" si="449"/>
        <v>0</v>
      </c>
      <c r="AD531" s="235"/>
      <c r="AE531" s="235"/>
      <c r="AF531" s="246"/>
      <c r="AG531" s="210">
        <f t="shared" si="450"/>
        <v>0</v>
      </c>
      <c r="AH531" s="235">
        <v>0</v>
      </c>
      <c r="AI531" s="235">
        <v>0</v>
      </c>
      <c r="AJ531" s="235">
        <v>120</v>
      </c>
      <c r="AK531" s="210">
        <f t="shared" si="451"/>
        <v>120</v>
      </c>
      <c r="AL531" s="210"/>
      <c r="AM531" s="210"/>
      <c r="AN531" s="210"/>
      <c r="AO531" s="207">
        <f t="shared" si="434"/>
        <v>0</v>
      </c>
      <c r="AP531" s="209"/>
      <c r="AQ531" s="411">
        <f t="shared" si="435"/>
        <v>0</v>
      </c>
      <c r="AR531" s="210"/>
      <c r="AS531" s="210"/>
      <c r="AT531" s="210"/>
      <c r="AU531" s="219">
        <f t="shared" si="436"/>
        <v>30</v>
      </c>
      <c r="AV531" s="263" t="s">
        <v>77</v>
      </c>
      <c r="AW531" s="221"/>
      <c r="AX531" s="210"/>
      <c r="AY531" s="210"/>
      <c r="AZ531" s="219">
        <f t="shared" si="452"/>
        <v>0</v>
      </c>
      <c r="BA531" s="222">
        <f t="shared" si="437"/>
        <v>0</v>
      </c>
      <c r="BB531" s="221"/>
      <c r="BC531" s="210"/>
      <c r="BD531" s="210"/>
      <c r="BE531" s="219">
        <f t="shared" si="453"/>
        <v>0</v>
      </c>
      <c r="BF531" s="222">
        <f t="shared" si="428"/>
        <v>0</v>
      </c>
      <c r="BG531" s="238"/>
      <c r="BH531" s="283" t="s">
        <v>73</v>
      </c>
      <c r="BI531" s="264">
        <v>0.24</v>
      </c>
      <c r="BJ531" s="264">
        <v>0.24</v>
      </c>
      <c r="BK531" s="264"/>
      <c r="BL531" s="264"/>
      <c r="BM531" s="264">
        <v>0.25</v>
      </c>
      <c r="BN531" s="264">
        <v>0.25</v>
      </c>
      <c r="BO531" s="264"/>
      <c r="BP531" s="264"/>
      <c r="BQ531" s="264">
        <v>0.2</v>
      </c>
      <c r="BR531" s="264">
        <v>0.2</v>
      </c>
      <c r="BS531" s="264"/>
      <c r="BT531" s="250"/>
      <c r="BU531" s="8"/>
      <c r="BV531" s="87"/>
      <c r="BW531" s="104" t="s">
        <v>73</v>
      </c>
      <c r="BX531" s="135">
        <f t="shared" si="454"/>
        <v>0.69</v>
      </c>
      <c r="BY531" s="136">
        <f t="shared" si="454"/>
        <v>0.69</v>
      </c>
      <c r="BZ531" s="137">
        <f t="shared" si="454"/>
        <v>0</v>
      </c>
      <c r="CA531" s="138">
        <f t="shared" si="454"/>
        <v>0</v>
      </c>
      <c r="CB531" s="8"/>
      <c r="CC531" s="118"/>
      <c r="CD531" s="139" t="s">
        <v>73</v>
      </c>
      <c r="CE531" s="140">
        <f t="shared" si="455"/>
        <v>0.69</v>
      </c>
      <c r="CF531" s="137">
        <f t="shared" si="455"/>
        <v>0.69</v>
      </c>
      <c r="CG531" s="137">
        <f t="shared" si="455"/>
        <v>0</v>
      </c>
      <c r="CH531" s="141">
        <f t="shared" si="455"/>
        <v>0</v>
      </c>
      <c r="CI531" s="8"/>
      <c r="CJ531" s="9"/>
      <c r="CK531" s="33"/>
      <c r="CL531" s="4"/>
      <c r="CM531" s="4"/>
      <c r="CN531" s="4"/>
      <c r="CO531" s="5"/>
      <c r="CP531" s="8"/>
      <c r="CQ531" s="34" t="s">
        <v>78</v>
      </c>
      <c r="CR531" s="35">
        <f>BK531/C530%</f>
        <v>0</v>
      </c>
      <c r="CS531" s="35">
        <f>BO531/D530%</f>
        <v>0</v>
      </c>
      <c r="CT531" s="35">
        <f>BS531/E530%</f>
        <v>0</v>
      </c>
      <c r="CU531" s="47">
        <f>BZ531/F530%</f>
        <v>0</v>
      </c>
    </row>
    <row r="532" spans="1:99" ht="15.75" customHeight="1" x14ac:dyDescent="0.25">
      <c r="A532" s="182" t="s">
        <v>79</v>
      </c>
      <c r="B532" s="202"/>
      <c r="C532" s="204">
        <v>13.352</v>
      </c>
      <c r="D532" s="204">
        <v>8.875</v>
      </c>
      <c r="E532" s="204">
        <v>0</v>
      </c>
      <c r="F532" s="205">
        <f t="shared" si="443"/>
        <v>22.227</v>
      </c>
      <c r="G532" s="206">
        <f t="shared" si="429"/>
        <v>374.22799999999995</v>
      </c>
      <c r="H532" s="205">
        <f>G532/BH509</f>
        <v>31.185666666666663</v>
      </c>
      <c r="I532" s="231">
        <f t="shared" si="444"/>
        <v>0</v>
      </c>
      <c r="J532" s="207">
        <f t="shared" si="430"/>
        <v>0</v>
      </c>
      <c r="K532" s="231">
        <f t="shared" si="445"/>
        <v>0</v>
      </c>
      <c r="L532" s="207">
        <f t="shared" si="431"/>
        <v>0</v>
      </c>
      <c r="M532" s="207">
        <f t="shared" si="446"/>
        <v>720</v>
      </c>
      <c r="N532" s="207">
        <f t="shared" si="432"/>
        <v>3960</v>
      </c>
      <c r="O532" s="208">
        <f t="shared" si="447"/>
        <v>50</v>
      </c>
      <c r="P532" s="208">
        <f t="shared" si="448"/>
        <v>74.305555555555557</v>
      </c>
      <c r="Q532" s="232" t="e">
        <f t="shared" si="456"/>
        <v>#DIV/0!</v>
      </c>
      <c r="R532" s="233" t="e">
        <f t="shared" si="456"/>
        <v>#DIV/0!</v>
      </c>
      <c r="S532" s="233" t="e">
        <f t="shared" si="456"/>
        <v>#DIV/0!</v>
      </c>
      <c r="T532" s="234" t="e">
        <f>(F532)/(AL532+AM532+AN532)*60</f>
        <v>#DIV/0!</v>
      </c>
      <c r="U532" s="234" t="e">
        <f>(G532)*60/AO532</f>
        <v>#DIV/0!</v>
      </c>
      <c r="V532" s="272"/>
      <c r="W532" s="213"/>
      <c r="X532" s="214">
        <f>X531</f>
        <v>12</v>
      </c>
      <c r="Y532" s="182" t="s">
        <v>79</v>
      </c>
      <c r="Z532" s="215"/>
      <c r="AA532" s="216"/>
      <c r="AB532" s="216"/>
      <c r="AC532" s="210">
        <f t="shared" si="449"/>
        <v>0</v>
      </c>
      <c r="AD532" s="235"/>
      <c r="AE532" s="235"/>
      <c r="AF532" s="246"/>
      <c r="AG532" s="210">
        <f t="shared" si="450"/>
        <v>0</v>
      </c>
      <c r="AH532" s="235">
        <v>120</v>
      </c>
      <c r="AI532" s="235">
        <v>120</v>
      </c>
      <c r="AJ532" s="235">
        <v>480</v>
      </c>
      <c r="AK532" s="210">
        <f t="shared" si="451"/>
        <v>720</v>
      </c>
      <c r="AL532" s="233"/>
      <c r="AM532" s="233"/>
      <c r="AN532" s="233"/>
      <c r="AO532" s="207">
        <f t="shared" si="434"/>
        <v>0</v>
      </c>
      <c r="AP532" s="236"/>
      <c r="AQ532" s="411">
        <f t="shared" si="435"/>
        <v>480</v>
      </c>
      <c r="AR532" s="237"/>
      <c r="AS532" s="237"/>
      <c r="AT532" s="237"/>
      <c r="AU532" s="219">
        <f t="shared" si="436"/>
        <v>0</v>
      </c>
      <c r="AV532" s="263" t="s">
        <v>80</v>
      </c>
      <c r="AW532" s="221"/>
      <c r="AX532" s="210"/>
      <c r="AY532" s="210"/>
      <c r="AZ532" s="219">
        <f t="shared" si="452"/>
        <v>0</v>
      </c>
      <c r="BA532" s="222">
        <f t="shared" si="437"/>
        <v>0</v>
      </c>
      <c r="BB532" s="221"/>
      <c r="BC532" s="210"/>
      <c r="BD532" s="210"/>
      <c r="BE532" s="219">
        <f t="shared" si="453"/>
        <v>0</v>
      </c>
      <c r="BF532" s="222">
        <f t="shared" si="428"/>
        <v>0</v>
      </c>
      <c r="BG532" s="284"/>
      <c r="BH532" s="224" t="s">
        <v>77</v>
      </c>
      <c r="BI532" s="225"/>
      <c r="BJ532" s="249"/>
      <c r="BK532" s="226">
        <v>0.27300000000000002</v>
      </c>
      <c r="BL532" s="250"/>
      <c r="BM532" s="225"/>
      <c r="BN532" s="226"/>
      <c r="BO532" s="226">
        <v>9.4E-2</v>
      </c>
      <c r="BP532" s="251"/>
      <c r="BQ532" s="225"/>
      <c r="BR532" s="226"/>
      <c r="BS532" s="226">
        <v>0.27800000000000002</v>
      </c>
      <c r="BT532" s="250"/>
      <c r="BU532" s="8"/>
      <c r="BV532" s="87"/>
      <c r="BW532" s="104" t="s">
        <v>77</v>
      </c>
      <c r="BX532" s="130"/>
      <c r="BY532" s="93"/>
      <c r="BZ532" s="102">
        <f>BK532+BO532+BS532</f>
        <v>0.64500000000000002</v>
      </c>
      <c r="CA532" s="98"/>
      <c r="CB532" s="8"/>
      <c r="CC532" s="87"/>
      <c r="CD532" s="131" t="s">
        <v>77</v>
      </c>
      <c r="CE532" s="132"/>
      <c r="CF532" s="93"/>
      <c r="CG532" s="102">
        <f>BZ532</f>
        <v>0.64500000000000002</v>
      </c>
      <c r="CH532" s="133"/>
      <c r="CI532" s="8"/>
      <c r="CJ532" s="9"/>
      <c r="CK532" s="34" t="s">
        <v>78</v>
      </c>
      <c r="CL532" s="35">
        <f>BJ531/(BJ531+C530)%</f>
        <v>5.3571428571428559</v>
      </c>
      <c r="CM532" s="31">
        <f>BN531/(BN531+D530)%</f>
        <v>6.2814070351758788</v>
      </c>
      <c r="CN532" s="31">
        <f>BR531/(BR531+E530)%</f>
        <v>3.7593984962406015</v>
      </c>
      <c r="CO532" s="32">
        <f>BY531/(BY531+F530)%</f>
        <v>5.0072568940493465</v>
      </c>
      <c r="CP532" s="8"/>
      <c r="CQ532" s="25" t="s">
        <v>77</v>
      </c>
      <c r="CR532" s="31">
        <f>BK532/C531%</f>
        <v>2.3747390396659709</v>
      </c>
      <c r="CS532" s="31">
        <f>BO532/D531%</f>
        <v>1.4135338345864661</v>
      </c>
      <c r="CT532" s="31">
        <f>BS532/E531%</f>
        <v>1.7385866166353972</v>
      </c>
      <c r="CU532" s="32">
        <f>BZ532/F531%</f>
        <v>1.8895008202484178</v>
      </c>
    </row>
    <row r="533" spans="1:99" ht="15.75" customHeight="1" x14ac:dyDescent="0.25">
      <c r="A533" s="182" t="s">
        <v>81</v>
      </c>
      <c r="B533" s="202"/>
      <c r="C533" s="204">
        <v>0</v>
      </c>
      <c r="D533" s="204">
        <v>0</v>
      </c>
      <c r="E533" s="204">
        <v>0</v>
      </c>
      <c r="F533" s="205">
        <f t="shared" si="443"/>
        <v>0</v>
      </c>
      <c r="G533" s="206">
        <f t="shared" si="429"/>
        <v>20.326999999999998</v>
      </c>
      <c r="H533" s="205">
        <f>G533/BH509</f>
        <v>1.6939166666666665</v>
      </c>
      <c r="I533" s="231">
        <f t="shared" si="444"/>
        <v>0</v>
      </c>
      <c r="J533" s="207">
        <f t="shared" si="430"/>
        <v>0</v>
      </c>
      <c r="K533" s="231">
        <f t="shared" si="445"/>
        <v>0</v>
      </c>
      <c r="L533" s="207">
        <f t="shared" si="431"/>
        <v>0</v>
      </c>
      <c r="M533" s="207">
        <f t="shared" si="446"/>
        <v>1440</v>
      </c>
      <c r="N533" s="207">
        <f t="shared" si="432"/>
        <v>16060</v>
      </c>
      <c r="O533" s="208">
        <f t="shared" si="447"/>
        <v>0</v>
      </c>
      <c r="P533" s="208">
        <f t="shared" si="448"/>
        <v>7.060185185185186</v>
      </c>
      <c r="Q533" s="232" t="e">
        <f t="shared" si="456"/>
        <v>#DIV/0!</v>
      </c>
      <c r="R533" s="233" t="e">
        <f t="shared" si="456"/>
        <v>#DIV/0!</v>
      </c>
      <c r="S533" s="233" t="e">
        <f t="shared" si="456"/>
        <v>#DIV/0!</v>
      </c>
      <c r="T533" s="234" t="e">
        <f>(F533)/(AL533+AM533+AN533)*60</f>
        <v>#DIV/0!</v>
      </c>
      <c r="U533" s="234" t="e">
        <f>(G533)*60/AO533</f>
        <v>#DIV/0!</v>
      </c>
      <c r="V533" s="272"/>
      <c r="W533" s="213"/>
      <c r="X533" s="285">
        <f>X532</f>
        <v>12</v>
      </c>
      <c r="Y533" s="182" t="s">
        <v>81</v>
      </c>
      <c r="Z533" s="215"/>
      <c r="AA533" s="216"/>
      <c r="AB533" s="216"/>
      <c r="AC533" s="210">
        <f t="shared" si="449"/>
        <v>0</v>
      </c>
      <c r="AD533" s="216"/>
      <c r="AE533" s="216"/>
      <c r="AF533" s="216"/>
      <c r="AG533" s="210">
        <f t="shared" si="450"/>
        <v>0</v>
      </c>
      <c r="AH533" s="235">
        <v>480</v>
      </c>
      <c r="AI533" s="235">
        <v>480</v>
      </c>
      <c r="AJ533" s="235">
        <v>480</v>
      </c>
      <c r="AK533" s="210">
        <f t="shared" si="451"/>
        <v>1440</v>
      </c>
      <c r="AL533" s="233"/>
      <c r="AM533" s="233"/>
      <c r="AN533" s="233"/>
      <c r="AO533" s="207">
        <f t="shared" si="434"/>
        <v>0</v>
      </c>
      <c r="AP533" s="236"/>
      <c r="AQ533" s="411">
        <f t="shared" si="435"/>
        <v>0</v>
      </c>
      <c r="AR533" s="237"/>
      <c r="AS533" s="237"/>
      <c r="AT533" s="237"/>
      <c r="AU533" s="219">
        <f t="shared" si="436"/>
        <v>0</v>
      </c>
      <c r="AV533" s="263" t="s">
        <v>82</v>
      </c>
      <c r="AW533" s="221"/>
      <c r="AX533" s="210"/>
      <c r="AY533" s="210"/>
      <c r="AZ533" s="219">
        <f t="shared" si="452"/>
        <v>0</v>
      </c>
      <c r="BA533" s="222">
        <f t="shared" si="437"/>
        <v>0</v>
      </c>
      <c r="BB533" s="221"/>
      <c r="BC533" s="210"/>
      <c r="BD533" s="210"/>
      <c r="BE533" s="219">
        <f t="shared" si="453"/>
        <v>0</v>
      </c>
      <c r="BF533" s="222">
        <f t="shared" si="428"/>
        <v>0</v>
      </c>
      <c r="BG533" s="223"/>
      <c r="BH533" s="195"/>
      <c r="BI533" s="239"/>
      <c r="BJ533" s="240"/>
      <c r="BK533" s="241"/>
      <c r="BL533" s="242"/>
      <c r="BM533" s="239"/>
      <c r="BN533" s="241"/>
      <c r="BO533" s="241"/>
      <c r="BP533" s="198"/>
      <c r="BQ533" s="239"/>
      <c r="BR533" s="241"/>
      <c r="BS533" s="241"/>
      <c r="BT533" s="242"/>
      <c r="BU533" s="8"/>
      <c r="BV533" s="87"/>
      <c r="BW533" s="107"/>
      <c r="BX533" s="130"/>
      <c r="BY533" s="93"/>
      <c r="BZ533" s="93"/>
      <c r="CA533" s="98"/>
      <c r="CB533" s="8"/>
      <c r="CC533" s="87"/>
      <c r="CD533" s="108"/>
      <c r="CE533" s="109"/>
      <c r="CF533" s="93"/>
      <c r="CG533" s="93"/>
      <c r="CH533" s="110"/>
      <c r="CI533" s="8"/>
      <c r="CJ533" s="9"/>
      <c r="CK533" s="36"/>
      <c r="CL533" s="37"/>
      <c r="CM533" s="37"/>
      <c r="CN533" s="37"/>
      <c r="CO533" s="38"/>
      <c r="CP533" s="8"/>
      <c r="CQ533" s="25"/>
      <c r="CR533" s="2"/>
      <c r="CS533" s="2"/>
      <c r="CT533" s="2"/>
      <c r="CU533" s="3"/>
    </row>
    <row r="534" spans="1:99" ht="15.75" customHeight="1" x14ac:dyDescent="0.25">
      <c r="A534" s="182" t="s">
        <v>83</v>
      </c>
      <c r="B534" s="202"/>
      <c r="C534" s="204">
        <v>3.9780000000000002</v>
      </c>
      <c r="D534" s="204">
        <v>4.0339999999999998</v>
      </c>
      <c r="E534" s="204">
        <v>4.8460000000000001</v>
      </c>
      <c r="F534" s="205">
        <f t="shared" si="443"/>
        <v>12.858000000000001</v>
      </c>
      <c r="G534" s="206">
        <f t="shared" si="429"/>
        <v>127.81500000000001</v>
      </c>
      <c r="H534" s="205">
        <f>G534/BH509</f>
        <v>10.651250000000001</v>
      </c>
      <c r="I534" s="231">
        <f t="shared" si="444"/>
        <v>0</v>
      </c>
      <c r="J534" s="207">
        <f t="shared" si="430"/>
        <v>480</v>
      </c>
      <c r="K534" s="231">
        <f t="shared" si="445"/>
        <v>0</v>
      </c>
      <c r="L534" s="207">
        <f t="shared" si="431"/>
        <v>240</v>
      </c>
      <c r="M534" s="207">
        <f t="shared" si="446"/>
        <v>75</v>
      </c>
      <c r="N534" s="207">
        <f t="shared" si="432"/>
        <v>2725</v>
      </c>
      <c r="O534" s="208">
        <f t="shared" si="447"/>
        <v>94.791666666666657</v>
      </c>
      <c r="P534" s="208">
        <f t="shared" si="448"/>
        <v>80.063657407407419</v>
      </c>
      <c r="Q534" s="232" t="e">
        <f t="shared" si="456"/>
        <v>#DIV/0!</v>
      </c>
      <c r="R534" s="233" t="e">
        <f t="shared" si="456"/>
        <v>#DIV/0!</v>
      </c>
      <c r="S534" s="233" t="e">
        <f t="shared" si="456"/>
        <v>#DIV/0!</v>
      </c>
      <c r="T534" s="234" t="e">
        <f>(F534)/(AL534+AM534+AN534)*60</f>
        <v>#DIV/0!</v>
      </c>
      <c r="U534" s="234" t="e">
        <f>(G534)*60/AO534</f>
        <v>#DIV/0!</v>
      </c>
      <c r="V534" s="272"/>
      <c r="W534" s="286"/>
      <c r="X534" s="214">
        <f>X533</f>
        <v>12</v>
      </c>
      <c r="Y534" s="182" t="s">
        <v>83</v>
      </c>
      <c r="Z534" s="215"/>
      <c r="AA534" s="215"/>
      <c r="AB534" s="215"/>
      <c r="AC534" s="210">
        <f t="shared" si="449"/>
        <v>0</v>
      </c>
      <c r="AD534" s="215"/>
      <c r="AE534" s="215"/>
      <c r="AF534" s="215"/>
      <c r="AG534" s="210">
        <f t="shared" si="450"/>
        <v>0</v>
      </c>
      <c r="AH534" s="235">
        <v>0</v>
      </c>
      <c r="AI534" s="235">
        <v>40</v>
      </c>
      <c r="AJ534" s="235">
        <v>35</v>
      </c>
      <c r="AK534" s="210">
        <f t="shared" si="451"/>
        <v>75</v>
      </c>
      <c r="AL534" s="233"/>
      <c r="AM534" s="233"/>
      <c r="AN534" s="233"/>
      <c r="AO534" s="207">
        <f t="shared" si="434"/>
        <v>0</v>
      </c>
      <c r="AP534" s="236"/>
      <c r="AQ534" s="411">
        <f t="shared" si="435"/>
        <v>0</v>
      </c>
      <c r="AR534" s="237"/>
      <c r="AS534" s="237"/>
      <c r="AT534" s="237"/>
      <c r="AU534" s="219">
        <f t="shared" si="436"/>
        <v>0</v>
      </c>
      <c r="AV534" s="263" t="s">
        <v>84</v>
      </c>
      <c r="AW534" s="221"/>
      <c r="AX534" s="210"/>
      <c r="AY534" s="210"/>
      <c r="AZ534" s="219">
        <f t="shared" si="452"/>
        <v>0</v>
      </c>
      <c r="BA534" s="222">
        <f t="shared" si="437"/>
        <v>0</v>
      </c>
      <c r="BB534" s="221"/>
      <c r="BC534" s="210"/>
      <c r="BD534" s="210"/>
      <c r="BE534" s="219">
        <f t="shared" si="453"/>
        <v>0</v>
      </c>
      <c r="BF534" s="222">
        <f t="shared" si="428"/>
        <v>0</v>
      </c>
      <c r="BG534" s="223"/>
      <c r="BH534" s="224" t="s">
        <v>80</v>
      </c>
      <c r="BI534" s="225"/>
      <c r="BJ534" s="249"/>
      <c r="BK534" s="226">
        <v>0.127</v>
      </c>
      <c r="BL534" s="250"/>
      <c r="BM534" s="287"/>
      <c r="BN534" s="226"/>
      <c r="BO534" s="226">
        <v>0.185</v>
      </c>
      <c r="BP534" s="288"/>
      <c r="BQ534" s="287"/>
      <c r="BR534" s="226"/>
      <c r="BS534" s="226">
        <v>0</v>
      </c>
      <c r="BT534" s="289"/>
      <c r="BU534" s="8"/>
      <c r="BV534" s="87"/>
      <c r="BW534" s="104" t="s">
        <v>80</v>
      </c>
      <c r="BX534" s="130"/>
      <c r="BY534" s="93"/>
      <c r="BZ534" s="102">
        <f>BK534+BO534+BS534</f>
        <v>0.312</v>
      </c>
      <c r="CA534" s="98"/>
      <c r="CB534" s="8"/>
      <c r="CC534" s="87"/>
      <c r="CD534" s="131" t="s">
        <v>80</v>
      </c>
      <c r="CE534" s="132"/>
      <c r="CF534" s="93"/>
      <c r="CG534" s="102">
        <f>BZ534</f>
        <v>0.312</v>
      </c>
      <c r="CH534" s="133"/>
      <c r="CI534" s="8"/>
      <c r="CJ534" s="9"/>
      <c r="CK534" s="39"/>
      <c r="CL534" s="40"/>
      <c r="CM534" s="40"/>
      <c r="CN534" s="40"/>
      <c r="CO534" s="41"/>
      <c r="CP534" s="8"/>
      <c r="CQ534" s="25" t="s">
        <v>80</v>
      </c>
      <c r="CR534" s="31">
        <f>BK534/C532%</f>
        <v>0.95116836428999407</v>
      </c>
      <c r="CS534" s="31">
        <f>BO534/D532%</f>
        <v>2.084507042253521</v>
      </c>
      <c r="CT534" s="31" t="e">
        <f>BS534/E532%</f>
        <v>#DIV/0!</v>
      </c>
      <c r="CU534" s="32">
        <f>BZ534/F532%</f>
        <v>1.4036982048859497</v>
      </c>
    </row>
    <row r="535" spans="1:99" ht="15.75" customHeight="1" x14ac:dyDescent="0.25">
      <c r="A535" s="182" t="s">
        <v>85</v>
      </c>
      <c r="B535" s="202"/>
      <c r="C535" s="204">
        <v>7.1470000000000002</v>
      </c>
      <c r="D535" s="204">
        <v>15.486000000000001</v>
      </c>
      <c r="E535" s="204">
        <v>14.685</v>
      </c>
      <c r="F535" s="205">
        <f t="shared" si="443"/>
        <v>37.318000000000005</v>
      </c>
      <c r="G535" s="206">
        <f t="shared" si="429"/>
        <v>292.98900000000003</v>
      </c>
      <c r="H535" s="205">
        <f>G535/BH509</f>
        <v>24.415750000000003</v>
      </c>
      <c r="I535" s="231">
        <f t="shared" si="444"/>
        <v>0</v>
      </c>
      <c r="J535" s="207">
        <f t="shared" si="430"/>
        <v>0</v>
      </c>
      <c r="K535" s="231">
        <f t="shared" si="445"/>
        <v>0</v>
      </c>
      <c r="L535" s="207">
        <f t="shared" si="431"/>
        <v>40</v>
      </c>
      <c r="M535" s="207">
        <f t="shared" si="446"/>
        <v>380</v>
      </c>
      <c r="N535" s="207">
        <f t="shared" si="432"/>
        <v>6430</v>
      </c>
      <c r="O535" s="208">
        <f t="shared" si="447"/>
        <v>73.6111111111111</v>
      </c>
      <c r="P535" s="208">
        <f t="shared" si="448"/>
        <v>60.908564814814824</v>
      </c>
      <c r="Q535" s="232" t="e">
        <f t="shared" si="456"/>
        <v>#DIV/0!</v>
      </c>
      <c r="R535" s="233" t="e">
        <f t="shared" si="456"/>
        <v>#DIV/0!</v>
      </c>
      <c r="S535" s="233" t="e">
        <f t="shared" si="456"/>
        <v>#DIV/0!</v>
      </c>
      <c r="T535" s="234" t="e">
        <f>(F535)/(AL535+AM535+AN535)*60</f>
        <v>#DIV/0!</v>
      </c>
      <c r="U535" s="234" t="e">
        <f>(G535)*60/AO535</f>
        <v>#DIV/0!</v>
      </c>
      <c r="V535" s="272"/>
      <c r="W535" s="213"/>
      <c r="X535" s="285">
        <f>X534</f>
        <v>12</v>
      </c>
      <c r="Y535" s="182" t="s">
        <v>85</v>
      </c>
      <c r="Z535" s="215"/>
      <c r="AA535" s="215"/>
      <c r="AB535" s="215"/>
      <c r="AC535" s="210">
        <f t="shared" si="449"/>
        <v>0</v>
      </c>
      <c r="AD535" s="215"/>
      <c r="AE535" s="215"/>
      <c r="AF535" s="215"/>
      <c r="AG535" s="210">
        <f t="shared" si="450"/>
        <v>0</v>
      </c>
      <c r="AH535" s="216">
        <v>0</v>
      </c>
      <c r="AI535" s="216">
        <v>160</v>
      </c>
      <c r="AJ535" s="216">
        <v>220</v>
      </c>
      <c r="AK535" s="210">
        <f t="shared" si="451"/>
        <v>380</v>
      </c>
      <c r="AL535" s="233"/>
      <c r="AM535" s="233"/>
      <c r="AN535" s="233"/>
      <c r="AO535" s="207">
        <f t="shared" si="434"/>
        <v>0</v>
      </c>
      <c r="AP535" s="236"/>
      <c r="AQ535" s="411">
        <f t="shared" si="435"/>
        <v>0</v>
      </c>
      <c r="AR535" s="237"/>
      <c r="AS535" s="237"/>
      <c r="AT535" s="237"/>
      <c r="AU535" s="219">
        <f t="shared" si="436"/>
        <v>285</v>
      </c>
      <c r="AV535" s="263" t="s">
        <v>86</v>
      </c>
      <c r="AW535" s="221"/>
      <c r="AX535" s="210"/>
      <c r="AY535" s="210"/>
      <c r="AZ535" s="219">
        <f t="shared" si="452"/>
        <v>0</v>
      </c>
      <c r="BA535" s="222">
        <f t="shared" si="437"/>
        <v>0</v>
      </c>
      <c r="BB535" s="221"/>
      <c r="BC535" s="210"/>
      <c r="BD535" s="210"/>
      <c r="BE535" s="219">
        <f t="shared" si="453"/>
        <v>0</v>
      </c>
      <c r="BF535" s="222">
        <f t="shared" si="428"/>
        <v>0</v>
      </c>
      <c r="BG535" s="223"/>
      <c r="BH535" s="195"/>
      <c r="BI535" s="239"/>
      <c r="BJ535" s="240"/>
      <c r="BK535" s="241"/>
      <c r="BL535" s="242"/>
      <c r="BM535" s="225"/>
      <c r="BN535" s="241"/>
      <c r="BO535" s="241"/>
      <c r="BP535" s="251"/>
      <c r="BQ535" s="225"/>
      <c r="BR535" s="241"/>
      <c r="BS535" s="241"/>
      <c r="BT535" s="250"/>
      <c r="BU535" s="8"/>
      <c r="BV535" s="87"/>
      <c r="BW535" s="97"/>
      <c r="BX535" s="130"/>
      <c r="BY535" s="93"/>
      <c r="BZ535" s="93"/>
      <c r="CA535" s="98"/>
      <c r="CB535" s="8"/>
      <c r="CC535" s="87"/>
      <c r="CD535" s="131"/>
      <c r="CE535" s="132"/>
      <c r="CF535" s="93"/>
      <c r="CG535" s="93"/>
      <c r="CH535" s="133"/>
      <c r="CI535" s="8"/>
      <c r="CJ535" s="9"/>
      <c r="CP535" s="8"/>
      <c r="CQ535" s="42"/>
      <c r="CR535" s="43"/>
      <c r="CS535" s="43"/>
      <c r="CT535" s="43"/>
      <c r="CU535" s="48"/>
    </row>
    <row r="536" spans="1:99" ht="15.75" customHeight="1" x14ac:dyDescent="0.25">
      <c r="A536" s="201" t="s">
        <v>87</v>
      </c>
      <c r="B536" s="202"/>
      <c r="C536" s="204">
        <v>174</v>
      </c>
      <c r="D536" s="204">
        <v>145</v>
      </c>
      <c r="E536" s="204">
        <v>81</v>
      </c>
      <c r="F536" s="290">
        <f t="shared" si="443"/>
        <v>400</v>
      </c>
      <c r="G536" s="206">
        <f t="shared" si="429"/>
        <v>3785.9270000000001</v>
      </c>
      <c r="H536" s="291">
        <f>G536/BH509</f>
        <v>315.49391666666668</v>
      </c>
      <c r="I536" s="207"/>
      <c r="J536" s="207"/>
      <c r="K536" s="207"/>
      <c r="L536" s="207"/>
      <c r="M536" s="207"/>
      <c r="N536" s="207"/>
      <c r="O536" s="208"/>
      <c r="P536" s="210"/>
      <c r="Q536" s="209" t="e">
        <f t="shared" si="456"/>
        <v>#DIV/0!</v>
      </c>
      <c r="R536" s="210" t="e">
        <f t="shared" si="456"/>
        <v>#DIV/0!</v>
      </c>
      <c r="S536" s="210"/>
      <c r="T536" s="209"/>
      <c r="U536" s="209"/>
      <c r="V536" s="212"/>
      <c r="W536" s="213"/>
      <c r="X536" s="292">
        <f>X533</f>
        <v>12</v>
      </c>
      <c r="Y536" s="293"/>
      <c r="Z536" s="294"/>
      <c r="AA536" s="295"/>
      <c r="AB536" s="295"/>
      <c r="AC536" s="294"/>
      <c r="AD536" s="295"/>
      <c r="AE536" s="295"/>
      <c r="AF536" s="295"/>
      <c r="AG536" s="295"/>
      <c r="AH536" s="296"/>
      <c r="AI536" s="295"/>
      <c r="AJ536" s="295"/>
      <c r="AK536" s="295"/>
      <c r="AL536" s="295"/>
      <c r="AM536" s="295"/>
      <c r="AN536" s="295"/>
      <c r="AO536" s="295"/>
      <c r="AP536" s="295"/>
      <c r="AQ536" s="295"/>
      <c r="AR536" s="295"/>
      <c r="AS536" s="295"/>
      <c r="AT536" s="295"/>
      <c r="AU536" s="297"/>
      <c r="AV536" s="297"/>
      <c r="AW536" s="297"/>
      <c r="AX536" s="297"/>
      <c r="AY536" s="297"/>
      <c r="AZ536" s="297"/>
      <c r="BA536" s="222">
        <f t="shared" si="437"/>
        <v>0</v>
      </c>
      <c r="BB536" s="297"/>
      <c r="BC536" s="297"/>
      <c r="BD536" s="297"/>
      <c r="BE536" s="297"/>
      <c r="BF536" s="298"/>
      <c r="BG536" s="299"/>
      <c r="BH536" s="224" t="s">
        <v>82</v>
      </c>
      <c r="BI536" s="300"/>
      <c r="BJ536" s="249"/>
      <c r="BK536" s="226">
        <v>0</v>
      </c>
      <c r="BL536" s="301"/>
      <c r="BM536" s="300"/>
      <c r="BN536" s="226"/>
      <c r="BO536" s="226">
        <v>0</v>
      </c>
      <c r="BP536" s="302"/>
      <c r="BQ536" s="300"/>
      <c r="BR536" s="226"/>
      <c r="BS536" s="226">
        <v>0</v>
      </c>
      <c r="BT536" s="289"/>
      <c r="BU536" s="8"/>
      <c r="BV536" s="87"/>
      <c r="BW536" s="104" t="s">
        <v>82</v>
      </c>
      <c r="BX536" s="130"/>
      <c r="BY536" s="93"/>
      <c r="BZ536" s="102">
        <f>BK536+BO536+BS536</f>
        <v>0</v>
      </c>
      <c r="CA536" s="142"/>
      <c r="CB536" s="15"/>
      <c r="CC536" s="87"/>
      <c r="CD536" s="131" t="s">
        <v>82</v>
      </c>
      <c r="CE536" s="132"/>
      <c r="CF536" s="93"/>
      <c r="CG536" s="102">
        <f>BZ536</f>
        <v>0</v>
      </c>
      <c r="CH536" s="133"/>
      <c r="CI536" s="8"/>
      <c r="CJ536" s="9"/>
      <c r="CK536" s="8"/>
      <c r="CL536" s="8"/>
      <c r="CM536" s="8"/>
      <c r="CN536" s="8"/>
      <c r="CO536" s="8"/>
      <c r="CP536" s="8"/>
      <c r="CQ536" s="25" t="s">
        <v>82</v>
      </c>
      <c r="CR536" s="31" t="e">
        <f>BK536/C533%</f>
        <v>#DIV/0!</v>
      </c>
      <c r="CS536" s="31" t="e">
        <f>BO536/D533%</f>
        <v>#DIV/0!</v>
      </c>
      <c r="CT536" s="31" t="e">
        <f>BS536/E533%</f>
        <v>#DIV/0!</v>
      </c>
      <c r="CU536" s="32" t="e">
        <f>BZ536/F533%</f>
        <v>#DIV/0!</v>
      </c>
    </row>
    <row r="537" spans="1:99" ht="15.75" customHeight="1" x14ac:dyDescent="0.25">
      <c r="A537" s="293" t="s">
        <v>88</v>
      </c>
      <c r="B537" s="465"/>
      <c r="C537" s="465"/>
      <c r="D537" s="303"/>
      <c r="E537" s="304" t="s">
        <v>89</v>
      </c>
      <c r="F537" s="305">
        <v>190.47</v>
      </c>
      <c r="G537" s="206">
        <f t="shared" si="429"/>
        <v>3014.4149999999995</v>
      </c>
      <c r="H537" s="306">
        <f>G537/BH509</f>
        <v>251.20124999999996</v>
      </c>
      <c r="I537" s="307"/>
      <c r="J537" s="307"/>
      <c r="K537" s="308" t="s">
        <v>17</v>
      </c>
      <c r="L537" s="308"/>
      <c r="M537" s="308" t="s">
        <v>18</v>
      </c>
      <c r="N537" s="308"/>
      <c r="O537" s="466" t="s">
        <v>19</v>
      </c>
      <c r="P537" s="466"/>
      <c r="Q537" s="466" t="s">
        <v>90</v>
      </c>
      <c r="R537" s="466"/>
      <c r="S537" s="467" t="s">
        <v>91</v>
      </c>
      <c r="T537" s="467"/>
      <c r="U537" s="467" t="s">
        <v>92</v>
      </c>
      <c r="V537" s="468"/>
      <c r="W537" s="213"/>
      <c r="X537" s="185"/>
      <c r="Y537" s="309"/>
      <c r="Z537" s="309"/>
      <c r="AA537" s="310"/>
      <c r="AB537" s="311"/>
      <c r="AC537" s="311"/>
      <c r="AD537" s="311"/>
      <c r="AE537" s="312"/>
      <c r="AF537" s="313"/>
      <c r="AG537" s="313"/>
      <c r="AH537" s="313"/>
      <c r="AI537" s="313"/>
      <c r="AJ537" s="313"/>
      <c r="AK537" s="313"/>
      <c r="AL537" s="313"/>
      <c r="AM537" s="313"/>
      <c r="AN537" s="313"/>
      <c r="AO537" s="313"/>
      <c r="AP537" s="313"/>
      <c r="AQ537" s="313"/>
      <c r="AR537" s="313"/>
      <c r="AS537" s="313"/>
      <c r="AT537" s="313"/>
      <c r="AU537" s="313"/>
      <c r="AV537" s="313"/>
      <c r="AW537" s="313"/>
      <c r="AX537" s="313"/>
      <c r="AY537" s="313"/>
      <c r="AZ537" s="313"/>
      <c r="BA537" s="313"/>
      <c r="BB537" s="313"/>
      <c r="BC537" s="313"/>
      <c r="BD537" s="313"/>
      <c r="BE537" s="313"/>
      <c r="BF537" s="313"/>
      <c r="BG537" s="313"/>
      <c r="BH537" s="224"/>
      <c r="BI537" s="225"/>
      <c r="BJ537" s="240"/>
      <c r="BK537" s="241"/>
      <c r="BL537" s="250"/>
      <c r="BM537" s="225"/>
      <c r="BN537" s="241"/>
      <c r="BO537" s="241"/>
      <c r="BP537" s="251"/>
      <c r="BQ537" s="225"/>
      <c r="BR537" s="241"/>
      <c r="BS537" s="241"/>
      <c r="BT537" s="250"/>
      <c r="BU537" s="8"/>
      <c r="BV537" s="87"/>
      <c r="BW537" s="107"/>
      <c r="BX537" s="130"/>
      <c r="BY537" s="93"/>
      <c r="BZ537" s="93"/>
      <c r="CA537" s="142"/>
      <c r="CB537" s="8"/>
      <c r="CC537" s="87"/>
      <c r="CD537" s="131"/>
      <c r="CE537" s="132"/>
      <c r="CF537" s="93"/>
      <c r="CG537" s="93"/>
      <c r="CH537" s="133"/>
      <c r="CI537" s="8"/>
      <c r="CJ537" s="9"/>
      <c r="CK537" s="8"/>
      <c r="CL537" s="8"/>
      <c r="CM537" s="8"/>
      <c r="CN537" s="8"/>
      <c r="CO537" s="8"/>
      <c r="CP537" s="8"/>
      <c r="CQ537" s="25"/>
      <c r="CR537" s="2"/>
      <c r="CS537" s="2"/>
      <c r="CT537" s="2"/>
      <c r="CU537" s="3"/>
    </row>
    <row r="538" spans="1:99" ht="15.75" customHeight="1" x14ac:dyDescent="0.25">
      <c r="A538" s="314" t="s">
        <v>129</v>
      </c>
      <c r="B538" s="315"/>
      <c r="C538" s="315"/>
      <c r="D538" s="316"/>
      <c r="E538" s="316"/>
      <c r="F538" s="317">
        <f>C538+D538+E538</f>
        <v>0</v>
      </c>
      <c r="G538" s="318">
        <f>F538</f>
        <v>0</v>
      </c>
      <c r="H538" s="319"/>
      <c r="I538" s="320"/>
      <c r="J538" s="321"/>
      <c r="K538" s="322" t="s">
        <v>93</v>
      </c>
      <c r="L538" s="323" t="s">
        <v>94</v>
      </c>
      <c r="M538" s="324" t="s">
        <v>93</v>
      </c>
      <c r="N538" s="323" t="s">
        <v>94</v>
      </c>
      <c r="O538" s="324" t="s">
        <v>93</v>
      </c>
      <c r="P538" s="323" t="s">
        <v>94</v>
      </c>
      <c r="Q538" s="324" t="s">
        <v>93</v>
      </c>
      <c r="R538" s="323" t="s">
        <v>94</v>
      </c>
      <c r="S538" s="324" t="s">
        <v>93</v>
      </c>
      <c r="T538" s="323" t="s">
        <v>94</v>
      </c>
      <c r="U538" s="324" t="s">
        <v>93</v>
      </c>
      <c r="V538" s="325" t="s">
        <v>94</v>
      </c>
      <c r="W538" s="213"/>
      <c r="X538" s="213"/>
      <c r="Y538" s="309"/>
      <c r="Z538" s="309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  <c r="AO538" s="326"/>
      <c r="AP538" s="326"/>
      <c r="AQ538" s="326"/>
      <c r="AR538" s="326"/>
      <c r="AS538" s="326"/>
      <c r="AT538" s="326"/>
      <c r="AU538" s="326"/>
      <c r="AV538" s="326"/>
      <c r="AW538" s="326"/>
      <c r="AX538" s="326"/>
      <c r="AY538" s="326"/>
      <c r="AZ538" s="326"/>
      <c r="BA538" s="326"/>
      <c r="BB538" s="326"/>
      <c r="BC538" s="326"/>
      <c r="BD538" s="326"/>
      <c r="BE538" s="326"/>
      <c r="BF538" s="326"/>
      <c r="BG538" s="326"/>
      <c r="BH538" s="224" t="s">
        <v>84</v>
      </c>
      <c r="BI538" s="225"/>
      <c r="BJ538" s="249"/>
      <c r="BK538" s="226">
        <v>5.8000000000000003E-2</v>
      </c>
      <c r="BL538" s="250"/>
      <c r="BM538" s="225"/>
      <c r="BN538" s="226"/>
      <c r="BO538" s="226">
        <v>5.3999999999999999E-2</v>
      </c>
      <c r="BP538" s="251"/>
      <c r="BQ538" s="225"/>
      <c r="BR538" s="226"/>
      <c r="BS538" s="226">
        <v>7.6999999999999999E-2</v>
      </c>
      <c r="BT538" s="250"/>
      <c r="BU538" s="8"/>
      <c r="BV538" s="87"/>
      <c r="BW538" s="104" t="s">
        <v>84</v>
      </c>
      <c r="BX538" s="130"/>
      <c r="BY538" s="93"/>
      <c r="BZ538" s="102">
        <f>BK538+BO538+BS538</f>
        <v>0.189</v>
      </c>
      <c r="CA538" s="142"/>
      <c r="CB538" s="8"/>
      <c r="CC538" s="87"/>
      <c r="CD538" s="90" t="s">
        <v>84</v>
      </c>
      <c r="CE538" s="132"/>
      <c r="CF538" s="93"/>
      <c r="CG538" s="102">
        <f>BZ538</f>
        <v>0.189</v>
      </c>
      <c r="CH538" s="133"/>
      <c r="CI538" s="8"/>
      <c r="CJ538" s="9"/>
      <c r="CK538" s="8"/>
      <c r="CL538" s="8"/>
      <c r="CM538" s="8"/>
      <c r="CN538" s="8"/>
      <c r="CO538" s="8"/>
      <c r="CP538" s="8"/>
      <c r="CQ538" s="25" t="s">
        <v>84</v>
      </c>
      <c r="CR538" s="31">
        <f>BK538/C534%</f>
        <v>1.4580191050779285</v>
      </c>
      <c r="CS538" s="31">
        <f>BO538/D534%</f>
        <v>1.338621715418939</v>
      </c>
      <c r="CT538" s="31">
        <f>BS538/E534%</f>
        <v>1.5889393314073461</v>
      </c>
      <c r="CU538" s="32">
        <f>BZ538/F534%</f>
        <v>1.4699020065328978</v>
      </c>
    </row>
    <row r="539" spans="1:99" ht="15.75" customHeight="1" x14ac:dyDescent="0.25">
      <c r="A539" s="474" t="s">
        <v>95</v>
      </c>
      <c r="B539" s="475"/>
      <c r="C539" s="327" t="s">
        <v>40</v>
      </c>
      <c r="D539" s="327" t="s">
        <v>45</v>
      </c>
      <c r="E539" s="327" t="s">
        <v>48</v>
      </c>
      <c r="F539" s="328" t="s">
        <v>52</v>
      </c>
      <c r="G539" s="329" t="s">
        <v>56</v>
      </c>
      <c r="H539" s="329" t="s">
        <v>96</v>
      </c>
      <c r="I539" s="330" t="s">
        <v>97</v>
      </c>
      <c r="J539" s="330"/>
      <c r="K539" s="331">
        <v>1</v>
      </c>
      <c r="L539" s="262">
        <v>15</v>
      </c>
      <c r="M539" s="215">
        <v>2</v>
      </c>
      <c r="N539" s="262">
        <v>30</v>
      </c>
      <c r="O539" s="262">
        <v>1</v>
      </c>
      <c r="P539" s="262">
        <v>15</v>
      </c>
      <c r="Q539" s="210">
        <f t="shared" ref="Q539:R541" si="457">K539+M539+O539</f>
        <v>4</v>
      </c>
      <c r="R539" s="211">
        <f t="shared" si="457"/>
        <v>60</v>
      </c>
      <c r="S539" s="411">
        <f t="shared" ref="S539:T541" si="458">Q539+S493</f>
        <v>30</v>
      </c>
      <c r="T539" s="411">
        <f t="shared" si="458"/>
        <v>490</v>
      </c>
      <c r="U539" s="208">
        <f>S539/X513</f>
        <v>2.5</v>
      </c>
      <c r="V539" s="412">
        <f>T539/S539</f>
        <v>16.333333333333332</v>
      </c>
      <c r="W539" s="185"/>
      <c r="X539" s="213"/>
      <c r="Y539" s="309"/>
      <c r="Z539" s="309"/>
      <c r="AA539" s="313"/>
      <c r="AB539" s="313"/>
      <c r="AC539" s="313"/>
      <c r="AD539" s="313"/>
      <c r="AE539" s="313"/>
      <c r="AF539" s="313"/>
      <c r="AG539" s="313"/>
      <c r="AH539" s="313"/>
      <c r="AI539" s="313"/>
      <c r="AJ539" s="313"/>
      <c r="AK539" s="313"/>
      <c r="AL539" s="313"/>
      <c r="AM539" s="313"/>
      <c r="AN539" s="313"/>
      <c r="AO539" s="313"/>
      <c r="AP539" s="313"/>
      <c r="AQ539" s="313"/>
      <c r="AR539" s="313"/>
      <c r="AS539" s="313"/>
      <c r="AT539" s="313"/>
      <c r="AU539" s="313"/>
      <c r="AV539" s="313"/>
      <c r="AW539" s="313"/>
      <c r="AX539" s="313"/>
      <c r="AY539" s="313"/>
      <c r="AZ539" s="313"/>
      <c r="BA539" s="313"/>
      <c r="BB539" s="313"/>
      <c r="BC539" s="313"/>
      <c r="BD539" s="313"/>
      <c r="BE539" s="313"/>
      <c r="BF539" s="313"/>
      <c r="BG539" s="313"/>
      <c r="BH539" s="195"/>
      <c r="BI539" s="225"/>
      <c r="BJ539" s="240"/>
      <c r="BK539" s="241"/>
      <c r="BL539" s="250"/>
      <c r="BM539" s="225"/>
      <c r="BN539" s="241"/>
      <c r="BO539" s="241"/>
      <c r="BP539" s="251"/>
      <c r="BQ539" s="225"/>
      <c r="BR539" s="241"/>
      <c r="BS539" s="241"/>
      <c r="BT539" s="250"/>
      <c r="BU539" s="8"/>
      <c r="BV539" s="87"/>
      <c r="BW539" s="97"/>
      <c r="BX539" s="130"/>
      <c r="BY539" s="93"/>
      <c r="BZ539" s="93"/>
      <c r="CA539" s="142"/>
      <c r="CB539" s="8"/>
      <c r="CC539" s="143"/>
      <c r="CD539" s="108"/>
      <c r="CE539" s="132"/>
      <c r="CF539" s="93"/>
      <c r="CG539" s="93"/>
      <c r="CH539" s="133"/>
      <c r="CI539" s="8"/>
      <c r="CJ539" s="9"/>
      <c r="CK539" s="8"/>
      <c r="CL539" s="8"/>
      <c r="CM539" s="8"/>
      <c r="CN539" s="8"/>
      <c r="CO539" s="8"/>
      <c r="CP539" s="8"/>
      <c r="CQ539" s="42"/>
      <c r="CR539" s="43"/>
      <c r="CS539" s="43"/>
      <c r="CT539" s="43"/>
      <c r="CU539" s="48"/>
    </row>
    <row r="540" spans="1:99" ht="15.75" customHeight="1" x14ac:dyDescent="0.25">
      <c r="A540" s="191" t="s">
        <v>98</v>
      </c>
      <c r="B540" s="234"/>
      <c r="C540" s="333">
        <v>1.2</v>
      </c>
      <c r="D540" s="333">
        <v>0.85</v>
      </c>
      <c r="E540" s="333">
        <v>1.1499999999999999</v>
      </c>
      <c r="F540" s="334">
        <v>0.85</v>
      </c>
      <c r="G540" s="334">
        <v>0.85</v>
      </c>
      <c r="H540" s="335">
        <f>F513</f>
        <v>387.73099999999999</v>
      </c>
      <c r="I540" s="336" t="s">
        <v>99</v>
      </c>
      <c r="J540" s="336"/>
      <c r="K540" s="331">
        <v>1</v>
      </c>
      <c r="L540" s="262">
        <v>10</v>
      </c>
      <c r="M540" s="215"/>
      <c r="N540" s="262"/>
      <c r="O540" s="262">
        <v>0</v>
      </c>
      <c r="P540" s="215">
        <v>0</v>
      </c>
      <c r="Q540" s="210">
        <f t="shared" si="457"/>
        <v>1</v>
      </c>
      <c r="R540" s="211">
        <f t="shared" si="457"/>
        <v>10</v>
      </c>
      <c r="S540" s="411">
        <f t="shared" si="458"/>
        <v>29</v>
      </c>
      <c r="T540" s="411">
        <f t="shared" si="458"/>
        <v>320</v>
      </c>
      <c r="U540" s="208">
        <f>S540/X514</f>
        <v>2.4166666666666665</v>
      </c>
      <c r="V540" s="222">
        <f>T540/S540</f>
        <v>11.03448275862069</v>
      </c>
      <c r="W540" s="213"/>
      <c r="X540" s="223"/>
      <c r="Y540" s="309"/>
      <c r="Z540" s="309"/>
      <c r="AA540" s="313"/>
      <c r="AE540" s="313"/>
      <c r="AF540" s="313"/>
      <c r="AG540" s="313"/>
      <c r="AH540" s="313"/>
      <c r="AI540" s="313"/>
      <c r="AJ540" s="313"/>
      <c r="AK540" s="313"/>
      <c r="AL540" s="313"/>
      <c r="AM540" s="313"/>
      <c r="AN540" s="313"/>
      <c r="AO540" s="313"/>
      <c r="AP540" s="313"/>
      <c r="AQ540" s="313"/>
      <c r="AR540" s="313"/>
      <c r="AS540" s="313"/>
      <c r="AT540" s="313"/>
      <c r="AU540" s="313"/>
      <c r="AV540" s="313"/>
      <c r="AW540" s="313"/>
      <c r="AX540" s="313"/>
      <c r="AY540" s="313"/>
      <c r="AZ540" s="313"/>
      <c r="BA540" s="313"/>
      <c r="BB540" s="313"/>
      <c r="BC540" s="313"/>
      <c r="BD540" s="313"/>
      <c r="BE540" s="313"/>
      <c r="BF540" s="313"/>
      <c r="BG540" s="313"/>
      <c r="BH540" s="224" t="s">
        <v>86</v>
      </c>
      <c r="BI540" s="239"/>
      <c r="BJ540" s="249"/>
      <c r="BK540" s="226">
        <v>0.183</v>
      </c>
      <c r="BL540" s="242"/>
      <c r="BM540" s="225"/>
      <c r="BN540" s="226"/>
      <c r="BO540" s="226">
        <v>0.21</v>
      </c>
      <c r="BP540" s="251"/>
      <c r="BQ540" s="225"/>
      <c r="BR540" s="226"/>
      <c r="BS540" s="226">
        <v>0.19500000000000001</v>
      </c>
      <c r="BT540" s="250"/>
      <c r="BU540" s="87"/>
      <c r="BV540" s="87"/>
      <c r="BW540" s="104" t="s">
        <v>86</v>
      </c>
      <c r="BX540" s="14"/>
      <c r="BY540" s="16"/>
      <c r="BZ540" s="102">
        <f>BK540+BO540+BS540</f>
        <v>0.58800000000000008</v>
      </c>
      <c r="CA540" s="17"/>
      <c r="CB540" s="469" t="s">
        <v>100</v>
      </c>
      <c r="CC540" s="470"/>
      <c r="CD540" s="131" t="s">
        <v>86</v>
      </c>
      <c r="CE540" s="19"/>
      <c r="CF540" s="16"/>
      <c r="CG540" s="102">
        <f>BZ540</f>
        <v>0.58800000000000008</v>
      </c>
      <c r="CH540" s="20"/>
      <c r="CI540" s="9"/>
      <c r="CP540" s="8"/>
      <c r="CQ540" s="33" t="s">
        <v>86</v>
      </c>
      <c r="CR540" s="44">
        <f>BK540/C535%</f>
        <v>2.5605149013572124</v>
      </c>
      <c r="CS540" s="44">
        <f>BO540/D535%</f>
        <v>1.3560635412630764</v>
      </c>
      <c r="CT540" s="44">
        <f>BS540/E535%</f>
        <v>1.3278855975485189</v>
      </c>
      <c r="CU540" s="49">
        <f>BZ540/F535%</f>
        <v>1.5756471407899673</v>
      </c>
    </row>
    <row r="541" spans="1:99" ht="15.75" customHeight="1" x14ac:dyDescent="0.25">
      <c r="A541" s="501" t="s">
        <v>95</v>
      </c>
      <c r="B541" s="241" t="s">
        <v>38</v>
      </c>
      <c r="C541" s="337">
        <f>BY513/F513%</f>
        <v>1.8260082376699309</v>
      </c>
      <c r="D541" s="337">
        <f>BY515/(F515+F516+F517)%</f>
        <v>0.55989335364692439</v>
      </c>
      <c r="E541" s="337">
        <f>BY517/(F518+F519+F520)%</f>
        <v>0.56651409101172034</v>
      </c>
      <c r="F541" s="338">
        <f>BY519/(F521+F522)%</f>
        <v>1.2138279277529618</v>
      </c>
      <c r="G541" s="339">
        <f>BY521/(F523)%</f>
        <v>0</v>
      </c>
      <c r="H541" s="340" t="s">
        <v>101</v>
      </c>
      <c r="I541" s="341" t="s">
        <v>102</v>
      </c>
      <c r="J541" s="341"/>
      <c r="K541" s="342">
        <v>0</v>
      </c>
      <c r="L541" s="343">
        <v>0</v>
      </c>
      <c r="M541" s="344"/>
      <c r="N541" s="343"/>
      <c r="O541" s="344">
        <v>0</v>
      </c>
      <c r="P541" s="344">
        <v>0</v>
      </c>
      <c r="Q541" s="294">
        <f t="shared" si="457"/>
        <v>0</v>
      </c>
      <c r="R541" s="345">
        <f t="shared" si="457"/>
        <v>0</v>
      </c>
      <c r="S541" s="411">
        <f t="shared" si="458"/>
        <v>6</v>
      </c>
      <c r="T541" s="411">
        <f t="shared" si="458"/>
        <v>145</v>
      </c>
      <c r="U541" s="346">
        <f>S541/X515</f>
        <v>0.5</v>
      </c>
      <c r="V541" s="347">
        <f>T541/S541</f>
        <v>24.166666666666668</v>
      </c>
      <c r="W541" s="213"/>
      <c r="X541" s="348"/>
      <c r="Y541" s="309"/>
      <c r="Z541" s="309"/>
      <c r="AA541" s="348"/>
      <c r="AE541" s="348"/>
      <c r="AF541" s="348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169"/>
      <c r="AX541" s="169"/>
      <c r="AY541" s="169"/>
      <c r="AZ541" s="169"/>
      <c r="BA541" s="169"/>
      <c r="BB541" s="169"/>
      <c r="BC541" s="169"/>
      <c r="BD541" s="169"/>
      <c r="BE541" s="169"/>
      <c r="BF541" s="169"/>
      <c r="BG541" s="169"/>
      <c r="BH541" s="224"/>
      <c r="BI541" s="349"/>
      <c r="BJ541" s="276"/>
      <c r="BK541" s="197"/>
      <c r="BL541" s="250"/>
      <c r="BM541" s="287"/>
      <c r="BN541" s="241"/>
      <c r="BO541" s="241"/>
      <c r="BP541" s="288"/>
      <c r="BQ541" s="350"/>
      <c r="BR541" s="197"/>
      <c r="BS541" s="197"/>
      <c r="BT541" s="289"/>
      <c r="BU541" s="87"/>
      <c r="BV541" s="87"/>
      <c r="BW541" s="107"/>
      <c r="BX541" s="14"/>
      <c r="BY541" s="16"/>
      <c r="BZ541" s="93"/>
      <c r="CA541" s="17"/>
      <c r="CB541" s="144" t="s">
        <v>90</v>
      </c>
      <c r="CC541" s="145"/>
      <c r="CD541" s="131"/>
      <c r="CE541" s="21"/>
      <c r="CF541" s="22"/>
      <c r="CG541" s="146"/>
      <c r="CH541" s="23"/>
      <c r="CI541" s="9"/>
      <c r="CP541" s="8"/>
      <c r="CQ541" s="8"/>
      <c r="CR541" s="8"/>
      <c r="CS541" s="8"/>
      <c r="CT541" s="8"/>
      <c r="CU541" s="8"/>
    </row>
    <row r="542" spans="1:99" ht="15.75" customHeight="1" x14ac:dyDescent="0.25">
      <c r="A542" s="502"/>
      <c r="B542" s="351" t="s">
        <v>39</v>
      </c>
      <c r="C542" s="352">
        <f>CF513/G513%</f>
        <v>0.78879993226124878</v>
      </c>
      <c r="D542" s="352">
        <f>CF515/(G515+G516+G517)%</f>
        <v>5.6988451115926923E-2</v>
      </c>
      <c r="E542" s="352">
        <f>CF517/(G518+G519+G520)%</f>
        <v>6.1237041487651855E-2</v>
      </c>
      <c r="F542" s="353">
        <f>CF519/(G521+G522)%</f>
        <v>9.3464931957529529E-2</v>
      </c>
      <c r="G542" s="354">
        <f>CF521/(G523)%</f>
        <v>0</v>
      </c>
      <c r="H542" s="413">
        <f>H496+F536-F537</f>
        <v>658.32099999999969</v>
      </c>
      <c r="K542" s="309"/>
      <c r="L542" s="309"/>
      <c r="M542" s="471" t="s">
        <v>103</v>
      </c>
      <c r="N542" s="472"/>
      <c r="O542" s="473"/>
      <c r="P542" s="357" t="s">
        <v>104</v>
      </c>
      <c r="Q542" s="358" t="s">
        <v>105</v>
      </c>
      <c r="R542" s="359" t="s">
        <v>106</v>
      </c>
      <c r="S542" s="359" t="s">
        <v>107</v>
      </c>
      <c r="T542" s="359" t="s">
        <v>108</v>
      </c>
      <c r="U542" s="359" t="s">
        <v>101</v>
      </c>
      <c r="V542" s="360" t="s">
        <v>109</v>
      </c>
      <c r="W542" s="213"/>
      <c r="X542" s="348"/>
      <c r="Y542" s="348"/>
      <c r="Z542" s="348"/>
      <c r="AA542" s="348"/>
      <c r="AE542" s="348"/>
      <c r="AF542" s="348"/>
      <c r="AG542" s="169"/>
      <c r="AH542" s="169"/>
      <c r="AI542" s="169"/>
      <c r="AJ542" s="169"/>
      <c r="AK542" s="169"/>
      <c r="AL542" s="169"/>
      <c r="AM542" s="169"/>
      <c r="AN542" s="169"/>
      <c r="AO542" s="169"/>
      <c r="AP542" s="169"/>
      <c r="AQ542" s="169"/>
      <c r="AR542" s="169"/>
      <c r="AS542" s="169"/>
      <c r="AT542" s="169"/>
      <c r="AU542" s="169"/>
      <c r="AV542" s="169"/>
      <c r="AW542" s="169"/>
      <c r="AX542" s="169"/>
      <c r="AY542" s="169"/>
      <c r="AZ542" s="169"/>
      <c r="BA542" s="169"/>
      <c r="BB542" s="169"/>
      <c r="BC542" s="169"/>
      <c r="BD542" s="169"/>
      <c r="BE542" s="169"/>
      <c r="BF542" s="169"/>
      <c r="BG542" s="169"/>
      <c r="BH542" s="361" t="s">
        <v>110</v>
      </c>
      <c r="BI542" s="480"/>
      <c r="BJ542" s="362">
        <f>BJ513+BJ515+BJ517+BJ519+BJ521+BJ523+BJ524+BJ526+BJ528+BJ530+BJ531+BJ532+BJ534+BJ536+BJ538+BJ540</f>
        <v>9.8199999999999967</v>
      </c>
      <c r="BK542" s="362">
        <f>BK513+BK515+BK517+BK519+BK521+BK523+BK524+BK526+BK528+BK530+BK531+BK532+BK534+BK536+BK538+BK540</f>
        <v>0.64100000000000001</v>
      </c>
      <c r="BL542" s="488"/>
      <c r="BM542" s="489"/>
      <c r="BN542" s="362">
        <f>BN513+BN515+BN517+BN519+BN521+BN523+BN524+BN526+BN528+BN530+BN531+BN532+BN534+BN536+BN538+BN540</f>
        <v>7.2600000000000007</v>
      </c>
      <c r="BO542" s="362">
        <f>BO513+BO515+BO517+BO519+BO521+BO523+BO524+BO526+BO528+BO530+BO531+BO532+BO534+BO536+BO538+BO540</f>
        <v>0.54300000000000004</v>
      </c>
      <c r="BP542" s="488"/>
      <c r="BQ542" s="489"/>
      <c r="BR542" s="362">
        <f>BR513+BR515+BR517+BR519+BR521+BR523+BR524+BR526+BR528+BR530+BR531+BR532+BR534+BR536+BR538+BR540</f>
        <v>5.97</v>
      </c>
      <c r="BS542" s="362">
        <f>BS513+BS515+BS517+BS519+BS521+BS523+BS524+BS526+BS528+BS530+BS531+BS532+BS534+BS536+BS538+BS540</f>
        <v>0.55000000000000004</v>
      </c>
      <c r="BT542" s="482"/>
      <c r="BU542" s="87"/>
      <c r="BV542" s="87"/>
      <c r="BW542" s="147" t="s">
        <v>110</v>
      </c>
      <c r="BX542" s="18"/>
      <c r="BY542" s="148">
        <f>BY513+BY515+BY517+BY519+BY521+BY523+BY524+BY526+BY528+BY530+BY531+BY532+BY534+BY536+BY538+BY540</f>
        <v>23.050000000000004</v>
      </c>
      <c r="BZ542" s="149">
        <f>BZ515+BZ517+BZ519+BZ521+BZ523+BZ524+BZ526+BZ528+BZ530+BZ531+BZ532+BZ534+BZ536+BZ538+BZ540+CC541</f>
        <v>1.7340000000000002</v>
      </c>
      <c r="CA542" s="150">
        <f>CA523+CA524+CA526+CA530+CA530+CA531</f>
        <v>0</v>
      </c>
      <c r="CB542" s="144" t="s">
        <v>39</v>
      </c>
      <c r="CC542" s="145">
        <f>CC541</f>
        <v>0</v>
      </c>
      <c r="CD542" s="147" t="s">
        <v>110</v>
      </c>
      <c r="CE542" s="151"/>
      <c r="CF542" s="152">
        <f>SUM(CF495:CF541)</f>
        <v>237.64000000000001</v>
      </c>
      <c r="CG542" s="153">
        <f>SUM(BZ496:BZ542)</f>
        <v>5.8390000000000004</v>
      </c>
      <c r="CH542" s="154">
        <f>CA542</f>
        <v>0</v>
      </c>
      <c r="CI542" s="9"/>
      <c r="CP542" s="8"/>
      <c r="CQ542" s="45"/>
      <c r="CR542" s="8"/>
      <c r="CS542" s="8"/>
      <c r="CT542" s="8"/>
      <c r="CU542" s="8"/>
    </row>
    <row r="543" spans="1:99" ht="15" customHeight="1" x14ac:dyDescent="0.25">
      <c r="A543" s="363"/>
      <c r="H543" s="364" t="s">
        <v>109</v>
      </c>
      <c r="K543" s="309"/>
      <c r="L543" s="309"/>
      <c r="M543" s="365"/>
      <c r="N543" s="333"/>
      <c r="O543" s="366"/>
      <c r="P543" s="367" t="s">
        <v>111</v>
      </c>
      <c r="Q543" s="205"/>
      <c r="R543" s="205"/>
      <c r="S543" s="368"/>
      <c r="T543" s="368"/>
      <c r="U543" s="368"/>
      <c r="V543" s="369">
        <f>Q543+R543+S543+T543+U543</f>
        <v>0</v>
      </c>
      <c r="W543" s="213"/>
      <c r="X543" s="348"/>
      <c r="Y543" s="348"/>
      <c r="Z543" s="348"/>
      <c r="AA543" s="348"/>
      <c r="AE543" s="348"/>
      <c r="AF543" s="348"/>
      <c r="AG543" s="169"/>
      <c r="AH543" s="169"/>
      <c r="AI543" s="169"/>
      <c r="AJ543" s="169"/>
      <c r="AK543" s="169"/>
      <c r="AL543" s="169"/>
      <c r="AM543" s="169"/>
      <c r="AN543" s="169"/>
      <c r="AO543" s="169"/>
      <c r="AP543" s="169"/>
      <c r="AQ543" s="169"/>
      <c r="AR543" s="169"/>
      <c r="AS543" s="169"/>
      <c r="AT543" s="169"/>
      <c r="AU543" s="169"/>
      <c r="AV543" s="169"/>
      <c r="AW543" s="169"/>
      <c r="AX543" s="169"/>
      <c r="AY543" s="169"/>
      <c r="AZ543" s="169"/>
      <c r="BA543" s="169"/>
      <c r="BB543" s="169"/>
      <c r="BC543" s="169"/>
      <c r="BD543" s="169"/>
      <c r="BE543" s="169"/>
      <c r="BF543" s="169"/>
      <c r="BG543" s="169"/>
      <c r="BH543" s="370" t="s">
        <v>112</v>
      </c>
      <c r="BI543" s="481"/>
      <c r="BJ543" s="371">
        <f>BJ542/(BJ542+C536)%</f>
        <v>5.3421825699053409</v>
      </c>
      <c r="BK543" s="371">
        <f>BK542/C536%</f>
        <v>0.36839080459770118</v>
      </c>
      <c r="BL543" s="490"/>
      <c r="BM543" s="491"/>
      <c r="BN543" s="371">
        <f>BN542/(BN542+D536)%</f>
        <v>4.7681597267831348</v>
      </c>
      <c r="BO543" s="371">
        <f>BO542/D536%</f>
        <v>0.37448275862068969</v>
      </c>
      <c r="BP543" s="490"/>
      <c r="BQ543" s="491"/>
      <c r="BR543" s="371">
        <f>BR542/(BR542+E536)%</f>
        <v>6.864436012418075</v>
      </c>
      <c r="BS543" s="371">
        <f>BS542/E536%</f>
        <v>0.67901234567901236</v>
      </c>
      <c r="BT543" s="483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9"/>
      <c r="CP543" s="8"/>
    </row>
    <row r="544" spans="1:99" ht="15" customHeight="1" x14ac:dyDescent="0.25">
      <c r="A544" s="474" t="s">
        <v>95</v>
      </c>
      <c r="B544" s="475"/>
      <c r="C544" s="327" t="s">
        <v>58</v>
      </c>
      <c r="D544" s="372" t="s">
        <v>61</v>
      </c>
      <c r="E544" s="323" t="s">
        <v>65</v>
      </c>
      <c r="F544" s="325" t="s">
        <v>70</v>
      </c>
      <c r="G544" s="373" t="s">
        <v>71</v>
      </c>
      <c r="H544" s="374" t="s">
        <v>73</v>
      </c>
      <c r="I544" s="375"/>
      <c r="K544" s="309"/>
      <c r="L544" s="309"/>
      <c r="M544" s="476" t="s">
        <v>113</v>
      </c>
      <c r="N544" s="477"/>
      <c r="O544" s="376"/>
      <c r="P544" s="377" t="s">
        <v>114</v>
      </c>
      <c r="Q544" s="378">
        <f t="shared" ref="Q544:V544" si="459">Q543</f>
        <v>0</v>
      </c>
      <c r="R544" s="378">
        <f t="shared" si="459"/>
        <v>0</v>
      </c>
      <c r="S544" s="378">
        <f t="shared" si="459"/>
        <v>0</v>
      </c>
      <c r="T544" s="378">
        <f t="shared" si="459"/>
        <v>0</v>
      </c>
      <c r="U544" s="378">
        <f t="shared" si="459"/>
        <v>0</v>
      </c>
      <c r="V544" s="379">
        <f t="shared" si="459"/>
        <v>0</v>
      </c>
      <c r="W544" s="169"/>
      <c r="X544" s="348"/>
      <c r="Y544" s="348"/>
      <c r="Z544" s="348"/>
      <c r="AA544" s="348"/>
      <c r="AE544" s="348"/>
      <c r="AF544" s="348"/>
      <c r="AG544" s="169"/>
      <c r="AH544" s="169"/>
      <c r="AI544" s="169"/>
      <c r="AJ544" s="169"/>
      <c r="AK544" s="169"/>
      <c r="AL544" s="169"/>
      <c r="AM544" s="169"/>
      <c r="AN544" s="169"/>
      <c r="AO544" s="169"/>
      <c r="AP544" s="169"/>
      <c r="AQ544" s="169"/>
      <c r="AR544" s="169"/>
      <c r="AS544" s="169"/>
      <c r="AT544" s="169"/>
      <c r="AU544" s="169"/>
      <c r="AV544" s="169"/>
      <c r="AW544" s="169"/>
      <c r="AX544" s="169"/>
      <c r="AY544" s="169"/>
      <c r="AZ544" s="169"/>
      <c r="BA544" s="169"/>
      <c r="BB544" s="169"/>
      <c r="BC544" s="169"/>
      <c r="BD544" s="169"/>
      <c r="BE544" s="169"/>
      <c r="BF544" s="169"/>
      <c r="BG544" s="169"/>
      <c r="BH544" s="380"/>
      <c r="BI544" s="381"/>
      <c r="BJ544" s="381"/>
      <c r="BK544" s="381"/>
      <c r="BL544" s="381"/>
      <c r="BM544" s="381"/>
      <c r="BN544" s="381"/>
      <c r="BO544" s="381"/>
      <c r="BP544" s="381"/>
      <c r="BQ544" s="381"/>
      <c r="BR544" s="381"/>
      <c r="BS544" s="381"/>
      <c r="BT544" s="381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9"/>
    </row>
    <row r="545" spans="1:99" ht="15" customHeight="1" x14ac:dyDescent="0.25">
      <c r="A545" s="382"/>
      <c r="B545" s="189"/>
      <c r="C545" s="333">
        <v>1.5</v>
      </c>
      <c r="D545" s="333">
        <v>1.45</v>
      </c>
      <c r="E545" s="383">
        <v>1.25</v>
      </c>
      <c r="F545" s="272">
        <v>1.5</v>
      </c>
      <c r="G545" s="384">
        <v>1.5</v>
      </c>
      <c r="H545" s="385">
        <v>1.5</v>
      </c>
      <c r="I545" s="386"/>
      <c r="K545" s="387" t="s">
        <v>56</v>
      </c>
      <c r="L545" s="388"/>
      <c r="M545" s="476" t="s">
        <v>115</v>
      </c>
      <c r="N545" s="477"/>
      <c r="O545" s="376"/>
      <c r="S545" s="309"/>
      <c r="T545" s="389"/>
      <c r="U545" s="478" t="s">
        <v>109</v>
      </c>
      <c r="V545" s="479"/>
      <c r="W545" s="169"/>
      <c r="X545" s="348"/>
      <c r="Y545" s="390" t="s">
        <v>116</v>
      </c>
      <c r="Z545" s="390">
        <f>100-(Z548+V548+0.15)</f>
        <v>93.94379786642051</v>
      </c>
      <c r="AA545" s="348"/>
      <c r="AE545" s="348"/>
      <c r="AF545" s="348"/>
      <c r="AG545" s="169"/>
      <c r="AH545" s="169"/>
      <c r="AI545" s="169"/>
      <c r="AJ545" s="169"/>
      <c r="AK545" s="169"/>
      <c r="AL545" s="169"/>
      <c r="AM545" s="169"/>
      <c r="AN545" s="169"/>
      <c r="AO545" s="169"/>
      <c r="AP545" s="169"/>
      <c r="AQ545" s="169"/>
      <c r="AR545" s="169"/>
      <c r="AS545" s="169"/>
      <c r="AT545" s="169"/>
      <c r="AU545" s="169"/>
      <c r="AV545" s="169"/>
      <c r="AW545" s="169"/>
      <c r="AX545" s="169"/>
      <c r="AY545" s="169"/>
      <c r="AZ545" s="169"/>
      <c r="BA545" s="169"/>
      <c r="BB545" s="169"/>
      <c r="BC545" s="169"/>
      <c r="BD545" s="169"/>
      <c r="BE545" s="169"/>
      <c r="BF545" s="169"/>
      <c r="BG545" s="169"/>
      <c r="BH545" s="380"/>
      <c r="BI545" s="381"/>
      <c r="BJ545" s="381"/>
      <c r="BK545" s="381"/>
      <c r="BL545" s="381"/>
      <c r="BM545" s="381"/>
      <c r="BN545" s="381"/>
      <c r="BO545" s="381"/>
      <c r="BP545" s="381"/>
      <c r="BQ545" s="381"/>
      <c r="BR545" s="381"/>
      <c r="BS545" s="381"/>
      <c r="BT545" s="381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9"/>
    </row>
    <row r="546" spans="1:99" ht="15.75" customHeight="1" x14ac:dyDescent="0.25">
      <c r="A546" s="365" t="s">
        <v>117</v>
      </c>
      <c r="B546" s="241" t="s">
        <v>38</v>
      </c>
      <c r="C546" s="337">
        <f>BX523/(BX523+F525)%</f>
        <v>2.6389236769599598</v>
      </c>
      <c r="D546" s="337">
        <f>BX524/(BX524+F526)%</f>
        <v>1.8571355130577836</v>
      </c>
      <c r="E546" s="337">
        <f>BX526/(BX526+F527)%</f>
        <v>2.0173152895687991</v>
      </c>
      <c r="F546" s="339">
        <f>BX528/(BX528+F528)%</f>
        <v>2.4992286331379212</v>
      </c>
      <c r="G546" s="391">
        <f>BX530/(BX530+F529)%</f>
        <v>5.3533190578158454</v>
      </c>
      <c r="H546" s="392">
        <f>BX531/(BX531+F530)%</f>
        <v>5.0072568940493465</v>
      </c>
      <c r="I546" s="393"/>
      <c r="K546" s="337">
        <f>BZ521/(F523)%</f>
        <v>0</v>
      </c>
      <c r="L546" s="309"/>
      <c r="M546" s="476" t="s">
        <v>118</v>
      </c>
      <c r="N546" s="477"/>
      <c r="O546" s="376"/>
      <c r="S546" s="309"/>
      <c r="T546" s="492" t="s">
        <v>119</v>
      </c>
      <c r="U546" s="183" t="s">
        <v>36</v>
      </c>
      <c r="V546" s="366">
        <v>5.25</v>
      </c>
      <c r="W546" s="169"/>
      <c r="X546" s="348"/>
      <c r="Y546" s="484" t="s">
        <v>120</v>
      </c>
      <c r="Z546" s="484"/>
      <c r="AA546" s="348"/>
      <c r="AB546" s="348"/>
      <c r="AC546" s="348"/>
      <c r="AD546" s="348"/>
      <c r="AE546" s="348"/>
      <c r="AF546" s="348"/>
      <c r="AG546" s="169"/>
      <c r="AH546" s="169"/>
      <c r="AI546" s="169"/>
      <c r="AJ546" s="169"/>
      <c r="AK546" s="169"/>
      <c r="AL546" s="169"/>
      <c r="AM546" s="169"/>
      <c r="AN546" s="169"/>
      <c r="AO546" s="169"/>
      <c r="AP546" s="169"/>
      <c r="AQ546" s="169"/>
      <c r="AR546" s="169"/>
      <c r="AS546" s="169"/>
      <c r="AT546" s="169"/>
      <c r="AU546" s="169"/>
      <c r="AV546" s="169"/>
      <c r="AW546" s="169"/>
      <c r="AX546" s="169"/>
      <c r="AY546" s="169"/>
      <c r="AZ546" s="169"/>
      <c r="BA546" s="169"/>
      <c r="BB546" s="169"/>
      <c r="BC546" s="169"/>
      <c r="BD546" s="169"/>
      <c r="BE546" s="169"/>
      <c r="BF546" s="169"/>
      <c r="BG546" s="169"/>
      <c r="BH546" s="380"/>
      <c r="BI546" s="381"/>
      <c r="BJ546" s="381"/>
      <c r="BK546" s="381"/>
      <c r="BL546" s="381"/>
      <c r="BM546" s="381"/>
      <c r="BN546" s="381"/>
      <c r="BO546" s="381"/>
      <c r="BP546" s="381"/>
      <c r="BQ546" s="381"/>
      <c r="BR546" s="381"/>
      <c r="BS546" s="381"/>
      <c r="BT546" s="381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9"/>
    </row>
    <row r="547" spans="1:99" ht="15.75" customHeight="1" x14ac:dyDescent="0.25">
      <c r="A547" s="365"/>
      <c r="B547" s="241" t="s">
        <v>39</v>
      </c>
      <c r="C547" s="337">
        <f>CE523/(CE523+G525)%</f>
        <v>0.22921148916762041</v>
      </c>
      <c r="D547" s="337">
        <f>CE524/(CE524+G526)%</f>
        <v>0.27142445243169067</v>
      </c>
      <c r="E547" s="337">
        <f>CE526/(CE526+G527)%</f>
        <v>0.21151542872855433</v>
      </c>
      <c r="F547" s="339">
        <f>CE528/(CE528+G528)%</f>
        <v>0.29586014946416439</v>
      </c>
      <c r="G547" s="391">
        <f>CE530/(CE530+G529)%</f>
        <v>0.61993717969912387</v>
      </c>
      <c r="H547" s="394">
        <f>CF531/(CF531+G530)%</f>
        <v>0.26035770885216208</v>
      </c>
      <c r="K547" s="352">
        <f>CG521/(G523)%</f>
        <v>0</v>
      </c>
      <c r="M547" s="485" t="s">
        <v>121</v>
      </c>
      <c r="N547" s="467"/>
      <c r="O547" s="395"/>
      <c r="T547" s="492"/>
      <c r="U547" s="183" t="s">
        <v>38</v>
      </c>
      <c r="V547" s="193">
        <f>BY542/(BY542+F536)%</f>
        <v>5.4485285427254473</v>
      </c>
      <c r="W547" s="169"/>
      <c r="X547" s="260"/>
      <c r="Y547" s="183" t="s">
        <v>122</v>
      </c>
      <c r="Z547" s="396">
        <v>0</v>
      </c>
      <c r="AA547" s="260"/>
      <c r="AB547" s="260"/>
      <c r="AC547" s="260"/>
      <c r="AD547" s="260"/>
      <c r="AE547" s="260"/>
      <c r="AF547" s="260"/>
      <c r="AG547" s="223"/>
      <c r="AH547" s="223"/>
      <c r="AI547" s="223"/>
      <c r="AJ547" s="223"/>
      <c r="AK547" s="223"/>
      <c r="AL547" s="223"/>
      <c r="AM547" s="223"/>
      <c r="AN547" s="223"/>
      <c r="AO547" s="223"/>
      <c r="AP547" s="223"/>
      <c r="AQ547" s="223"/>
      <c r="AR547" s="223"/>
      <c r="AS547" s="223"/>
      <c r="AT547" s="223"/>
      <c r="AU547" s="223"/>
      <c r="AV547" s="223"/>
      <c r="AW547" s="223"/>
      <c r="AX547" s="223"/>
      <c r="AY547" s="223"/>
      <c r="AZ547" s="223"/>
      <c r="BA547" s="223"/>
      <c r="BB547" s="223"/>
      <c r="BC547" s="223"/>
      <c r="BD547" s="223"/>
      <c r="BE547" s="223"/>
      <c r="BF547" s="223"/>
      <c r="BG547" s="223"/>
      <c r="BH547" s="380"/>
      <c r="BI547" s="381"/>
      <c r="BJ547" s="381"/>
      <c r="BK547" s="381"/>
      <c r="BL547" s="381"/>
      <c r="BM547" s="381"/>
      <c r="BN547" s="381"/>
      <c r="BO547" s="381"/>
      <c r="BP547" s="381"/>
      <c r="BQ547" s="381"/>
      <c r="BR547" s="381"/>
      <c r="BS547" s="381"/>
      <c r="BT547" s="381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9"/>
    </row>
    <row r="548" spans="1:99" ht="15.75" customHeight="1" x14ac:dyDescent="0.25">
      <c r="A548" s="382"/>
      <c r="B548" s="234"/>
      <c r="C548" s="333">
        <v>1.95</v>
      </c>
      <c r="D548" s="333">
        <v>1.75</v>
      </c>
      <c r="E548" s="333">
        <v>1.65</v>
      </c>
      <c r="F548" s="384"/>
      <c r="G548" s="322" t="s">
        <v>123</v>
      </c>
      <c r="H548" s="397" t="s">
        <v>45</v>
      </c>
      <c r="I548" s="327" t="s">
        <v>48</v>
      </c>
      <c r="J548" s="327" t="s">
        <v>52</v>
      </c>
      <c r="K548" s="327" t="s">
        <v>58</v>
      </c>
      <c r="L548" s="372" t="s">
        <v>61</v>
      </c>
      <c r="M548" s="323" t="s">
        <v>65</v>
      </c>
      <c r="N548" s="323" t="s">
        <v>70</v>
      </c>
      <c r="O548" s="327" t="s">
        <v>77</v>
      </c>
      <c r="P548" s="327" t="s">
        <v>80</v>
      </c>
      <c r="Q548" s="398" t="s">
        <v>82</v>
      </c>
      <c r="R548" s="398" t="s">
        <v>84</v>
      </c>
      <c r="S548" s="399" t="s">
        <v>86</v>
      </c>
      <c r="T548" s="493"/>
      <c r="U548" s="183" t="s">
        <v>39</v>
      </c>
      <c r="V548" s="414">
        <f>CF542/(CF542+G536)%</f>
        <v>5.9062021335794839</v>
      </c>
      <c r="W548" s="169"/>
      <c r="X548" s="260"/>
      <c r="Y548" s="183" t="s">
        <v>124</v>
      </c>
      <c r="Z548" s="400">
        <f>Z547/((CF542+G536)+(CF542+G536)*0.0015)%</f>
        <v>0</v>
      </c>
      <c r="AF548" s="260"/>
      <c r="AG548" s="223"/>
      <c r="AH548" s="223"/>
      <c r="AI548" s="223"/>
      <c r="AJ548" s="223"/>
      <c r="AK548" s="223"/>
      <c r="AL548" s="223"/>
      <c r="AM548" s="223"/>
      <c r="AN548" s="223"/>
      <c r="AO548" s="223"/>
      <c r="AP548" s="223"/>
      <c r="AQ548" s="223"/>
      <c r="AR548" s="223"/>
      <c r="AS548" s="223"/>
      <c r="AT548" s="223"/>
      <c r="AU548" s="223"/>
      <c r="AV548" s="223"/>
      <c r="AW548" s="223"/>
      <c r="AX548" s="223"/>
      <c r="AY548" s="223"/>
      <c r="AZ548" s="223"/>
      <c r="BA548" s="223"/>
      <c r="BB548" s="223"/>
      <c r="BC548" s="223"/>
      <c r="BD548" s="223"/>
      <c r="BE548" s="223"/>
      <c r="BF548" s="223"/>
      <c r="BG548" s="223"/>
      <c r="BH548" s="380"/>
      <c r="BI548" s="381"/>
      <c r="BJ548" s="381"/>
      <c r="BK548" s="381"/>
      <c r="BL548" s="381"/>
      <c r="BM548" s="381"/>
      <c r="BN548" s="381"/>
      <c r="BO548" s="381"/>
      <c r="BP548" s="381"/>
      <c r="BQ548" s="381"/>
      <c r="BR548" s="381"/>
      <c r="BS548" s="381"/>
      <c r="BT548" s="381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9"/>
    </row>
    <row r="549" spans="1:99" ht="15" customHeight="1" x14ac:dyDescent="0.25">
      <c r="A549" s="365" t="s">
        <v>109</v>
      </c>
      <c r="B549" s="241" t="s">
        <v>38</v>
      </c>
      <c r="C549" s="337">
        <f>BY523/(BY523+F525)%</f>
        <v>2.6389236769599598</v>
      </c>
      <c r="D549" s="337">
        <f>BY524/(BY524+F526)%</f>
        <v>1.8571355130577836</v>
      </c>
      <c r="E549" s="337">
        <f>BY526/(BY526+F527)%</f>
        <v>2.0173152895687991</v>
      </c>
      <c r="F549" s="338">
        <f>BY528/(BY528+F528)%</f>
        <v>2.4992286331379212</v>
      </c>
      <c r="G549" s="274" t="s">
        <v>38</v>
      </c>
      <c r="H549" s="337">
        <f>BZ515/(F515+F516+F517)%</f>
        <v>0</v>
      </c>
      <c r="I549" s="337">
        <f>BZ517/(F518+F519+F520)%</f>
        <v>0</v>
      </c>
      <c r="J549" s="337">
        <f>BZ519/(F521+F522)%</f>
        <v>0</v>
      </c>
      <c r="K549" s="337">
        <f>BZ523/F525%</f>
        <v>0</v>
      </c>
      <c r="L549" s="337">
        <f>BZ524/F526%</f>
        <v>0</v>
      </c>
      <c r="M549" s="337">
        <f>BZ526/F527%</f>
        <v>0</v>
      </c>
      <c r="N549" s="386">
        <f>BZ528/F528%</f>
        <v>0</v>
      </c>
      <c r="O549" s="337">
        <f>BZ532/F531%</f>
        <v>1.8895008202484178</v>
      </c>
      <c r="P549" s="337">
        <f>BZ534/F532%</f>
        <v>1.4036982048859497</v>
      </c>
      <c r="Q549" s="337" t="e">
        <f>BZ536/F533%</f>
        <v>#DIV/0!</v>
      </c>
      <c r="R549" s="386">
        <f>BZ538/F534%</f>
        <v>1.4699020065328978</v>
      </c>
      <c r="S549" s="272">
        <f>BZ540/F535%</f>
        <v>1.5756471407899673</v>
      </c>
      <c r="T549" s="493" t="s">
        <v>14</v>
      </c>
      <c r="U549" s="183" t="s">
        <v>38</v>
      </c>
      <c r="V549" s="193">
        <f>BZ542/F536%/0.381</f>
        <v>1.1377952755905514</v>
      </c>
      <c r="W549" s="223"/>
      <c r="X549" s="260"/>
      <c r="AF549" s="260"/>
      <c r="AG549" s="223"/>
      <c r="AH549" s="223"/>
      <c r="AI549" s="223"/>
      <c r="AJ549" s="223"/>
      <c r="AK549" s="223"/>
      <c r="AL549" s="223"/>
      <c r="AM549" s="223"/>
      <c r="AN549" s="223"/>
      <c r="AO549" s="223"/>
      <c r="AP549" s="223"/>
      <c r="AQ549" s="223"/>
      <c r="AR549" s="223"/>
      <c r="AS549" s="223"/>
      <c r="AT549" s="223"/>
      <c r="AU549" s="223"/>
      <c r="AV549" s="223"/>
      <c r="AW549" s="223"/>
      <c r="AX549" s="223"/>
      <c r="AY549" s="223"/>
      <c r="AZ549" s="223"/>
      <c r="BA549" s="223"/>
      <c r="BB549" s="223"/>
      <c r="BC549" s="223"/>
      <c r="BD549" s="223"/>
      <c r="BE549" s="223"/>
      <c r="BF549" s="223"/>
      <c r="BG549" s="223"/>
      <c r="BH549" s="380"/>
      <c r="BI549" s="381"/>
      <c r="BJ549" s="381"/>
      <c r="BK549" s="381"/>
      <c r="BL549" s="381"/>
      <c r="BM549" s="381"/>
      <c r="BN549" s="381"/>
      <c r="BO549" s="381"/>
      <c r="BP549" s="381"/>
      <c r="BQ549" s="381"/>
      <c r="BR549" s="381"/>
      <c r="BS549" s="381"/>
      <c r="BT549" s="381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9"/>
    </row>
    <row r="550" spans="1:99" ht="15" customHeight="1" x14ac:dyDescent="0.25">
      <c r="A550" s="401"/>
      <c r="B550" s="351" t="s">
        <v>39</v>
      </c>
      <c r="C550" s="352">
        <f>CF523/(CF523+G525)%</f>
        <v>0.22921148916762041</v>
      </c>
      <c r="D550" s="352">
        <f>CF524/(CF524+G526)%</f>
        <v>0.27142445243169067</v>
      </c>
      <c r="E550" s="352">
        <f>CF526/(CF526+G527)%</f>
        <v>0.21151542872855433</v>
      </c>
      <c r="F550" s="353">
        <f>CF528/(CF528+G528)%</f>
        <v>0.29586014946416439</v>
      </c>
      <c r="G550" s="402" t="s">
        <v>39</v>
      </c>
      <c r="H550" s="352">
        <f>CG515/(G515+G516+G517)%</f>
        <v>0</v>
      </c>
      <c r="I550" s="352">
        <f>CG517/(G518+G519+G520)%</f>
        <v>0</v>
      </c>
      <c r="J550" s="352">
        <f>CG519/(G521+G522)%</f>
        <v>0</v>
      </c>
      <c r="K550" s="352">
        <f>CG523/G525%</f>
        <v>0</v>
      </c>
      <c r="L550" s="352">
        <f>CG524/G526%</f>
        <v>0</v>
      </c>
      <c r="M550" s="352">
        <f>CG526/G527%</f>
        <v>0</v>
      </c>
      <c r="N550" s="393">
        <f>CG528/G528%</f>
        <v>0</v>
      </c>
      <c r="O550" s="352">
        <f>CG532/G531%</f>
        <v>0.19785094002202433</v>
      </c>
      <c r="P550" s="352">
        <f>CG534/G532%</f>
        <v>8.3371634404694472E-2</v>
      </c>
      <c r="Q550" s="352">
        <f>CG536/G533%</f>
        <v>0</v>
      </c>
      <c r="R550" s="393">
        <f>CG538/G534%</f>
        <v>0.14786996831357821</v>
      </c>
      <c r="S550" s="403">
        <f>CG540/G535%</f>
        <v>0.20069012829833202</v>
      </c>
      <c r="T550" s="494"/>
      <c r="U550" s="404" t="s">
        <v>39</v>
      </c>
      <c r="V550" s="405">
        <f>CG542/G536%/0.381</f>
        <v>0.40480070845489891</v>
      </c>
      <c r="W550" s="223"/>
      <c r="X550" s="260"/>
      <c r="AF550" s="260"/>
      <c r="AG550" s="223"/>
      <c r="AH550" s="223"/>
      <c r="AI550" s="223"/>
      <c r="AJ550" s="223"/>
      <c r="AK550" s="223"/>
      <c r="AL550" s="223"/>
      <c r="AM550" s="223"/>
      <c r="AN550" s="223"/>
      <c r="AO550" s="223"/>
      <c r="AP550" s="223"/>
      <c r="AQ550" s="223"/>
      <c r="AR550" s="223"/>
      <c r="AS550" s="223"/>
      <c r="AT550" s="223"/>
      <c r="AU550" s="223"/>
      <c r="AV550" s="223"/>
      <c r="AW550" s="223"/>
      <c r="AX550" s="223"/>
      <c r="AY550" s="223"/>
      <c r="AZ550" s="223"/>
      <c r="BA550" s="223"/>
      <c r="BB550" s="223"/>
      <c r="BC550" s="223"/>
      <c r="BD550" s="223"/>
      <c r="BE550" s="223"/>
      <c r="BF550" s="223"/>
      <c r="BG550" s="223"/>
      <c r="BH550" s="380"/>
      <c r="BI550" s="381"/>
      <c r="BJ550" s="381"/>
      <c r="BK550" s="381"/>
      <c r="BL550" s="381"/>
      <c r="BM550" s="381"/>
      <c r="BN550" s="381"/>
      <c r="BO550" s="381"/>
      <c r="BP550" s="381"/>
      <c r="BQ550" s="381"/>
      <c r="BR550" s="381"/>
      <c r="BS550" s="381"/>
      <c r="BT550" s="381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9"/>
    </row>
    <row r="551" spans="1:99" ht="15" customHeight="1" x14ac:dyDescent="0.25">
      <c r="A551" s="408" t="s">
        <v>125</v>
      </c>
      <c r="B551" s="348"/>
      <c r="C551" s="348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213"/>
      <c r="O551" s="213"/>
      <c r="P551" s="213"/>
      <c r="Q551" s="309"/>
      <c r="R551" s="309"/>
      <c r="W551" s="223"/>
      <c r="X551" s="309"/>
      <c r="Y551" s="309"/>
      <c r="Z551" s="309"/>
      <c r="AA551" s="310"/>
      <c r="AB551" s="310"/>
      <c r="AC551" s="310"/>
      <c r="AD551" s="310"/>
      <c r="AE551" s="310"/>
      <c r="AF551" s="310"/>
      <c r="AG551" s="409"/>
      <c r="AH551" s="409"/>
      <c r="AI551" s="409"/>
      <c r="AJ551" s="409"/>
      <c r="AK551" s="409"/>
      <c r="AL551" s="409"/>
      <c r="AM551" s="409"/>
      <c r="AN551" s="409"/>
      <c r="AO551" s="409"/>
      <c r="AP551" s="409"/>
      <c r="AQ551" s="409"/>
      <c r="AR551" s="409"/>
      <c r="AS551" s="409"/>
      <c r="AT551" s="409"/>
      <c r="AU551" s="409"/>
      <c r="AV551" s="409"/>
      <c r="AW551" s="409"/>
      <c r="AX551" s="409"/>
      <c r="AY551" s="409"/>
      <c r="AZ551" s="409"/>
      <c r="BA551" s="409"/>
      <c r="BB551" s="409"/>
      <c r="BC551" s="409"/>
      <c r="BD551" s="409"/>
      <c r="BE551" s="409"/>
      <c r="BF551" s="409"/>
      <c r="BG551" s="313"/>
      <c r="BH551" s="380"/>
      <c r="BI551" s="381"/>
      <c r="BJ551" s="381"/>
      <c r="BK551" s="381"/>
      <c r="BL551" s="381"/>
      <c r="BM551" s="381"/>
      <c r="BN551" s="381"/>
      <c r="BO551" s="381"/>
      <c r="BP551" s="381"/>
      <c r="BQ551" s="381"/>
      <c r="BR551" s="381"/>
      <c r="BS551" s="381"/>
      <c r="BT551" s="381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9"/>
    </row>
    <row r="552" spans="1:99" ht="15" customHeight="1" x14ac:dyDescent="0.3">
      <c r="A552" s="363"/>
      <c r="S552" s="161"/>
      <c r="T552" s="161"/>
      <c r="U552" s="161"/>
      <c r="V552" s="161"/>
      <c r="W552" s="223"/>
      <c r="BG552" s="409"/>
      <c r="BH552" s="380"/>
      <c r="BI552" s="381"/>
      <c r="BJ552" s="381"/>
      <c r="BK552" s="381"/>
      <c r="BL552" s="381"/>
      <c r="BM552" s="381"/>
      <c r="BN552" s="381"/>
      <c r="BO552" s="381"/>
      <c r="BP552" s="381"/>
      <c r="BQ552" s="381"/>
      <c r="BR552" s="381"/>
      <c r="BS552" s="381"/>
      <c r="BT552" s="381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9"/>
    </row>
    <row r="553" spans="1:99" ht="15" customHeight="1" x14ac:dyDescent="0.25">
      <c r="A553" s="363"/>
      <c r="W553" s="213"/>
      <c r="BH553" s="380"/>
      <c r="BI553" s="381"/>
      <c r="BJ553" s="381"/>
      <c r="BK553" s="381"/>
      <c r="BL553" s="381"/>
      <c r="BM553" s="381"/>
      <c r="BN553" s="381"/>
      <c r="BO553" s="381"/>
      <c r="BP553" s="381"/>
      <c r="BQ553" s="381"/>
      <c r="BR553" s="381"/>
      <c r="BS553" s="381"/>
      <c r="BT553" s="381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9"/>
    </row>
    <row r="554" spans="1:99" ht="15" customHeight="1" x14ac:dyDescent="0.25">
      <c r="A554" s="363"/>
      <c r="W554" s="213"/>
      <c r="BH554" s="409"/>
      <c r="BI554" s="409"/>
      <c r="BJ554" s="409"/>
      <c r="BK554" s="409"/>
      <c r="BL554" s="409"/>
      <c r="BM554" s="409"/>
      <c r="BN554" s="409"/>
      <c r="BO554" s="409"/>
      <c r="BP554" s="409"/>
      <c r="BQ554" s="409"/>
      <c r="BR554" s="409"/>
      <c r="BS554" s="409"/>
      <c r="BT554" s="40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</row>
    <row r="555" spans="1:99" ht="23.25" customHeight="1" x14ac:dyDescent="0.3">
      <c r="A555" s="156" t="s">
        <v>0</v>
      </c>
      <c r="B555" s="157"/>
      <c r="C555" s="157"/>
      <c r="D555" s="157"/>
      <c r="E555" s="157"/>
      <c r="F555" s="157"/>
      <c r="G555" s="157"/>
      <c r="H555" s="158"/>
      <c r="I555" s="159"/>
      <c r="J555" s="159"/>
      <c r="K555" s="426" t="s">
        <v>1</v>
      </c>
      <c r="L555" s="427"/>
      <c r="M555" s="486" t="s">
        <v>145</v>
      </c>
      <c r="N555" s="486"/>
      <c r="O555" s="159"/>
      <c r="P555" s="159"/>
      <c r="Q555" s="159"/>
      <c r="R555" s="159"/>
      <c r="S555" s="159"/>
      <c r="T555" s="159"/>
      <c r="U555" s="159"/>
      <c r="V555" s="160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2">
        <v>13</v>
      </c>
      <c r="BI555" s="430" t="s">
        <v>2</v>
      </c>
      <c r="BJ555" s="431"/>
      <c r="BK555" s="431"/>
      <c r="BL555" s="432"/>
      <c r="BM555" s="430" t="s">
        <v>3</v>
      </c>
      <c r="BN555" s="431"/>
      <c r="BO555" s="431"/>
      <c r="BP555" s="432"/>
      <c r="BQ555" s="430" t="s">
        <v>4</v>
      </c>
      <c r="BR555" s="431"/>
      <c r="BS555" s="431"/>
      <c r="BT555" s="433"/>
      <c r="BU555" s="87"/>
      <c r="BV555" s="87"/>
      <c r="BW555" s="87"/>
      <c r="BX555" s="87"/>
      <c r="BY555" s="88" t="s">
        <v>5</v>
      </c>
      <c r="BZ555" s="89"/>
      <c r="CA555" s="89"/>
      <c r="CB555" s="87"/>
      <c r="CC555" s="87"/>
      <c r="CD555" s="87"/>
      <c r="CE555" s="87"/>
      <c r="CF555" s="88" t="s">
        <v>6</v>
      </c>
      <c r="CG555" s="89"/>
      <c r="CH555" s="89"/>
      <c r="CI555" s="9"/>
      <c r="CK555" s="12"/>
      <c r="CL555" s="434" t="s">
        <v>7</v>
      </c>
      <c r="CM555" s="434"/>
      <c r="CN555" s="434"/>
      <c r="CO555" s="24"/>
      <c r="CQ555" s="12"/>
      <c r="CR555" s="434" t="s">
        <v>8</v>
      </c>
      <c r="CS555" s="434"/>
      <c r="CT555" s="434"/>
      <c r="CU555" s="24"/>
    </row>
    <row r="556" spans="1:99" ht="15.75" customHeight="1" x14ac:dyDescent="0.25">
      <c r="A556" s="163" t="s">
        <v>9</v>
      </c>
      <c r="B556" s="435" t="s">
        <v>10</v>
      </c>
      <c r="C556" s="435"/>
      <c r="D556" s="435"/>
      <c r="E556" s="435"/>
      <c r="F556" s="435"/>
      <c r="G556" s="435"/>
      <c r="H556" s="435"/>
      <c r="I556" s="436" t="s">
        <v>11</v>
      </c>
      <c r="J556" s="436"/>
      <c r="K556" s="436"/>
      <c r="L556" s="436"/>
      <c r="M556" s="436"/>
      <c r="N556" s="436"/>
      <c r="O556" s="461" t="s">
        <v>12</v>
      </c>
      <c r="P556" s="461"/>
      <c r="Q556" s="497" t="s">
        <v>13</v>
      </c>
      <c r="R556" s="497"/>
      <c r="S556" s="497"/>
      <c r="T556" s="497"/>
      <c r="U556" s="497"/>
      <c r="V556" s="498"/>
      <c r="W556" s="164"/>
      <c r="X556" s="165"/>
      <c r="Y556" s="437" t="s">
        <v>11</v>
      </c>
      <c r="Z556" s="438"/>
      <c r="AA556" s="438"/>
      <c r="AB556" s="438"/>
      <c r="AC556" s="438"/>
      <c r="AD556" s="438"/>
      <c r="AE556" s="438"/>
      <c r="AF556" s="438"/>
      <c r="AG556" s="438"/>
      <c r="AH556" s="438"/>
      <c r="AI556" s="438"/>
      <c r="AJ556" s="438"/>
      <c r="AK556" s="438"/>
      <c r="AL556" s="438"/>
      <c r="AM556" s="438"/>
      <c r="AN556" s="438"/>
      <c r="AO556" s="438"/>
      <c r="AP556" s="438"/>
      <c r="AQ556" s="438"/>
      <c r="AR556" s="438"/>
      <c r="AS556" s="438"/>
      <c r="AT556" s="438"/>
      <c r="AU556" s="439"/>
      <c r="AV556" s="166"/>
      <c r="AW556" s="167"/>
      <c r="AX556" s="167"/>
      <c r="AY556" s="167"/>
      <c r="AZ556" s="167"/>
      <c r="BA556" s="168"/>
      <c r="BB556" s="167"/>
      <c r="BC556" s="167"/>
      <c r="BD556" s="167"/>
      <c r="BE556" s="167"/>
      <c r="BF556" s="168"/>
      <c r="BG556" s="169"/>
      <c r="BH556" s="170" t="s">
        <v>9</v>
      </c>
      <c r="BI556" s="171" t="s">
        <v>7</v>
      </c>
      <c r="BJ556" s="172"/>
      <c r="BK556" s="173" t="s">
        <v>14</v>
      </c>
      <c r="BL556" s="174" t="s">
        <v>15</v>
      </c>
      <c r="BM556" s="171" t="s">
        <v>7</v>
      </c>
      <c r="BN556" s="172"/>
      <c r="BO556" s="173" t="s">
        <v>14</v>
      </c>
      <c r="BP556" s="173" t="s">
        <v>15</v>
      </c>
      <c r="BQ556" s="171" t="s">
        <v>7</v>
      </c>
      <c r="BR556" s="172"/>
      <c r="BS556" s="173" t="s">
        <v>14</v>
      </c>
      <c r="BT556" s="174" t="s">
        <v>15</v>
      </c>
      <c r="BU556" s="87"/>
      <c r="BV556" s="87"/>
      <c r="BW556" s="463" t="s">
        <v>9</v>
      </c>
      <c r="BX556" s="91" t="s">
        <v>7</v>
      </c>
      <c r="BY556" s="450" t="s">
        <v>16</v>
      </c>
      <c r="BZ556" s="450" t="s">
        <v>14</v>
      </c>
      <c r="CA556" s="452" t="s">
        <v>15</v>
      </c>
      <c r="CB556" s="87"/>
      <c r="CC556" s="87"/>
      <c r="CD556" s="454" t="s">
        <v>9</v>
      </c>
      <c r="CE556" s="92" t="s">
        <v>7</v>
      </c>
      <c r="CF556" s="450" t="s">
        <v>16</v>
      </c>
      <c r="CG556" s="457" t="s">
        <v>14</v>
      </c>
      <c r="CH556" s="459" t="s">
        <v>15</v>
      </c>
      <c r="CI556" s="9"/>
      <c r="CK556" s="25" t="s">
        <v>9</v>
      </c>
      <c r="CL556" s="26" t="s">
        <v>17</v>
      </c>
      <c r="CM556" s="26" t="s">
        <v>18</v>
      </c>
      <c r="CN556" s="1" t="s">
        <v>19</v>
      </c>
      <c r="CO556" s="27" t="s">
        <v>20</v>
      </c>
      <c r="CP556" s="28"/>
      <c r="CQ556" s="25" t="s">
        <v>9</v>
      </c>
      <c r="CR556" s="26" t="s">
        <v>17</v>
      </c>
      <c r="CS556" s="26" t="s">
        <v>18</v>
      </c>
      <c r="CT556" s="1" t="s">
        <v>19</v>
      </c>
      <c r="CU556" s="27" t="s">
        <v>20</v>
      </c>
    </row>
    <row r="557" spans="1:99" ht="31.5" customHeight="1" x14ac:dyDescent="0.25">
      <c r="A557" s="175"/>
      <c r="B557" s="176"/>
      <c r="C557" s="177" t="s">
        <v>17</v>
      </c>
      <c r="D557" s="177" t="s">
        <v>18</v>
      </c>
      <c r="E557" s="177" t="s">
        <v>19</v>
      </c>
      <c r="F557" s="178" t="s">
        <v>16</v>
      </c>
      <c r="G557" s="178" t="s">
        <v>21</v>
      </c>
      <c r="H557" s="178" t="s">
        <v>22</v>
      </c>
      <c r="I557" s="440" t="s">
        <v>23</v>
      </c>
      <c r="J557" s="440"/>
      <c r="K557" s="441" t="s">
        <v>24</v>
      </c>
      <c r="L557" s="441"/>
      <c r="M557" s="441" t="s">
        <v>25</v>
      </c>
      <c r="N557" s="441"/>
      <c r="O557" s="462"/>
      <c r="P557" s="462"/>
      <c r="Q557" s="499"/>
      <c r="R557" s="499"/>
      <c r="S557" s="499"/>
      <c r="T557" s="499"/>
      <c r="U557" s="499"/>
      <c r="V557" s="500"/>
      <c r="W557" s="164"/>
      <c r="X557" s="165"/>
      <c r="Y557" s="179"/>
      <c r="Z557" s="442" t="s">
        <v>26</v>
      </c>
      <c r="AA557" s="442"/>
      <c r="AB557" s="442"/>
      <c r="AC557" s="442"/>
      <c r="AD557" s="443" t="s">
        <v>27</v>
      </c>
      <c r="AE557" s="443"/>
      <c r="AF557" s="443"/>
      <c r="AG557" s="443"/>
      <c r="AH557" s="443" t="s">
        <v>28</v>
      </c>
      <c r="AI557" s="443"/>
      <c r="AJ557" s="443"/>
      <c r="AK557" s="443"/>
      <c r="AL557" s="444" t="s">
        <v>29</v>
      </c>
      <c r="AM557" s="444"/>
      <c r="AN557" s="444"/>
      <c r="AO557" s="444"/>
      <c r="AP557" s="445" t="s">
        <v>30</v>
      </c>
      <c r="AQ557" s="445"/>
      <c r="AR557" s="445" t="s">
        <v>31</v>
      </c>
      <c r="AS557" s="445"/>
      <c r="AT557" s="445"/>
      <c r="AU557" s="446"/>
      <c r="AW557" s="447" t="s">
        <v>32</v>
      </c>
      <c r="AX557" s="448"/>
      <c r="AY557" s="448"/>
      <c r="AZ557" s="448"/>
      <c r="BA557" s="449"/>
      <c r="BB557" s="447" t="s">
        <v>33</v>
      </c>
      <c r="BC557" s="448"/>
      <c r="BD557" s="448"/>
      <c r="BE557" s="448"/>
      <c r="BF557" s="449"/>
      <c r="BG557" s="181"/>
      <c r="BH557" s="170"/>
      <c r="BI557" s="171" t="s">
        <v>34</v>
      </c>
      <c r="BJ557" s="173" t="s">
        <v>16</v>
      </c>
      <c r="BK557" s="173"/>
      <c r="BL557" s="174"/>
      <c r="BM557" s="171" t="s">
        <v>34</v>
      </c>
      <c r="BN557" s="173" t="s">
        <v>16</v>
      </c>
      <c r="BO557" s="173"/>
      <c r="BP557" s="173"/>
      <c r="BQ557" s="171" t="s">
        <v>34</v>
      </c>
      <c r="BR557" s="173" t="s">
        <v>16</v>
      </c>
      <c r="BS557" s="173"/>
      <c r="BT557" s="174"/>
      <c r="BU557" s="87"/>
      <c r="BV557" s="87"/>
      <c r="BW557" s="464"/>
      <c r="BX557" s="95" t="s">
        <v>34</v>
      </c>
      <c r="BY557" s="451"/>
      <c r="BZ557" s="451"/>
      <c r="CA557" s="453"/>
      <c r="CB557" s="87"/>
      <c r="CC557" s="87"/>
      <c r="CD557" s="455"/>
      <c r="CE557" s="88" t="s">
        <v>34</v>
      </c>
      <c r="CF557" s="456"/>
      <c r="CG557" s="458"/>
      <c r="CH557" s="460"/>
      <c r="CI557" s="9"/>
      <c r="CK557" s="25"/>
      <c r="CL557" s="29" t="s">
        <v>35</v>
      </c>
      <c r="CM557" s="26" t="s">
        <v>35</v>
      </c>
      <c r="CN557" s="26" t="s">
        <v>35</v>
      </c>
      <c r="CO557" s="27" t="s">
        <v>35</v>
      </c>
      <c r="CP557" s="15"/>
      <c r="CQ557" s="25"/>
      <c r="CR557" s="29" t="s">
        <v>35</v>
      </c>
      <c r="CS557" s="26" t="s">
        <v>35</v>
      </c>
      <c r="CT557" s="26" t="s">
        <v>35</v>
      </c>
      <c r="CU557" s="27" t="s">
        <v>35</v>
      </c>
    </row>
    <row r="558" spans="1:99" ht="15.75" customHeight="1" x14ac:dyDescent="0.25">
      <c r="A558" s="182"/>
      <c r="B558" s="178" t="s">
        <v>36</v>
      </c>
      <c r="C558" s="177" t="s">
        <v>37</v>
      </c>
      <c r="D558" s="177" t="s">
        <v>37</v>
      </c>
      <c r="E558" s="177" t="s">
        <v>37</v>
      </c>
      <c r="F558" s="177" t="s">
        <v>37</v>
      </c>
      <c r="G558" s="177" t="s">
        <v>37</v>
      </c>
      <c r="H558" s="177" t="s">
        <v>37</v>
      </c>
      <c r="I558" s="178" t="s">
        <v>38</v>
      </c>
      <c r="J558" s="178" t="s">
        <v>39</v>
      </c>
      <c r="K558" s="178" t="s">
        <v>38</v>
      </c>
      <c r="L558" s="178" t="s">
        <v>39</v>
      </c>
      <c r="M558" s="178" t="s">
        <v>38</v>
      </c>
      <c r="N558" s="178" t="s">
        <v>39</v>
      </c>
      <c r="O558" s="178" t="s">
        <v>38</v>
      </c>
      <c r="P558" s="178" t="s">
        <v>39</v>
      </c>
      <c r="Q558" s="183" t="s">
        <v>17</v>
      </c>
      <c r="R558" s="183" t="s">
        <v>18</v>
      </c>
      <c r="S558" s="183" t="s">
        <v>19</v>
      </c>
      <c r="T558" s="183" t="s">
        <v>38</v>
      </c>
      <c r="U558" s="183" t="s">
        <v>39</v>
      </c>
      <c r="V558" s="184" t="s">
        <v>36</v>
      </c>
      <c r="W558" s="185"/>
      <c r="X558" s="186"/>
      <c r="Y558" s="175"/>
      <c r="Z558" s="187" t="s">
        <v>17</v>
      </c>
      <c r="AA558" s="187" t="s">
        <v>18</v>
      </c>
      <c r="AB558" s="188" t="s">
        <v>19</v>
      </c>
      <c r="AC558" s="189" t="s">
        <v>16</v>
      </c>
      <c r="AD558" s="187" t="s">
        <v>17</v>
      </c>
      <c r="AE558" s="187" t="s">
        <v>18</v>
      </c>
      <c r="AF558" s="187" t="s">
        <v>19</v>
      </c>
      <c r="AG558" s="189" t="s">
        <v>16</v>
      </c>
      <c r="AH558" s="187" t="s">
        <v>17</v>
      </c>
      <c r="AI558" s="187" t="s">
        <v>18</v>
      </c>
      <c r="AJ558" s="187" t="s">
        <v>19</v>
      </c>
      <c r="AK558" s="189" t="s">
        <v>16</v>
      </c>
      <c r="AL558" s="187" t="s">
        <v>17</v>
      </c>
      <c r="AM558" s="187" t="s">
        <v>18</v>
      </c>
      <c r="AN558" s="187" t="s">
        <v>19</v>
      </c>
      <c r="AO558" s="189" t="s">
        <v>39</v>
      </c>
      <c r="AP558" s="189" t="s">
        <v>38</v>
      </c>
      <c r="AQ558" s="189" t="s">
        <v>39</v>
      </c>
      <c r="AR558" s="187" t="s">
        <v>17</v>
      </c>
      <c r="AS558" s="187" t="s">
        <v>18</v>
      </c>
      <c r="AT558" s="187" t="s">
        <v>19</v>
      </c>
      <c r="AU558" s="190" t="s">
        <v>39</v>
      </c>
      <c r="AV558" s="191" t="s">
        <v>17</v>
      </c>
      <c r="AW558" s="192" t="s">
        <v>17</v>
      </c>
      <c r="AX558" s="189" t="s">
        <v>18</v>
      </c>
      <c r="AY558" s="189" t="s">
        <v>19</v>
      </c>
      <c r="AZ558" s="189" t="s">
        <v>38</v>
      </c>
      <c r="BA558" s="193" t="s">
        <v>39</v>
      </c>
      <c r="BB558" s="192" t="s">
        <v>17</v>
      </c>
      <c r="BC558" s="189" t="s">
        <v>18</v>
      </c>
      <c r="BD558" s="189" t="s">
        <v>19</v>
      </c>
      <c r="BE558" s="189" t="s">
        <v>38</v>
      </c>
      <c r="BF558" s="193" t="s">
        <v>39</v>
      </c>
      <c r="BG558" s="194"/>
      <c r="BH558" s="195"/>
      <c r="BI558" s="196"/>
      <c r="BJ558" s="197"/>
      <c r="BK558" s="198"/>
      <c r="BL558" s="199"/>
      <c r="BM558" s="196"/>
      <c r="BN558" s="197"/>
      <c r="BO558" s="198"/>
      <c r="BP558" s="200"/>
      <c r="BQ558" s="196"/>
      <c r="BR558" s="197"/>
      <c r="BS558" s="198"/>
      <c r="BT558" s="199"/>
      <c r="BU558" s="8"/>
      <c r="BV558" s="87"/>
      <c r="BW558" s="97"/>
      <c r="BX558" s="95"/>
      <c r="BY558" s="93"/>
      <c r="BZ558" s="93"/>
      <c r="CA558" s="98"/>
      <c r="CB558" s="8"/>
      <c r="CC558" s="87"/>
      <c r="CD558" s="90"/>
      <c r="CE558" s="99"/>
      <c r="CF558" s="100"/>
      <c r="CG558" s="100"/>
      <c r="CH558" s="101"/>
      <c r="CI558" s="8"/>
      <c r="CJ558" s="9"/>
      <c r="CK558" s="25"/>
      <c r="CL558" s="10"/>
      <c r="CM558" s="10"/>
      <c r="CN558" s="10"/>
      <c r="CO558" s="11"/>
      <c r="CP558" s="8"/>
      <c r="CQ558" s="25"/>
      <c r="CR558" s="30"/>
      <c r="CS558" s="30"/>
      <c r="CT558" s="30"/>
      <c r="CU558" s="46"/>
    </row>
    <row r="559" spans="1:99" ht="15.75" customHeight="1" x14ac:dyDescent="0.25">
      <c r="A559" s="201" t="s">
        <v>40</v>
      </c>
      <c r="B559" s="202"/>
      <c r="C559" s="203">
        <v>144.4</v>
      </c>
      <c r="D559" s="204">
        <v>78.849000000000004</v>
      </c>
      <c r="E559" s="204">
        <v>164.124</v>
      </c>
      <c r="F559" s="205">
        <f t="shared" ref="F559:F566" si="460">C559+D559+E559</f>
        <v>387.37300000000005</v>
      </c>
      <c r="G559" s="206">
        <f>F559+G513</f>
        <v>1284.9390000000001</v>
      </c>
      <c r="H559" s="206">
        <f>G559/BH555</f>
        <v>98.841461538461544</v>
      </c>
      <c r="I559" s="207">
        <f t="shared" ref="I559:I575" si="461">AC559</f>
        <v>0</v>
      </c>
      <c r="J559" s="207">
        <f>I559+J513</f>
        <v>0</v>
      </c>
      <c r="K559" s="207">
        <f t="shared" ref="K559:K575" si="462">AG559</f>
        <v>0</v>
      </c>
      <c r="L559" s="207">
        <f>K559+L513</f>
        <v>60</v>
      </c>
      <c r="M559" s="207">
        <f t="shared" ref="M559:M575" si="463">AK559</f>
        <v>890</v>
      </c>
      <c r="N559" s="207">
        <f>M559+N513</f>
        <v>15845</v>
      </c>
      <c r="O559" s="208">
        <f>(24*60-(I559+K559+M559+AR559+AS559+AT559+AP559))/24/60*100</f>
        <v>38.19444444444445</v>
      </c>
      <c r="P559" s="410">
        <f>(X559*24*60-(J559+L559+N559+AQ559+AU559))/X559/24/60*100</f>
        <v>15.037393162393162</v>
      </c>
      <c r="Q559" s="209"/>
      <c r="R559" s="210"/>
      <c r="S559" s="211"/>
      <c r="T559" s="209"/>
      <c r="U559" s="209"/>
      <c r="V559" s="212"/>
      <c r="W559" s="213"/>
      <c r="X559" s="214">
        <f>BH555</f>
        <v>13</v>
      </c>
      <c r="Y559" s="201" t="s">
        <v>40</v>
      </c>
      <c r="Z559" s="215"/>
      <c r="AA559" s="216"/>
      <c r="AB559" s="217"/>
      <c r="AC559" s="210">
        <f t="shared" ref="AC559:AC575" si="464">Z559+AA559+AB559</f>
        <v>0</v>
      </c>
      <c r="AD559" s="215"/>
      <c r="AE559" s="215"/>
      <c r="AF559" s="215"/>
      <c r="AG559" s="210">
        <f t="shared" ref="AG559:AG575" si="465">AD559+AE559+AF559</f>
        <v>0</v>
      </c>
      <c r="AH559" s="216">
        <v>280</v>
      </c>
      <c r="AI559" s="216">
        <v>345</v>
      </c>
      <c r="AJ559" s="216">
        <v>265</v>
      </c>
      <c r="AK559" s="210">
        <f t="shared" ref="AK559:AK575" si="466">AH559+AI559+AJ559</f>
        <v>890</v>
      </c>
      <c r="AL559" s="218"/>
      <c r="AM559" s="218"/>
      <c r="AN559" s="218"/>
      <c r="AO559" s="207">
        <f>AL559+AM559+AN559+AO513</f>
        <v>0</v>
      </c>
      <c r="AP559" s="209"/>
      <c r="AQ559" s="411">
        <f>AP559+AQ513</f>
        <v>0</v>
      </c>
      <c r="AR559" s="210"/>
      <c r="AS559" s="210"/>
      <c r="AT559" s="210"/>
      <c r="AU559" s="219">
        <f>AR559+AS559+AT559+AU513</f>
        <v>0</v>
      </c>
      <c r="AV559" s="220" t="s">
        <v>40</v>
      </c>
      <c r="AW559" s="221"/>
      <c r="AX559" s="210"/>
      <c r="AY559" s="210"/>
      <c r="AZ559" s="219">
        <f>AW559+AX559+AY559</f>
        <v>0</v>
      </c>
      <c r="BA559" s="222">
        <f>AZ559+BA513</f>
        <v>0</v>
      </c>
      <c r="BB559" s="221"/>
      <c r="BC559" s="210"/>
      <c r="BD559" s="210"/>
      <c r="BE559" s="219">
        <f>BB559+BC559+BD559</f>
        <v>0</v>
      </c>
      <c r="BF559" s="222">
        <f t="shared" ref="BF559:BF581" si="467">BE559+BF513</f>
        <v>0</v>
      </c>
      <c r="BG559" s="223"/>
      <c r="BH559" s="224" t="s">
        <v>40</v>
      </c>
      <c r="BI559" s="225"/>
      <c r="BJ559" s="226">
        <v>1.63</v>
      </c>
      <c r="BK559" s="227"/>
      <c r="BL559" s="228"/>
      <c r="BM559" s="225"/>
      <c r="BN559" s="226">
        <v>1.23</v>
      </c>
      <c r="BO559" s="227"/>
      <c r="BP559" s="229"/>
      <c r="BQ559" s="225"/>
      <c r="BR559" s="226">
        <v>1.1499999999999999</v>
      </c>
      <c r="BS559" s="227"/>
      <c r="BT559" s="230"/>
      <c r="BU559" s="8"/>
      <c r="BV559" s="87"/>
      <c r="BW559" s="104" t="s">
        <v>40</v>
      </c>
      <c r="BX559" s="13"/>
      <c r="BY559" s="102">
        <f>BJ559+BN559+BR559</f>
        <v>4.01</v>
      </c>
      <c r="BZ559" s="102"/>
      <c r="CA559" s="98"/>
      <c r="CB559" s="8"/>
      <c r="CC559" s="87"/>
      <c r="CD559" s="90" t="s">
        <v>40</v>
      </c>
      <c r="CE559" s="105"/>
      <c r="CF559" s="102">
        <f>BY559</f>
        <v>4.01</v>
      </c>
      <c r="CG559" s="102"/>
      <c r="CH559" s="106"/>
      <c r="CI559" s="8"/>
      <c r="CJ559" s="9"/>
      <c r="CK559" s="25" t="s">
        <v>40</v>
      </c>
      <c r="CL559" s="31">
        <f>BJ559/C559*100</f>
        <v>1.1288088642659277</v>
      </c>
      <c r="CM559" s="31">
        <f>BN559/D559*100</f>
        <v>1.5599436898375376</v>
      </c>
      <c r="CN559" s="31">
        <f>BR559/E559*100</f>
        <v>0.70068972240501082</v>
      </c>
      <c r="CO559" s="32">
        <f>BY559/F559%</f>
        <v>1.0351779809124537</v>
      </c>
      <c r="CP559" s="8"/>
      <c r="CQ559" s="25" t="s">
        <v>40</v>
      </c>
      <c r="CR559" s="31"/>
      <c r="CS559" s="31"/>
      <c r="CT559" s="31"/>
      <c r="CU559" s="32"/>
    </row>
    <row r="560" spans="1:99" ht="15.75" customHeight="1" x14ac:dyDescent="0.25">
      <c r="A560" s="182" t="s">
        <v>41</v>
      </c>
      <c r="B560" s="202"/>
      <c r="C560" s="204">
        <v>122.035</v>
      </c>
      <c r="D560" s="204">
        <v>129.20500000000001</v>
      </c>
      <c r="E560" s="204">
        <v>170.76300000000001</v>
      </c>
      <c r="F560" s="205">
        <f t="shared" si="460"/>
        <v>422.00300000000004</v>
      </c>
      <c r="G560" s="206">
        <f t="shared" ref="G560:G583" si="468">F560+G514</f>
        <v>1039.857</v>
      </c>
      <c r="H560" s="205">
        <f>G560/BH555</f>
        <v>79.989000000000004</v>
      </c>
      <c r="I560" s="231">
        <f t="shared" si="461"/>
        <v>105</v>
      </c>
      <c r="J560" s="207">
        <f t="shared" ref="J560:J581" si="469">I560+J514</f>
        <v>220</v>
      </c>
      <c r="K560" s="231">
        <f t="shared" si="462"/>
        <v>25</v>
      </c>
      <c r="L560" s="207">
        <f t="shared" ref="L560:L581" si="470">K560+L514</f>
        <v>125</v>
      </c>
      <c r="M560" s="207">
        <f t="shared" si="463"/>
        <v>0</v>
      </c>
      <c r="N560" s="207">
        <f t="shared" ref="N560:N581" si="471">M560+N514</f>
        <v>14445</v>
      </c>
      <c r="O560" s="208">
        <f>(24*60-(I560+K560+M560+AR560+AS560+AT560+AP560))/24/60*100</f>
        <v>90.972222222222214</v>
      </c>
      <c r="P560" s="208">
        <f>(X560*24*60-(J560+L560+N560+AQ560+AU560))/X560/24/60*100</f>
        <v>20.993589743589745</v>
      </c>
      <c r="Q560" s="232"/>
      <c r="R560" s="233"/>
      <c r="S560" s="233"/>
      <c r="T560" s="234"/>
      <c r="U560" s="234"/>
      <c r="V560" s="184"/>
      <c r="W560" s="213"/>
      <c r="X560" s="214">
        <f t="shared" ref="X560:X569" si="472">X559</f>
        <v>13</v>
      </c>
      <c r="Y560" s="182" t="s">
        <v>41</v>
      </c>
      <c r="Z560" s="215"/>
      <c r="AA560" s="216">
        <v>105</v>
      </c>
      <c r="AB560" s="216"/>
      <c r="AC560" s="210">
        <f t="shared" si="464"/>
        <v>105</v>
      </c>
      <c r="AD560" s="235"/>
      <c r="AE560" s="235">
        <v>25</v>
      </c>
      <c r="AF560" s="235"/>
      <c r="AG560" s="210">
        <f t="shared" si="465"/>
        <v>25</v>
      </c>
      <c r="AH560" s="235">
        <v>0</v>
      </c>
      <c r="AI560" s="235">
        <v>0</v>
      </c>
      <c r="AJ560" s="235">
        <v>0</v>
      </c>
      <c r="AK560" s="210">
        <f t="shared" si="466"/>
        <v>0</v>
      </c>
      <c r="AL560" s="233"/>
      <c r="AM560" s="233"/>
      <c r="AN560" s="233"/>
      <c r="AO560" s="207">
        <f t="shared" ref="AO560:AO581" si="473">AL560+AM560+AN560+AO514</f>
        <v>0</v>
      </c>
      <c r="AP560" s="236"/>
      <c r="AQ560" s="411">
        <f t="shared" ref="AQ560:AQ581" si="474">AP560+AQ514</f>
        <v>0</v>
      </c>
      <c r="AR560" s="237"/>
      <c r="AS560" s="237"/>
      <c r="AT560" s="237"/>
      <c r="AU560" s="219">
        <f t="shared" ref="AU560:AU581" si="475">AR560+AS560+AT560+AU514</f>
        <v>0</v>
      </c>
      <c r="AV560" s="220" t="s">
        <v>42</v>
      </c>
      <c r="AW560" s="221"/>
      <c r="AX560" s="210"/>
      <c r="AY560" s="210"/>
      <c r="AZ560" s="219">
        <f>AW560+AX560+AY560</f>
        <v>0</v>
      </c>
      <c r="BA560" s="222">
        <f t="shared" ref="BA560:BA582" si="476">AZ560+BA514</f>
        <v>0</v>
      </c>
      <c r="BB560" s="221"/>
      <c r="BC560" s="210"/>
      <c r="BD560" s="210"/>
      <c r="BE560" s="219">
        <f>BB560+BC560+BD560</f>
        <v>0</v>
      </c>
      <c r="BF560" s="222">
        <f t="shared" si="467"/>
        <v>0</v>
      </c>
      <c r="BG560" s="238"/>
      <c r="BH560" s="195"/>
      <c r="BI560" s="239"/>
      <c r="BJ560" s="240"/>
      <c r="BK560" s="241"/>
      <c r="BL560" s="242"/>
      <c r="BM560" s="239"/>
      <c r="BN560" s="241"/>
      <c r="BO560" s="241"/>
      <c r="BP560" s="198"/>
      <c r="BQ560" s="239"/>
      <c r="BR560" s="241"/>
      <c r="BS560" s="241"/>
      <c r="BT560" s="243"/>
      <c r="BU560" s="8"/>
      <c r="BV560" s="87"/>
      <c r="BW560" s="107"/>
      <c r="BX560" s="14"/>
      <c r="BY560" s="93"/>
      <c r="BZ560" s="93"/>
      <c r="CA560" s="98"/>
      <c r="CB560" s="8"/>
      <c r="CC560" s="87"/>
      <c r="CD560" s="108"/>
      <c r="CE560" s="109"/>
      <c r="CF560" s="93"/>
      <c r="CG560" s="93"/>
      <c r="CH560" s="110"/>
      <c r="CI560" s="8"/>
      <c r="CJ560" s="9"/>
      <c r="CK560" s="25"/>
      <c r="CL560" s="2"/>
      <c r="CM560" s="2"/>
      <c r="CN560" s="2"/>
      <c r="CO560" s="3"/>
      <c r="CP560" s="8"/>
      <c r="CQ560" s="25"/>
      <c r="CR560" s="2"/>
      <c r="CS560" s="2"/>
      <c r="CT560" s="2"/>
      <c r="CU560" s="3"/>
    </row>
    <row r="561" spans="1:99" ht="15.75" customHeight="1" x14ac:dyDescent="0.25">
      <c r="A561" s="201" t="s">
        <v>43</v>
      </c>
      <c r="B561" s="503">
        <v>260</v>
      </c>
      <c r="C561" s="204">
        <v>39.31</v>
      </c>
      <c r="D561" s="204">
        <v>34.24</v>
      </c>
      <c r="E561" s="204">
        <v>42.03</v>
      </c>
      <c r="F561" s="244">
        <f t="shared" si="460"/>
        <v>115.58000000000001</v>
      </c>
      <c r="G561" s="206">
        <f t="shared" si="468"/>
        <v>2282.54</v>
      </c>
      <c r="H561" s="206">
        <f>G561/BH555</f>
        <v>175.57999999999998</v>
      </c>
      <c r="I561" s="207">
        <f t="shared" si="461"/>
        <v>0</v>
      </c>
      <c r="J561" s="207">
        <f t="shared" si="469"/>
        <v>165</v>
      </c>
      <c r="K561" s="207">
        <f t="shared" si="462"/>
        <v>280</v>
      </c>
      <c r="L561" s="207">
        <f t="shared" si="470"/>
        <v>385</v>
      </c>
      <c r="M561" s="207">
        <f t="shared" si="463"/>
        <v>125</v>
      </c>
      <c r="N561" s="207">
        <f t="shared" si="471"/>
        <v>3080</v>
      </c>
      <c r="O561" s="208">
        <f>(24*60-(I561+K561+M561+AR561+AS561+AT561+AP561))/24/60*100</f>
        <v>71.875</v>
      </c>
      <c r="P561" s="208">
        <f>(X561*24*60-(J561+L561+N561+AQ561+AU561))/X561/24/60*100</f>
        <v>77.964743589743591</v>
      </c>
      <c r="Q561" s="496">
        <f>(C561+C562)/AL561*60</f>
        <v>10.720909090909091</v>
      </c>
      <c r="R561" s="496">
        <f>(D561+D562)/AM561*60</f>
        <v>6.6328571428571426</v>
      </c>
      <c r="S561" s="496">
        <f>(E561+E562)/AN561*60</f>
        <v>9.8475949367088607</v>
      </c>
      <c r="T561" s="496">
        <f>(F561+F562)/(AL561+AM561+AN561)*60</f>
        <v>8.728695652173915</v>
      </c>
      <c r="U561" s="496">
        <f>(G561+G562)*60/AO561</f>
        <v>13.703687050359711</v>
      </c>
      <c r="V561" s="487">
        <v>13.76</v>
      </c>
      <c r="W561" s="245"/>
      <c r="X561" s="214">
        <f t="shared" si="472"/>
        <v>13</v>
      </c>
      <c r="Y561" s="201" t="s">
        <v>43</v>
      </c>
      <c r="Z561" s="215"/>
      <c r="AA561" s="216"/>
      <c r="AB561" s="216"/>
      <c r="AC561" s="210">
        <f t="shared" si="464"/>
        <v>0</v>
      </c>
      <c r="AD561" s="246">
        <v>230</v>
      </c>
      <c r="AE561" s="235">
        <v>15</v>
      </c>
      <c r="AF561" s="235">
        <v>35</v>
      </c>
      <c r="AG561" s="210">
        <f t="shared" si="465"/>
        <v>280</v>
      </c>
      <c r="AH561" s="235">
        <v>30</v>
      </c>
      <c r="AI561" s="235">
        <v>45</v>
      </c>
      <c r="AJ561" s="235">
        <v>50</v>
      </c>
      <c r="AK561" s="210">
        <f t="shared" si="466"/>
        <v>125</v>
      </c>
      <c r="AL561" s="247">
        <f>480-260</f>
        <v>220</v>
      </c>
      <c r="AM561" s="247">
        <v>420</v>
      </c>
      <c r="AN561" s="247">
        <v>395</v>
      </c>
      <c r="AO561" s="207">
        <f t="shared" si="473"/>
        <v>11120</v>
      </c>
      <c r="AP561" s="209"/>
      <c r="AQ561" s="411">
        <f t="shared" si="474"/>
        <v>0</v>
      </c>
      <c r="AR561" s="210"/>
      <c r="AS561" s="210"/>
      <c r="AT561" s="210"/>
      <c r="AU561" s="219">
        <f t="shared" si="475"/>
        <v>495</v>
      </c>
      <c r="AV561" s="220" t="s">
        <v>44</v>
      </c>
      <c r="AW561" s="221"/>
      <c r="AX561" s="210"/>
      <c r="AY561" s="210"/>
      <c r="AZ561" s="219">
        <f>AW561+AX561+AY561</f>
        <v>0</v>
      </c>
      <c r="BA561" s="222">
        <f t="shared" si="476"/>
        <v>0</v>
      </c>
      <c r="BB561" s="221"/>
      <c r="BC561" s="210"/>
      <c r="BD561" s="210"/>
      <c r="BE561" s="219">
        <f>BB561+BC561+BD561</f>
        <v>0</v>
      </c>
      <c r="BF561" s="222">
        <f t="shared" si="467"/>
        <v>0</v>
      </c>
      <c r="BG561" s="248">
        <f>SUM(AR561:AT563,AP561:AP563,AL561:AN563,AH561:AJ563,AD561:AF563,Z561:AB563)</f>
        <v>1440</v>
      </c>
      <c r="BH561" s="224" t="s">
        <v>45</v>
      </c>
      <c r="BI561" s="225"/>
      <c r="BJ561" s="249">
        <v>0.56000000000000005</v>
      </c>
      <c r="BK561" s="226"/>
      <c r="BL561" s="250"/>
      <c r="BM561" s="225"/>
      <c r="BN561" s="226">
        <v>1.1100000000000001</v>
      </c>
      <c r="BO561" s="226"/>
      <c r="BP561" s="251"/>
      <c r="BQ561" s="225"/>
      <c r="BR561" s="226">
        <v>0.63</v>
      </c>
      <c r="BS561" s="226"/>
      <c r="BT561" s="252"/>
      <c r="BU561" s="8"/>
      <c r="BV561" s="87"/>
      <c r="BW561" s="104" t="s">
        <v>45</v>
      </c>
      <c r="BX561" s="13"/>
      <c r="BY561" s="102">
        <f>BJ561+BN561+BR561</f>
        <v>2.3000000000000003</v>
      </c>
      <c r="BZ561" s="102">
        <f>BK561+BO561+BS561</f>
        <v>0</v>
      </c>
      <c r="CA561" s="98"/>
      <c r="CB561" s="8"/>
      <c r="CC561" s="87"/>
      <c r="CD561" s="90" t="s">
        <v>45</v>
      </c>
      <c r="CE561" s="105"/>
      <c r="CF561" s="102">
        <f>BY561</f>
        <v>2.3000000000000003</v>
      </c>
      <c r="CG561" s="102">
        <f>BZ561</f>
        <v>0</v>
      </c>
      <c r="CH561" s="106"/>
      <c r="CI561" s="8"/>
      <c r="CJ561" s="9"/>
      <c r="CK561" s="25" t="s">
        <v>45</v>
      </c>
      <c r="CL561" s="31">
        <f>BJ561/(C561+C562+C563)%</f>
        <v>1.4245738997710506</v>
      </c>
      <c r="CM561" s="31">
        <f>BN561/(D561+D562+D563)%</f>
        <v>1.2573629361123697</v>
      </c>
      <c r="CN561" s="31">
        <f>BR561/(E561+E562+E563)%</f>
        <v>0.97177232762609911</v>
      </c>
      <c r="CO561" s="32">
        <f>BY561/(F561+F562+F563)%</f>
        <v>1.1953019436648997</v>
      </c>
      <c r="CP561" s="8"/>
      <c r="CQ561" s="25" t="s">
        <v>45</v>
      </c>
      <c r="CR561" s="31">
        <f>BK561/(C561+C562+C563)%</f>
        <v>0</v>
      </c>
      <c r="CS561" s="31">
        <f>BO561/(D561+D562+D563)%</f>
        <v>0</v>
      </c>
      <c r="CT561" s="31">
        <f>BS561/(E561+E562+E563)%</f>
        <v>0</v>
      </c>
      <c r="CU561" s="32">
        <f>BZ561/(F561+F562+F563)%</f>
        <v>0</v>
      </c>
    </row>
    <row r="562" spans="1:99" ht="15.75" customHeight="1" x14ac:dyDescent="0.25">
      <c r="A562" s="182" t="s">
        <v>46</v>
      </c>
      <c r="B562" s="503"/>
      <c r="C562" s="204">
        <v>0</v>
      </c>
      <c r="D562" s="204">
        <v>12.19</v>
      </c>
      <c r="E562" s="204">
        <v>22.8</v>
      </c>
      <c r="F562" s="205">
        <f t="shared" si="460"/>
        <v>34.99</v>
      </c>
      <c r="G562" s="206">
        <f t="shared" si="468"/>
        <v>257.20999999999998</v>
      </c>
      <c r="H562" s="205">
        <f>G562/BH555</f>
        <v>19.785384615384615</v>
      </c>
      <c r="I562" s="231">
        <f t="shared" si="461"/>
        <v>0</v>
      </c>
      <c r="J562" s="207">
        <f t="shared" si="469"/>
        <v>0</v>
      </c>
      <c r="K562" s="231">
        <f t="shared" si="462"/>
        <v>0</v>
      </c>
      <c r="L562" s="207">
        <f t="shared" si="470"/>
        <v>0</v>
      </c>
      <c r="M562" s="207">
        <f t="shared" si="463"/>
        <v>0</v>
      </c>
      <c r="N562" s="207">
        <f t="shared" si="471"/>
        <v>0</v>
      </c>
      <c r="O562" s="208"/>
      <c r="P562" s="208"/>
      <c r="Q562" s="496"/>
      <c r="R562" s="496"/>
      <c r="S562" s="496"/>
      <c r="T562" s="496"/>
      <c r="U562" s="496"/>
      <c r="V562" s="487"/>
      <c r="W562" s="245"/>
      <c r="X562" s="214">
        <f t="shared" si="472"/>
        <v>13</v>
      </c>
      <c r="Y562" s="182" t="s">
        <v>46</v>
      </c>
      <c r="Z562" s="215"/>
      <c r="AA562" s="216"/>
      <c r="AB562" s="216"/>
      <c r="AC562" s="210">
        <f t="shared" si="464"/>
        <v>0</v>
      </c>
      <c r="AD562" s="235"/>
      <c r="AE562" s="235"/>
      <c r="AF562" s="235"/>
      <c r="AG562" s="210">
        <f t="shared" si="465"/>
        <v>0</v>
      </c>
      <c r="AH562" s="235">
        <v>0</v>
      </c>
      <c r="AI562" s="235">
        <v>0</v>
      </c>
      <c r="AJ562" s="235">
        <v>0</v>
      </c>
      <c r="AK562" s="210">
        <f t="shared" si="466"/>
        <v>0</v>
      </c>
      <c r="AL562" s="233"/>
      <c r="AM562" s="233"/>
      <c r="AN562" s="233"/>
      <c r="AO562" s="207">
        <f t="shared" si="473"/>
        <v>0</v>
      </c>
      <c r="AP562" s="236"/>
      <c r="AQ562" s="411">
        <f t="shared" si="474"/>
        <v>0</v>
      </c>
      <c r="AR562" s="237"/>
      <c r="AS562" s="237"/>
      <c r="AT562" s="237"/>
      <c r="AU562" s="219">
        <f t="shared" si="475"/>
        <v>0</v>
      </c>
      <c r="AV562" s="253"/>
      <c r="AW562" s="254"/>
      <c r="AX562" s="237"/>
      <c r="AY562" s="237"/>
      <c r="AZ562" s="255"/>
      <c r="BA562" s="222">
        <f t="shared" si="476"/>
        <v>0</v>
      </c>
      <c r="BB562" s="254"/>
      <c r="BC562" s="237"/>
      <c r="BD562" s="237"/>
      <c r="BE562" s="255"/>
      <c r="BF562" s="222">
        <f t="shared" si="467"/>
        <v>0</v>
      </c>
      <c r="BG562" s="257"/>
      <c r="BH562" s="195"/>
      <c r="BI562" s="239"/>
      <c r="BJ562" s="240"/>
      <c r="BK562" s="241"/>
      <c r="BL562" s="242"/>
      <c r="BM562" s="239"/>
      <c r="BN562" s="241"/>
      <c r="BO562" s="241"/>
      <c r="BP562" s="198"/>
      <c r="BQ562" s="239"/>
      <c r="BR562" s="241"/>
      <c r="BS562" s="241"/>
      <c r="BT562" s="243"/>
      <c r="BU562" s="8"/>
      <c r="BV562" s="87"/>
      <c r="BW562" s="107"/>
      <c r="BX562" s="14"/>
      <c r="BY562" s="93"/>
      <c r="BZ562" s="93"/>
      <c r="CA562" s="98"/>
      <c r="CB562" s="8"/>
      <c r="CC562" s="87"/>
      <c r="CD562" s="108"/>
      <c r="CE562" s="109"/>
      <c r="CF562" s="93"/>
      <c r="CG562" s="93"/>
      <c r="CH562" s="110"/>
      <c r="CI562" s="8"/>
      <c r="CJ562" s="9"/>
      <c r="CK562" s="25"/>
      <c r="CL562" s="2"/>
      <c r="CM562" s="2"/>
      <c r="CN562" s="2"/>
      <c r="CO562" s="3"/>
      <c r="CP562" s="8"/>
      <c r="CQ562" s="25"/>
      <c r="CR562" s="2"/>
      <c r="CS562" s="2"/>
      <c r="CT562" s="2"/>
      <c r="CU562" s="3"/>
    </row>
    <row r="563" spans="1:99" ht="15.75" customHeight="1" x14ac:dyDescent="0.25">
      <c r="A563" s="182" t="s">
        <v>47</v>
      </c>
      <c r="B563" s="258">
        <v>45</v>
      </c>
      <c r="C563" s="204">
        <v>0</v>
      </c>
      <c r="D563" s="204">
        <v>41.85</v>
      </c>
      <c r="E563" s="204">
        <v>0</v>
      </c>
      <c r="F563" s="205">
        <f t="shared" si="460"/>
        <v>41.85</v>
      </c>
      <c r="G563" s="206">
        <f t="shared" si="468"/>
        <v>232.13999999999996</v>
      </c>
      <c r="H563" s="205">
        <f>G563/BH555</f>
        <v>17.856923076923074</v>
      </c>
      <c r="I563" s="231">
        <f t="shared" si="461"/>
        <v>0</v>
      </c>
      <c r="J563" s="207">
        <f t="shared" si="469"/>
        <v>0</v>
      </c>
      <c r="K563" s="231">
        <f t="shared" si="462"/>
        <v>0</v>
      </c>
      <c r="L563" s="207">
        <f t="shared" si="470"/>
        <v>0</v>
      </c>
      <c r="M563" s="207">
        <f t="shared" si="463"/>
        <v>0</v>
      </c>
      <c r="N563" s="207">
        <f t="shared" si="471"/>
        <v>0</v>
      </c>
      <c r="O563" s="208"/>
      <c r="P563" s="208"/>
      <c r="Q563" s="207" t="e">
        <f>C563/AL563*60</f>
        <v>#DIV/0!</v>
      </c>
      <c r="R563" s="207" t="e">
        <f>D563/AM563*60</f>
        <v>#DIV/0!</v>
      </c>
      <c r="S563" s="207" t="e">
        <f>E563/AN563*60</f>
        <v>#DIV/0!</v>
      </c>
      <c r="T563" s="207" t="e">
        <f>(F563)/(AL563+AM563+AN563)*60</f>
        <v>#DIV/0!</v>
      </c>
      <c r="U563" s="207" t="e">
        <f>(G563)*60/AO563</f>
        <v>#DIV/0!</v>
      </c>
      <c r="V563" s="259">
        <v>16.5</v>
      </c>
      <c r="W563" s="213"/>
      <c r="X563" s="214">
        <f t="shared" si="472"/>
        <v>13</v>
      </c>
      <c r="Y563" s="182" t="s">
        <v>47</v>
      </c>
      <c r="Z563" s="215"/>
      <c r="AA563" s="216"/>
      <c r="AB563" s="217"/>
      <c r="AC563" s="210">
        <f t="shared" si="464"/>
        <v>0</v>
      </c>
      <c r="AD563" s="235"/>
      <c r="AE563" s="235"/>
      <c r="AF563" s="235"/>
      <c r="AG563" s="210">
        <f t="shared" si="465"/>
        <v>0</v>
      </c>
      <c r="AH563" s="235">
        <v>0</v>
      </c>
      <c r="AI563" s="235">
        <v>0</v>
      </c>
      <c r="AJ563" s="235">
        <v>0</v>
      </c>
      <c r="AK563" s="210">
        <f t="shared" si="466"/>
        <v>0</v>
      </c>
      <c r="AL563" s="247"/>
      <c r="AM563" s="247"/>
      <c r="AN563" s="247"/>
      <c r="AO563" s="207">
        <f t="shared" si="473"/>
        <v>0</v>
      </c>
      <c r="AP563" s="236"/>
      <c r="AQ563" s="411">
        <f t="shared" si="474"/>
        <v>0</v>
      </c>
      <c r="AR563" s="237"/>
      <c r="AS563" s="237"/>
      <c r="AT563" s="237"/>
      <c r="AU563" s="219">
        <f t="shared" si="475"/>
        <v>0</v>
      </c>
      <c r="AV563" s="253"/>
      <c r="AW563" s="254"/>
      <c r="AX563" s="237"/>
      <c r="AY563" s="237"/>
      <c r="AZ563" s="255"/>
      <c r="BA563" s="222">
        <f t="shared" si="476"/>
        <v>0</v>
      </c>
      <c r="BB563" s="254"/>
      <c r="BC563" s="237"/>
      <c r="BD563" s="237"/>
      <c r="BE563" s="255"/>
      <c r="BF563" s="222">
        <f t="shared" si="467"/>
        <v>0</v>
      </c>
      <c r="BG563" s="260"/>
      <c r="BH563" s="224" t="s">
        <v>48</v>
      </c>
      <c r="BI563" s="225"/>
      <c r="BJ563" s="249">
        <v>1.25</v>
      </c>
      <c r="BK563" s="226"/>
      <c r="BL563" s="250"/>
      <c r="BM563" s="225"/>
      <c r="BN563" s="226">
        <v>1.1399999999999999</v>
      </c>
      <c r="BO563" s="226"/>
      <c r="BP563" s="251"/>
      <c r="BQ563" s="225"/>
      <c r="BR563" s="226">
        <v>1.06</v>
      </c>
      <c r="BS563" s="226"/>
      <c r="BT563" s="252"/>
      <c r="BU563" s="8"/>
      <c r="BV563" s="87"/>
      <c r="BW563" s="104" t="s">
        <v>48</v>
      </c>
      <c r="BX563" s="13"/>
      <c r="BY563" s="102">
        <f>BJ563+BN563+BR563</f>
        <v>3.4499999999999997</v>
      </c>
      <c r="BZ563" s="102">
        <f>BK563+BO563+BS563</f>
        <v>0</v>
      </c>
      <c r="CA563" s="98"/>
      <c r="CB563" s="8"/>
      <c r="CC563" s="87"/>
      <c r="CD563" s="90" t="s">
        <v>48</v>
      </c>
      <c r="CE563" s="105"/>
      <c r="CF563" s="102">
        <f>BY563</f>
        <v>3.4499999999999997</v>
      </c>
      <c r="CG563" s="102">
        <f>BZ563</f>
        <v>0</v>
      </c>
      <c r="CH563" s="106"/>
      <c r="CI563" s="8"/>
      <c r="CJ563" s="9"/>
      <c r="CK563" s="25" t="s">
        <v>48</v>
      </c>
      <c r="CL563" s="31">
        <f>BJ563/(C564+C565+C566)%</f>
        <v>0.65758325003945495</v>
      </c>
      <c r="CM563" s="31">
        <f>BN563/(D564+D565+D566)%</f>
        <v>0.63298167684619644</v>
      </c>
      <c r="CN563" s="31">
        <f>BR563/(E564+E565+E566)%</f>
        <v>0.8021491543380378</v>
      </c>
      <c r="CO563" s="32">
        <f>BY563/(F564+F565+F566)%</f>
        <v>0.6867926781928394</v>
      </c>
      <c r="CP563" s="8"/>
      <c r="CQ563" s="25" t="s">
        <v>48</v>
      </c>
      <c r="CR563" s="31">
        <f>BK563/(C564+C565+C566)%</f>
        <v>0</v>
      </c>
      <c r="CS563" s="31">
        <f>BO563/(D564+D565+D566)%</f>
        <v>0</v>
      </c>
      <c r="CT563" s="31">
        <f>BS563/(E564+E565+E566)%</f>
        <v>0</v>
      </c>
      <c r="CU563" s="32">
        <f>BZ563/(F566+F564+F565)%</f>
        <v>0</v>
      </c>
    </row>
    <row r="564" spans="1:99" ht="15.75" customHeight="1" x14ac:dyDescent="0.25">
      <c r="A564" s="201" t="s">
        <v>49</v>
      </c>
      <c r="B564" s="503">
        <v>234</v>
      </c>
      <c r="C564" s="204">
        <v>18.71</v>
      </c>
      <c r="D564" s="204">
        <v>34.950000000000003</v>
      </c>
      <c r="E564" s="204">
        <v>132.14500000000001</v>
      </c>
      <c r="F564" s="206">
        <f t="shared" si="460"/>
        <v>185.80500000000001</v>
      </c>
      <c r="G564" s="206">
        <f t="shared" si="468"/>
        <v>1639.9760000000003</v>
      </c>
      <c r="H564" s="206">
        <f>G564/BH555</f>
        <v>126.15200000000003</v>
      </c>
      <c r="I564" s="207">
        <f t="shared" si="461"/>
        <v>0</v>
      </c>
      <c r="J564" s="207">
        <f t="shared" si="469"/>
        <v>160</v>
      </c>
      <c r="K564" s="207">
        <f t="shared" si="462"/>
        <v>0</v>
      </c>
      <c r="L564" s="207">
        <f t="shared" si="470"/>
        <v>355</v>
      </c>
      <c r="M564" s="207">
        <f t="shared" si="463"/>
        <v>90</v>
      </c>
      <c r="N564" s="207">
        <f t="shared" si="471"/>
        <v>2330</v>
      </c>
      <c r="O564" s="208">
        <f>(24*60-(I564+K564+M564+AR564+AS564+AT564))/24/60*100</f>
        <v>93.75</v>
      </c>
      <c r="P564" s="208">
        <f>(X564*24*60-(J564+L564+N564+AQ564+AU564))/X564/24/60*100</f>
        <v>82.425213675213669</v>
      </c>
      <c r="Q564" s="496">
        <f>(C564+C565)/AL564*60</f>
        <v>2.4946666666666668</v>
      </c>
      <c r="R564" s="496">
        <f>(D564+D565)/AM564*60</f>
        <v>4.4617021276595743</v>
      </c>
      <c r="S564" s="496">
        <f>(E564+E565)/AN564*60</f>
        <v>18.438837209302324</v>
      </c>
      <c r="T564" s="496">
        <f>(F564+F565)/(AL564+AM564+AN564)*60</f>
        <v>8.2579999999999991</v>
      </c>
      <c r="U564" s="496">
        <f>(G564+G565)*60/AO564</f>
        <v>8.406540794532253</v>
      </c>
      <c r="V564" s="487">
        <v>16.25</v>
      </c>
      <c r="W564" s="245"/>
      <c r="X564" s="214">
        <f t="shared" si="472"/>
        <v>13</v>
      </c>
      <c r="Y564" s="201" t="s">
        <v>49</v>
      </c>
      <c r="Z564" s="215"/>
      <c r="AA564" s="216"/>
      <c r="AB564" s="216"/>
      <c r="AC564" s="210">
        <f t="shared" si="464"/>
        <v>0</v>
      </c>
      <c r="AD564" s="235"/>
      <c r="AE564" s="235"/>
      <c r="AF564" s="235"/>
      <c r="AG564" s="210">
        <f t="shared" si="465"/>
        <v>0</v>
      </c>
      <c r="AH564" s="216">
        <v>30</v>
      </c>
      <c r="AI564" s="216">
        <v>10</v>
      </c>
      <c r="AJ564" s="216">
        <v>50</v>
      </c>
      <c r="AK564" s="210">
        <f t="shared" si="466"/>
        <v>90</v>
      </c>
      <c r="AL564" s="247">
        <v>450</v>
      </c>
      <c r="AM564" s="247">
        <v>470</v>
      </c>
      <c r="AN564" s="247">
        <v>430</v>
      </c>
      <c r="AO564" s="207">
        <f t="shared" si="473"/>
        <v>11705</v>
      </c>
      <c r="AP564" s="209"/>
      <c r="AQ564" s="411">
        <f t="shared" si="474"/>
        <v>0</v>
      </c>
      <c r="AR564" s="210"/>
      <c r="AS564" s="210"/>
      <c r="AT564" s="210"/>
      <c r="AU564" s="219">
        <f t="shared" si="475"/>
        <v>445</v>
      </c>
      <c r="AV564" s="220" t="s">
        <v>50</v>
      </c>
      <c r="AW564" s="221"/>
      <c r="AX564" s="210"/>
      <c r="AY564" s="210"/>
      <c r="AZ564" s="219">
        <f>AW564+AX564+AY564</f>
        <v>0</v>
      </c>
      <c r="BA564" s="222">
        <f t="shared" si="476"/>
        <v>240</v>
      </c>
      <c r="BB564" s="221"/>
      <c r="BC564" s="210"/>
      <c r="BD564" s="210"/>
      <c r="BE564" s="219">
        <f>BB564+BC564+BD564</f>
        <v>0</v>
      </c>
      <c r="BF564" s="222">
        <f t="shared" si="467"/>
        <v>0</v>
      </c>
      <c r="BG564" s="248">
        <f>SUM(AR564:AT566,AP564:AP566,AL564:AN566,AH564:AJ566,AD564:AF566,Z564:AB566)</f>
        <v>1440</v>
      </c>
      <c r="BH564" s="195"/>
      <c r="BI564" s="239"/>
      <c r="BJ564" s="240"/>
      <c r="BK564" s="241"/>
      <c r="BL564" s="242"/>
      <c r="BM564" s="239"/>
      <c r="BN564" s="241"/>
      <c r="BO564" s="241"/>
      <c r="BP564" s="198"/>
      <c r="BQ564" s="239"/>
      <c r="BR564" s="241"/>
      <c r="BS564" s="241"/>
      <c r="BT564" s="243"/>
      <c r="BU564" s="8"/>
      <c r="BV564" s="87"/>
      <c r="BW564" s="107"/>
      <c r="BX564" s="14"/>
      <c r="BY564" s="93"/>
      <c r="BZ564" s="93"/>
      <c r="CA564" s="98"/>
      <c r="CB564" s="8"/>
      <c r="CC564" s="87"/>
      <c r="CD564" s="111"/>
      <c r="CE564" s="112"/>
      <c r="CF564" s="93"/>
      <c r="CG564" s="93"/>
      <c r="CH564" s="110"/>
      <c r="CI564" s="8"/>
      <c r="CJ564" s="9"/>
      <c r="CK564" s="25"/>
      <c r="CL564" s="2"/>
      <c r="CM564" s="2"/>
      <c r="CN564" s="2"/>
      <c r="CO564" s="3"/>
      <c r="CP564" s="8"/>
      <c r="CQ564" s="25"/>
      <c r="CR564" s="2"/>
      <c r="CS564" s="2"/>
      <c r="CT564" s="2"/>
      <c r="CU564" s="3"/>
    </row>
    <row r="565" spans="1:99" ht="15.75" customHeight="1" x14ac:dyDescent="0.25">
      <c r="A565" s="182" t="s">
        <v>51</v>
      </c>
      <c r="B565" s="503"/>
      <c r="C565" s="204">
        <v>0</v>
      </c>
      <c r="D565" s="204">
        <v>0</v>
      </c>
      <c r="E565" s="204">
        <v>0</v>
      </c>
      <c r="F565" s="205">
        <f t="shared" si="460"/>
        <v>0</v>
      </c>
      <c r="G565" s="206">
        <f t="shared" si="468"/>
        <v>0</v>
      </c>
      <c r="H565" s="205">
        <f>G565/BH555</f>
        <v>0</v>
      </c>
      <c r="I565" s="231">
        <f t="shared" si="461"/>
        <v>0</v>
      </c>
      <c r="J565" s="207">
        <f t="shared" si="469"/>
        <v>0</v>
      </c>
      <c r="K565" s="231">
        <f t="shared" si="462"/>
        <v>0</v>
      </c>
      <c r="L565" s="207">
        <f t="shared" si="470"/>
        <v>0</v>
      </c>
      <c r="M565" s="207">
        <f t="shared" si="463"/>
        <v>0</v>
      </c>
      <c r="N565" s="207">
        <f t="shared" si="471"/>
        <v>0</v>
      </c>
      <c r="O565" s="208"/>
      <c r="P565" s="208"/>
      <c r="Q565" s="496"/>
      <c r="R565" s="496"/>
      <c r="S565" s="496"/>
      <c r="T565" s="496"/>
      <c r="U565" s="496"/>
      <c r="V565" s="487"/>
      <c r="W565" s="245"/>
      <c r="X565" s="214">
        <f t="shared" si="472"/>
        <v>13</v>
      </c>
      <c r="Y565" s="182" t="s">
        <v>51</v>
      </c>
      <c r="Z565" s="237"/>
      <c r="AA565" s="261"/>
      <c r="AB565" s="261"/>
      <c r="AC565" s="210">
        <f t="shared" si="464"/>
        <v>0</v>
      </c>
      <c r="AD565" s="235"/>
      <c r="AE565" s="235"/>
      <c r="AF565" s="235"/>
      <c r="AG565" s="210">
        <f t="shared" si="465"/>
        <v>0</v>
      </c>
      <c r="AH565" s="235">
        <v>0</v>
      </c>
      <c r="AI565" s="235">
        <v>0</v>
      </c>
      <c r="AJ565" s="235">
        <v>0</v>
      </c>
      <c r="AK565" s="210">
        <f t="shared" si="466"/>
        <v>0</v>
      </c>
      <c r="AL565" s="233"/>
      <c r="AM565" s="233"/>
      <c r="AN565" s="233"/>
      <c r="AO565" s="207">
        <f t="shared" si="473"/>
        <v>0</v>
      </c>
      <c r="AP565" s="236"/>
      <c r="AQ565" s="411">
        <f t="shared" si="474"/>
        <v>0</v>
      </c>
      <c r="AR565" s="237"/>
      <c r="AS565" s="237"/>
      <c r="AT565" s="237"/>
      <c r="AU565" s="219">
        <f t="shared" si="475"/>
        <v>0</v>
      </c>
      <c r="AV565" s="253"/>
      <c r="AW565" s="254"/>
      <c r="AX565" s="237"/>
      <c r="AY565" s="237"/>
      <c r="AZ565" s="255"/>
      <c r="BA565" s="222">
        <f t="shared" si="476"/>
        <v>0</v>
      </c>
      <c r="BB565" s="254"/>
      <c r="BC565" s="237"/>
      <c r="BD565" s="237"/>
      <c r="BE565" s="255"/>
      <c r="BF565" s="222">
        <f t="shared" si="467"/>
        <v>0</v>
      </c>
      <c r="BG565" s="260"/>
      <c r="BH565" s="224" t="s">
        <v>52</v>
      </c>
      <c r="BI565" s="225"/>
      <c r="BJ565" s="249">
        <v>0.66</v>
      </c>
      <c r="BK565" s="226"/>
      <c r="BL565" s="250"/>
      <c r="BM565" s="225"/>
      <c r="BN565" s="226">
        <v>0.64</v>
      </c>
      <c r="BO565" s="226"/>
      <c r="BP565" s="251"/>
      <c r="BQ565" s="225"/>
      <c r="BR565" s="226">
        <v>0.33</v>
      </c>
      <c r="BS565" s="226"/>
      <c r="BT565" s="252"/>
      <c r="BU565" s="8"/>
      <c r="BV565" s="87"/>
      <c r="BW565" s="104" t="s">
        <v>52</v>
      </c>
      <c r="BX565" s="13"/>
      <c r="BY565" s="102">
        <f>BJ565+BN565+BR565</f>
        <v>1.6300000000000001</v>
      </c>
      <c r="BZ565" s="102">
        <f>BK565+BO565+BS565</f>
        <v>0</v>
      </c>
      <c r="CA565" s="98"/>
      <c r="CB565" s="8"/>
      <c r="CC565" s="87"/>
      <c r="CD565" s="113" t="s">
        <v>52</v>
      </c>
      <c r="CE565" s="96"/>
      <c r="CF565" s="102">
        <f>BY565</f>
        <v>1.6300000000000001</v>
      </c>
      <c r="CG565" s="102">
        <f>BZ565</f>
        <v>0</v>
      </c>
      <c r="CH565" s="106"/>
      <c r="CI565" s="8"/>
      <c r="CJ565" s="9"/>
      <c r="CK565" s="25" t="s">
        <v>52</v>
      </c>
      <c r="CL565" s="31">
        <f>BJ565/(C567+C568)%</f>
        <v>1.7703862660944205</v>
      </c>
      <c r="CM565" s="31">
        <f>BN565/(D567+D568)%</f>
        <v>1.6586756511597771</v>
      </c>
      <c r="CN565" s="31">
        <f>BR565/(E567+E568)%</f>
        <v>0.28455635078037428</v>
      </c>
      <c r="CO565" s="32">
        <f>BY565/(F567+F568)%</f>
        <v>0.84968853441759851</v>
      </c>
      <c r="CP565" s="8"/>
      <c r="CQ565" s="25" t="s">
        <v>52</v>
      </c>
      <c r="CR565" s="31">
        <f>BK565/(C567+C568)%</f>
        <v>0</v>
      </c>
      <c r="CS565" s="31">
        <f>BO565/(D567+D568)%</f>
        <v>0</v>
      </c>
      <c r="CT565" s="31">
        <f>BS565/(E567+E568)%</f>
        <v>0</v>
      </c>
      <c r="CU565" s="32">
        <f>BZ565/(F567+F568)%</f>
        <v>0</v>
      </c>
    </row>
    <row r="566" spans="1:99" ht="15.75" customHeight="1" x14ac:dyDescent="0.25">
      <c r="A566" s="182" t="s">
        <v>53</v>
      </c>
      <c r="B566" s="202">
        <v>150</v>
      </c>
      <c r="C566" s="204">
        <v>171.38</v>
      </c>
      <c r="D566" s="204">
        <v>145.15</v>
      </c>
      <c r="E566" s="204">
        <v>0</v>
      </c>
      <c r="F566" s="205">
        <f t="shared" si="460"/>
        <v>316.52999999999997</v>
      </c>
      <c r="G566" s="206">
        <f t="shared" si="468"/>
        <v>3369.4349999999995</v>
      </c>
      <c r="H566" s="205">
        <f>G566/BH555</f>
        <v>259.18730769230763</v>
      </c>
      <c r="I566" s="231">
        <f t="shared" si="461"/>
        <v>0</v>
      </c>
      <c r="J566" s="207">
        <f t="shared" si="469"/>
        <v>0</v>
      </c>
      <c r="K566" s="231">
        <f t="shared" si="462"/>
        <v>0</v>
      </c>
      <c r="L566" s="207">
        <f t="shared" si="470"/>
        <v>0</v>
      </c>
      <c r="M566" s="207">
        <f t="shared" si="463"/>
        <v>0</v>
      </c>
      <c r="N566" s="207">
        <f t="shared" si="471"/>
        <v>195</v>
      </c>
      <c r="O566" s="208"/>
      <c r="P566" s="208"/>
      <c r="Q566" s="207" t="e">
        <f>C566/AL566*60</f>
        <v>#DIV/0!</v>
      </c>
      <c r="R566" s="207" t="e">
        <f>D566/AM566*60</f>
        <v>#DIV/0!</v>
      </c>
      <c r="S566" s="207" t="e">
        <f>E566/AN566*60</f>
        <v>#DIV/0!</v>
      </c>
      <c r="T566" s="207" t="e">
        <f>(F566)/(AL566+AM566+AN566)*60</f>
        <v>#DIV/0!</v>
      </c>
      <c r="U566" s="207" t="e">
        <f>(G566)*60/AO566</f>
        <v>#DIV/0!</v>
      </c>
      <c r="V566" s="259">
        <v>20.6</v>
      </c>
      <c r="W566" s="213"/>
      <c r="X566" s="214">
        <f t="shared" si="472"/>
        <v>13</v>
      </c>
      <c r="Y566" s="182" t="s">
        <v>53</v>
      </c>
      <c r="Z566" s="237"/>
      <c r="AA566" s="261"/>
      <c r="AB566" s="261"/>
      <c r="AC566" s="210">
        <f t="shared" si="464"/>
        <v>0</v>
      </c>
      <c r="AD566" s="235"/>
      <c r="AE566" s="235"/>
      <c r="AF566" s="235"/>
      <c r="AG566" s="210">
        <f t="shared" si="465"/>
        <v>0</v>
      </c>
      <c r="AH566" s="235">
        <v>0</v>
      </c>
      <c r="AI566" s="235">
        <v>0</v>
      </c>
      <c r="AJ566" s="235">
        <v>0</v>
      </c>
      <c r="AK566" s="210">
        <f t="shared" si="466"/>
        <v>0</v>
      </c>
      <c r="AL566" s="247"/>
      <c r="AM566" s="247"/>
      <c r="AN566" s="247"/>
      <c r="AO566" s="207">
        <f t="shared" si="473"/>
        <v>0</v>
      </c>
      <c r="AP566" s="236"/>
      <c r="AQ566" s="411">
        <f t="shared" si="474"/>
        <v>0</v>
      </c>
      <c r="AR566" s="237"/>
      <c r="AS566" s="237"/>
      <c r="AT566" s="237"/>
      <c r="AU566" s="219">
        <f t="shared" si="475"/>
        <v>0</v>
      </c>
      <c r="AV566" s="253"/>
      <c r="AW566" s="254"/>
      <c r="AX566" s="237"/>
      <c r="AY566" s="237"/>
      <c r="AZ566" s="255"/>
      <c r="BA566" s="222">
        <f t="shared" si="476"/>
        <v>0</v>
      </c>
      <c r="BB566" s="254"/>
      <c r="BC566" s="237"/>
      <c r="BD566" s="237"/>
      <c r="BE566" s="255"/>
      <c r="BF566" s="222">
        <f t="shared" si="467"/>
        <v>0</v>
      </c>
      <c r="BG566" s="257"/>
      <c r="BH566" s="224"/>
      <c r="BI566" s="225"/>
      <c r="BJ566" s="240"/>
      <c r="BK566" s="240"/>
      <c r="BL566" s="250"/>
      <c r="BM566" s="225"/>
      <c r="BN566" s="240"/>
      <c r="BO566" s="240"/>
      <c r="BP566" s="251"/>
      <c r="BQ566" s="225"/>
      <c r="BR566" s="240"/>
      <c r="BS566" s="240"/>
      <c r="BT566" s="252"/>
      <c r="BU566" s="8"/>
      <c r="BV566" s="87"/>
      <c r="BW566" s="107"/>
      <c r="BX566" s="13"/>
      <c r="BY566" s="102"/>
      <c r="BZ566" s="102"/>
      <c r="CA566" s="98"/>
      <c r="CB566" s="8"/>
      <c r="CC566" s="87"/>
      <c r="CD566" s="90"/>
      <c r="CE566" s="105"/>
      <c r="CF566" s="102"/>
      <c r="CG566" s="102"/>
      <c r="CH566" s="106"/>
      <c r="CI566" s="8"/>
      <c r="CJ566" s="9"/>
      <c r="CK566" s="25"/>
      <c r="CL566" s="31"/>
      <c r="CM566" s="31"/>
      <c r="CN566" s="31"/>
      <c r="CO566" s="32"/>
      <c r="CP566" s="8"/>
      <c r="CQ566" s="25"/>
      <c r="CR566" s="31"/>
      <c r="CS566" s="31"/>
      <c r="CT566" s="31"/>
      <c r="CU566" s="32"/>
    </row>
    <row r="567" spans="1:99" ht="15.75" customHeight="1" x14ac:dyDescent="0.25">
      <c r="A567" s="201" t="s">
        <v>54</v>
      </c>
      <c r="B567" s="202">
        <v>208</v>
      </c>
      <c r="C567" s="204">
        <v>0</v>
      </c>
      <c r="D567" s="204">
        <v>38.585000000000001</v>
      </c>
      <c r="E567" s="204">
        <v>0</v>
      </c>
      <c r="F567" s="206">
        <f t="shared" ref="F567:F575" si="477">C567+D567+E567</f>
        <v>38.585000000000001</v>
      </c>
      <c r="G567" s="206">
        <f t="shared" si="468"/>
        <v>98.27000000000001</v>
      </c>
      <c r="H567" s="206">
        <f>G567/BH555</f>
        <v>7.5592307692307701</v>
      </c>
      <c r="I567" s="207">
        <f t="shared" si="461"/>
        <v>50</v>
      </c>
      <c r="J567" s="207">
        <f t="shared" si="469"/>
        <v>760</v>
      </c>
      <c r="K567" s="207">
        <f t="shared" si="462"/>
        <v>0</v>
      </c>
      <c r="L567" s="207">
        <f t="shared" si="470"/>
        <v>10</v>
      </c>
      <c r="M567" s="207">
        <f t="shared" si="463"/>
        <v>720</v>
      </c>
      <c r="N567" s="207">
        <f t="shared" si="471"/>
        <v>6380</v>
      </c>
      <c r="O567" s="208">
        <f>(24*60-(I567+K567+M567+AR567+AS567+AT567+AP567))/24/60*100</f>
        <v>46.527777777777779</v>
      </c>
      <c r="P567" s="208">
        <f>(X567*24*60-(J567+L567+N567+AQ567+AU567))/X567/24/60*100</f>
        <v>58.279914529914535</v>
      </c>
      <c r="Q567" s="496">
        <f>(C567+C568)/(AL567+AL568)*60</f>
        <v>9.32</v>
      </c>
      <c r="R567" s="496" t="e">
        <f>(D567+D568)/(AM567+AM568)*60</f>
        <v>#DIV/0!</v>
      </c>
      <c r="S567" s="496">
        <f>(E567+E568)/(AN567+AN568)*60</f>
        <v>16.18186046511628</v>
      </c>
      <c r="T567" s="496">
        <f>(F567+F568)/(AL567+AM567+AN567+AL568+AM568+AN568)*60</f>
        <v>17.179253731343287</v>
      </c>
      <c r="U567" s="496">
        <f>(G567+G568)*60/(AO567+AO568)</f>
        <v>11.223743119266056</v>
      </c>
      <c r="V567" s="487">
        <v>22.18</v>
      </c>
      <c r="W567" s="245"/>
      <c r="X567" s="214">
        <f t="shared" si="472"/>
        <v>13</v>
      </c>
      <c r="Y567" s="201" t="s">
        <v>54</v>
      </c>
      <c r="Z567" s="262"/>
      <c r="AA567" s="216">
        <v>50</v>
      </c>
      <c r="AB567" s="216"/>
      <c r="AC567" s="210">
        <f t="shared" si="464"/>
        <v>50</v>
      </c>
      <c r="AD567" s="235"/>
      <c r="AE567" s="235"/>
      <c r="AF567" s="235"/>
      <c r="AG567" s="210">
        <f t="shared" si="465"/>
        <v>0</v>
      </c>
      <c r="AH567" s="235">
        <v>240</v>
      </c>
      <c r="AI567" s="235">
        <v>480</v>
      </c>
      <c r="AJ567" s="235">
        <v>0</v>
      </c>
      <c r="AK567" s="210">
        <f t="shared" si="466"/>
        <v>720</v>
      </c>
      <c r="AL567" s="247">
        <v>240</v>
      </c>
      <c r="AM567" s="247">
        <v>0</v>
      </c>
      <c r="AN567" s="247">
        <v>430</v>
      </c>
      <c r="AO567" s="207">
        <f t="shared" si="473"/>
        <v>8175</v>
      </c>
      <c r="AP567" s="209"/>
      <c r="AQ567" s="411">
        <f t="shared" si="474"/>
        <v>240</v>
      </c>
      <c r="AR567" s="210"/>
      <c r="AS567" s="210"/>
      <c r="AT567" s="210"/>
      <c r="AU567" s="219">
        <f t="shared" si="475"/>
        <v>420</v>
      </c>
      <c r="AV567" s="263" t="s">
        <v>55</v>
      </c>
      <c r="AW567" s="221"/>
      <c r="AX567" s="210"/>
      <c r="AY567" s="210"/>
      <c r="AZ567" s="219">
        <f>AW567+AX567+AY567</f>
        <v>0</v>
      </c>
      <c r="BA567" s="222">
        <f t="shared" si="476"/>
        <v>0</v>
      </c>
      <c r="BB567" s="221"/>
      <c r="BC567" s="210"/>
      <c r="BD567" s="210"/>
      <c r="BE567" s="219">
        <f>BB567+BC567+BD567</f>
        <v>0</v>
      </c>
      <c r="BF567" s="222">
        <f t="shared" si="467"/>
        <v>0</v>
      </c>
      <c r="BG567" s="248">
        <f>SUM(AR567:AT568,AP567:AP568,AL567:AN568,AH567:AJ568,AD567:AF568,Z567:AB568)</f>
        <v>1440</v>
      </c>
      <c r="BH567" s="224" t="s">
        <v>56</v>
      </c>
      <c r="BI567" s="225"/>
      <c r="BJ567" s="249">
        <v>0</v>
      </c>
      <c r="BK567" s="226"/>
      <c r="BL567" s="250"/>
      <c r="BM567" s="225"/>
      <c r="BN567" s="226">
        <v>0</v>
      </c>
      <c r="BO567" s="226"/>
      <c r="BP567" s="251"/>
      <c r="BQ567" s="225"/>
      <c r="BR567" s="226">
        <v>0</v>
      </c>
      <c r="BS567" s="226"/>
      <c r="BT567" s="252"/>
      <c r="BU567" s="8"/>
      <c r="BV567" s="87"/>
      <c r="BW567" s="104" t="s">
        <v>56</v>
      </c>
      <c r="BX567" s="13"/>
      <c r="BY567" s="102">
        <f>BJ567+BN567+BR567</f>
        <v>0</v>
      </c>
      <c r="BZ567" s="102">
        <f>BK567+BO567+BS567</f>
        <v>0</v>
      </c>
      <c r="CA567" s="98"/>
      <c r="CB567" s="8"/>
      <c r="CC567" s="87"/>
      <c r="CD567" s="103" t="s">
        <v>56</v>
      </c>
      <c r="CE567" s="105"/>
      <c r="CF567" s="102">
        <f>BY567</f>
        <v>0</v>
      </c>
      <c r="CG567" s="102">
        <f>BZ567</f>
        <v>0</v>
      </c>
      <c r="CH567" s="106"/>
      <c r="CI567" s="8"/>
      <c r="CJ567" s="9"/>
      <c r="CK567" s="7" t="s">
        <v>56</v>
      </c>
      <c r="CL567" s="31" t="e">
        <f>BJ567/(C569)%</f>
        <v>#DIV/0!</v>
      </c>
      <c r="CM567" s="31" t="e">
        <f>BN567/(D569)%</f>
        <v>#DIV/0!</v>
      </c>
      <c r="CN567" s="31" t="e">
        <f>BR567/(E569)%</f>
        <v>#DIV/0!</v>
      </c>
      <c r="CO567" s="32" t="e">
        <f>BY567/(F569)%</f>
        <v>#DIV/0!</v>
      </c>
      <c r="CP567" s="8"/>
      <c r="CQ567" s="7" t="s">
        <v>56</v>
      </c>
      <c r="CR567" s="31" t="e">
        <f>BK567/(C569)%</f>
        <v>#DIV/0!</v>
      </c>
      <c r="CS567" s="31" t="e">
        <f>BO567/(D569)%</f>
        <v>#DIV/0!</v>
      </c>
      <c r="CT567" s="31" t="e">
        <f>BS567/(E569)%</f>
        <v>#DIV/0!</v>
      </c>
      <c r="CU567" s="32" t="e">
        <f>BZ567/(F569)%</f>
        <v>#DIV/0!</v>
      </c>
    </row>
    <row r="568" spans="1:99" ht="15.75" customHeight="1" x14ac:dyDescent="0.25">
      <c r="A568" s="182" t="s">
        <v>57</v>
      </c>
      <c r="B568" s="202">
        <v>277</v>
      </c>
      <c r="C568" s="204">
        <v>37.28</v>
      </c>
      <c r="D568" s="204">
        <v>0</v>
      </c>
      <c r="E568" s="204">
        <v>115.97</v>
      </c>
      <c r="F568" s="205">
        <f t="shared" si="477"/>
        <v>153.25</v>
      </c>
      <c r="G568" s="206">
        <f t="shared" si="468"/>
        <v>1430.9650000000001</v>
      </c>
      <c r="H568" s="205">
        <f>G568/BH555</f>
        <v>110.07423076923078</v>
      </c>
      <c r="I568" s="231">
        <f t="shared" si="461"/>
        <v>0</v>
      </c>
      <c r="J568" s="207">
        <f t="shared" si="469"/>
        <v>10</v>
      </c>
      <c r="K568" s="231">
        <f t="shared" si="462"/>
        <v>0</v>
      </c>
      <c r="L568" s="207">
        <f t="shared" si="470"/>
        <v>0</v>
      </c>
      <c r="M568" s="207">
        <f t="shared" si="463"/>
        <v>0</v>
      </c>
      <c r="N568" s="207">
        <f t="shared" si="471"/>
        <v>990</v>
      </c>
      <c r="O568" s="208"/>
      <c r="P568" s="208"/>
      <c r="Q568" s="496"/>
      <c r="R568" s="496"/>
      <c r="S568" s="496"/>
      <c r="T568" s="496"/>
      <c r="U568" s="496"/>
      <c r="V568" s="487"/>
      <c r="W568" s="245"/>
      <c r="X568" s="214">
        <f t="shared" si="472"/>
        <v>13</v>
      </c>
      <c r="Y568" s="182" t="s">
        <v>57</v>
      </c>
      <c r="Z568" s="215"/>
      <c r="AA568" s="216"/>
      <c r="AB568" s="216"/>
      <c r="AC568" s="210">
        <f t="shared" si="464"/>
        <v>0</v>
      </c>
      <c r="AD568" s="235"/>
      <c r="AE568" s="235"/>
      <c r="AF568" s="235"/>
      <c r="AG568" s="210">
        <f t="shared" si="465"/>
        <v>0</v>
      </c>
      <c r="AH568" s="235">
        <v>0</v>
      </c>
      <c r="AI568" s="235">
        <v>0</v>
      </c>
      <c r="AJ568" s="235">
        <v>0</v>
      </c>
      <c r="AK568" s="210">
        <f t="shared" si="466"/>
        <v>0</v>
      </c>
      <c r="AL568" s="247"/>
      <c r="AM568" s="247"/>
      <c r="AN568" s="247"/>
      <c r="AO568" s="207">
        <f t="shared" si="473"/>
        <v>0</v>
      </c>
      <c r="AP568" s="236"/>
      <c r="AQ568" s="411">
        <f t="shared" si="474"/>
        <v>0</v>
      </c>
      <c r="AR568" s="237"/>
      <c r="AS568" s="237"/>
      <c r="AT568" s="237"/>
      <c r="AU568" s="219">
        <f t="shared" si="475"/>
        <v>0</v>
      </c>
      <c r="AV568" s="253"/>
      <c r="AW568" s="254"/>
      <c r="AX568" s="237"/>
      <c r="AY568" s="237"/>
      <c r="AZ568" s="255"/>
      <c r="BA568" s="222">
        <f t="shared" si="476"/>
        <v>0</v>
      </c>
      <c r="BB568" s="254"/>
      <c r="BC568" s="237"/>
      <c r="BD568" s="237"/>
      <c r="BE568" s="255"/>
      <c r="BF568" s="222">
        <f t="shared" si="467"/>
        <v>0</v>
      </c>
      <c r="BG568" s="238"/>
      <c r="BI568" s="264"/>
      <c r="BJ568" s="264"/>
      <c r="BK568" s="264"/>
      <c r="BL568" s="264"/>
      <c r="BM568" s="264"/>
      <c r="BN568" s="264"/>
      <c r="BO568" s="264"/>
      <c r="BP568" s="264"/>
      <c r="BQ568" s="264"/>
      <c r="BR568" s="264"/>
      <c r="BS568" s="264"/>
      <c r="BT568" s="265"/>
      <c r="BU568" s="8"/>
      <c r="BV568" s="87"/>
      <c r="BW568" s="114"/>
      <c r="BX568" s="115"/>
      <c r="BY568" s="116"/>
      <c r="BZ568" s="116"/>
      <c r="CA568" s="117"/>
      <c r="CB568" s="8"/>
      <c r="CC568" s="118"/>
      <c r="CD568" s="119"/>
      <c r="CE568" s="120"/>
      <c r="CF568" s="116"/>
      <c r="CG568" s="116"/>
      <c r="CH568" s="121"/>
      <c r="CI568" s="8"/>
      <c r="CJ568" s="9"/>
      <c r="CK568" s="25"/>
      <c r="CL568" s="2"/>
      <c r="CM568" s="2"/>
      <c r="CN568" s="2"/>
      <c r="CO568" s="3"/>
      <c r="CP568" s="8"/>
      <c r="CQ568" s="25"/>
      <c r="CR568" s="2"/>
      <c r="CS568" s="2"/>
      <c r="CT568" s="2"/>
      <c r="CU568" s="3"/>
    </row>
    <row r="569" spans="1:99" ht="15.75" customHeight="1" x14ac:dyDescent="0.25">
      <c r="A569" s="182" t="s">
        <v>56</v>
      </c>
      <c r="B569" s="202"/>
      <c r="C569" s="204">
        <v>0</v>
      </c>
      <c r="D569" s="204">
        <v>0</v>
      </c>
      <c r="E569" s="204">
        <v>0</v>
      </c>
      <c r="F569" s="205">
        <f t="shared" si="477"/>
        <v>0</v>
      </c>
      <c r="G569" s="206">
        <f t="shared" si="468"/>
        <v>977.60300000000018</v>
      </c>
      <c r="H569" s="205">
        <f>G569/BH555</f>
        <v>75.200230769230785</v>
      </c>
      <c r="I569" s="231">
        <f t="shared" si="461"/>
        <v>0</v>
      </c>
      <c r="J569" s="207">
        <f t="shared" si="469"/>
        <v>0</v>
      </c>
      <c r="K569" s="231">
        <f t="shared" si="462"/>
        <v>0</v>
      </c>
      <c r="L569" s="207">
        <f t="shared" si="470"/>
        <v>180</v>
      </c>
      <c r="M569" s="207">
        <f t="shared" si="463"/>
        <v>960</v>
      </c>
      <c r="N569" s="207">
        <f t="shared" si="471"/>
        <v>9660</v>
      </c>
      <c r="O569" s="208">
        <f>(24*60-(I569+K569+M569+AR569+AS569+AT569+AP569))/24/60*100</f>
        <v>33.333333333333329</v>
      </c>
      <c r="P569" s="208">
        <f>(X569*24*60-(J569+L569+N569+AQ569+AU569))/X569/24/60*100</f>
        <v>47.435897435897438</v>
      </c>
      <c r="Q569" s="266"/>
      <c r="R569" s="266"/>
      <c r="S569" s="266"/>
      <c r="T569" s="266"/>
      <c r="U569" s="266"/>
      <c r="V569" s="267"/>
      <c r="W569" s="245"/>
      <c r="X569" s="214">
        <f t="shared" si="472"/>
        <v>13</v>
      </c>
      <c r="Y569" s="224" t="s">
        <v>56</v>
      </c>
      <c r="Z569" s="215"/>
      <c r="AA569" s="216"/>
      <c r="AB569" s="216"/>
      <c r="AC569" s="210">
        <f t="shared" si="464"/>
        <v>0</v>
      </c>
      <c r="AD569" s="235"/>
      <c r="AE569" s="235"/>
      <c r="AF569" s="235"/>
      <c r="AG569" s="210">
        <f t="shared" si="465"/>
        <v>0</v>
      </c>
      <c r="AH569" s="235">
        <v>480</v>
      </c>
      <c r="AI569" s="235"/>
      <c r="AJ569" s="235">
        <v>480</v>
      </c>
      <c r="AK569" s="210">
        <f t="shared" si="466"/>
        <v>960</v>
      </c>
      <c r="AL569" s="247"/>
      <c r="AM569" s="247"/>
      <c r="AN569" s="247"/>
      <c r="AO569" s="207">
        <f t="shared" si="473"/>
        <v>0</v>
      </c>
      <c r="AP569" s="236"/>
      <c r="AQ569" s="411">
        <f t="shared" si="474"/>
        <v>0</v>
      </c>
      <c r="AR569" s="237"/>
      <c r="AS569" s="237"/>
      <c r="AT569" s="237"/>
      <c r="AU569" s="219">
        <f t="shared" si="475"/>
        <v>0</v>
      </c>
      <c r="AV569" s="263" t="s">
        <v>56</v>
      </c>
      <c r="AW569" s="254"/>
      <c r="AX569" s="254"/>
      <c r="AY569" s="254"/>
      <c r="AZ569" s="219">
        <f t="shared" ref="AZ569:AZ575" si="478">AW569+AX569+AY569</f>
        <v>0</v>
      </c>
      <c r="BA569" s="222">
        <f t="shared" si="476"/>
        <v>0</v>
      </c>
      <c r="BB569" s="221"/>
      <c r="BC569" s="210"/>
      <c r="BD569" s="210"/>
      <c r="BE569" s="219">
        <f t="shared" ref="BE569:BE575" si="479">BB569+BC569+BD569</f>
        <v>0</v>
      </c>
      <c r="BF569" s="222">
        <f t="shared" si="467"/>
        <v>2880</v>
      </c>
      <c r="BG569" s="223"/>
      <c r="BH569" s="224" t="s">
        <v>58</v>
      </c>
      <c r="BI569" s="268">
        <v>1.24</v>
      </c>
      <c r="BJ569" s="249">
        <v>1.24</v>
      </c>
      <c r="BK569" s="226"/>
      <c r="BL569" s="269"/>
      <c r="BM569" s="268">
        <v>1.2</v>
      </c>
      <c r="BN569" s="226">
        <v>1.2</v>
      </c>
      <c r="BO569" s="226"/>
      <c r="BP569" s="270"/>
      <c r="BQ569" s="268">
        <v>1.04</v>
      </c>
      <c r="BR569" s="226">
        <v>1.04</v>
      </c>
      <c r="BS569" s="226"/>
      <c r="BT569" s="271"/>
      <c r="BU569" s="8"/>
      <c r="BV569" s="87"/>
      <c r="BW569" s="122" t="s">
        <v>59</v>
      </c>
      <c r="BX569" s="123">
        <f t="shared" ref="BX569:CA570" si="480">BI569+BM569+BQ569</f>
        <v>3.48</v>
      </c>
      <c r="BY569" s="102">
        <f t="shared" si="480"/>
        <v>3.48</v>
      </c>
      <c r="BZ569" s="102">
        <f t="shared" si="480"/>
        <v>0</v>
      </c>
      <c r="CA569" s="124">
        <f t="shared" si="480"/>
        <v>0</v>
      </c>
      <c r="CB569" s="8"/>
      <c r="CC569" s="87"/>
      <c r="CD569" s="113" t="s">
        <v>59</v>
      </c>
      <c r="CE569" s="125">
        <f t="shared" ref="CE569:CH570" si="481">BX569</f>
        <v>3.48</v>
      </c>
      <c r="CF569" s="102">
        <f t="shared" si="481"/>
        <v>3.48</v>
      </c>
      <c r="CG569" s="102">
        <f t="shared" si="481"/>
        <v>0</v>
      </c>
      <c r="CH569" s="126">
        <f t="shared" si="481"/>
        <v>0</v>
      </c>
      <c r="CI569" s="8"/>
      <c r="CJ569" s="9"/>
      <c r="CK569" s="25" t="s">
        <v>58</v>
      </c>
      <c r="CL569" s="31">
        <f>BJ569/(BJ569+C571)%</f>
        <v>3.6374303314755054</v>
      </c>
      <c r="CM569" s="31">
        <f>BN569/(BN569+D571)%</f>
        <v>1.8867924528301885</v>
      </c>
      <c r="CN569" s="31">
        <f>BR569/(BR569+E571)%</f>
        <v>2.5509578356103901</v>
      </c>
      <c r="CO569" s="32">
        <f>BY569/(BY569+F571)%</f>
        <v>2.5133794119558863</v>
      </c>
      <c r="CP569" s="8"/>
      <c r="CQ569" s="25" t="s">
        <v>58</v>
      </c>
      <c r="CR569" s="31">
        <f>BK569/C571%</f>
        <v>0</v>
      </c>
      <c r="CS569" s="31">
        <f>BO569/D571%</f>
        <v>0</v>
      </c>
      <c r="CT569" s="31">
        <f>BS569/E571%</f>
        <v>0</v>
      </c>
      <c r="CU569" s="32">
        <f>BZ569/F571%</f>
        <v>0</v>
      </c>
    </row>
    <row r="570" spans="1:99" ht="15.75" customHeight="1" x14ac:dyDescent="0.25">
      <c r="A570" s="182" t="s">
        <v>60</v>
      </c>
      <c r="B570" s="202"/>
      <c r="C570" s="204">
        <v>0</v>
      </c>
      <c r="D570" s="204">
        <v>89.7</v>
      </c>
      <c r="E570" s="204">
        <v>228.18899999999999</v>
      </c>
      <c r="F570" s="205">
        <f t="shared" si="477"/>
        <v>317.88900000000001</v>
      </c>
      <c r="G570" s="206">
        <f t="shared" si="468"/>
        <v>3546.1739999999995</v>
      </c>
      <c r="H570" s="205">
        <f>G570/BH555</f>
        <v>272.78261538461533</v>
      </c>
      <c r="I570" s="231">
        <f t="shared" si="461"/>
        <v>30</v>
      </c>
      <c r="J570" s="207">
        <f t="shared" si="469"/>
        <v>675</v>
      </c>
      <c r="K570" s="231">
        <f t="shared" si="462"/>
        <v>30</v>
      </c>
      <c r="L570" s="207">
        <f t="shared" si="470"/>
        <v>565</v>
      </c>
      <c r="M570" s="207">
        <f t="shared" si="463"/>
        <v>2490</v>
      </c>
      <c r="N570" s="207">
        <f t="shared" si="471"/>
        <v>40585</v>
      </c>
      <c r="O570" s="208">
        <f>(16*24*60-(I570+K570+M570+AR570+AS570+AT570+AP570))/16/24/60*100</f>
        <v>88.802083333333343</v>
      </c>
      <c r="P570" s="208">
        <f>(16*X570*24*60-(J570+L570+N570+AQ570+AU570))/16/X570/24/60*100</f>
        <v>86.025974893162399</v>
      </c>
      <c r="Q570" s="232"/>
      <c r="R570" s="233"/>
      <c r="S570" s="233"/>
      <c r="T570" s="234"/>
      <c r="U570" s="234"/>
      <c r="V570" s="272"/>
      <c r="W570" s="213"/>
      <c r="X570" s="214">
        <f>X575</f>
        <v>13</v>
      </c>
      <c r="Y570" s="182" t="s">
        <v>60</v>
      </c>
      <c r="Z570" s="215">
        <v>30</v>
      </c>
      <c r="AA570" s="216"/>
      <c r="AB570" s="216"/>
      <c r="AC570" s="210">
        <f t="shared" si="464"/>
        <v>30</v>
      </c>
      <c r="AD570" s="235">
        <v>30</v>
      </c>
      <c r="AE570" s="235"/>
      <c r="AF570" s="235"/>
      <c r="AG570" s="210">
        <f t="shared" si="465"/>
        <v>30</v>
      </c>
      <c r="AH570" s="235">
        <v>960</v>
      </c>
      <c r="AI570" s="235">
        <v>645</v>
      </c>
      <c r="AJ570" s="235">
        <v>885</v>
      </c>
      <c r="AK570" s="210">
        <f t="shared" si="466"/>
        <v>2490</v>
      </c>
      <c r="AL570" s="233"/>
      <c r="AM570" s="233"/>
      <c r="AN570" s="233"/>
      <c r="AO570" s="207">
        <f t="shared" si="473"/>
        <v>0</v>
      </c>
      <c r="AP570" s="236"/>
      <c r="AQ570" s="411">
        <f t="shared" si="474"/>
        <v>0</v>
      </c>
      <c r="AR570" s="237"/>
      <c r="AS570" s="237">
        <v>30</v>
      </c>
      <c r="AT570" s="237"/>
      <c r="AU570" s="219">
        <f t="shared" si="475"/>
        <v>30</v>
      </c>
      <c r="AV570" s="263" t="s">
        <v>60</v>
      </c>
      <c r="AW570" s="221"/>
      <c r="AX570" s="210"/>
      <c r="AY570" s="210"/>
      <c r="AZ570" s="219">
        <f t="shared" si="478"/>
        <v>0</v>
      </c>
      <c r="BA570" s="222">
        <f t="shared" si="476"/>
        <v>0</v>
      </c>
      <c r="BB570" s="221">
        <f>AH570</f>
        <v>960</v>
      </c>
      <c r="BC570" s="221">
        <f>AI570</f>
        <v>645</v>
      </c>
      <c r="BD570" s="221">
        <f>AJ570</f>
        <v>885</v>
      </c>
      <c r="BE570" s="219">
        <f t="shared" si="479"/>
        <v>2490</v>
      </c>
      <c r="BF570" s="222">
        <f t="shared" si="467"/>
        <v>37705</v>
      </c>
      <c r="BG570" s="223"/>
      <c r="BH570" s="224" t="s">
        <v>61</v>
      </c>
      <c r="BI570" s="268">
        <v>1.28</v>
      </c>
      <c r="BJ570" s="249">
        <v>1.28</v>
      </c>
      <c r="BK570" s="226"/>
      <c r="BL570" s="269"/>
      <c r="BM570" s="268">
        <v>1.1599999999999999</v>
      </c>
      <c r="BN570" s="226">
        <v>1.1599999999999999</v>
      </c>
      <c r="BO570" s="226"/>
      <c r="BP570" s="270"/>
      <c r="BQ570" s="268">
        <v>0.95</v>
      </c>
      <c r="BR570" s="226">
        <v>0.95</v>
      </c>
      <c r="BS570" s="226"/>
      <c r="BT570" s="271"/>
      <c r="BU570" s="8"/>
      <c r="BV570" s="87"/>
      <c r="BW570" s="104" t="s">
        <v>62</v>
      </c>
      <c r="BX570" s="127">
        <f t="shared" si="480"/>
        <v>3.3899999999999997</v>
      </c>
      <c r="BY570" s="128">
        <f t="shared" si="480"/>
        <v>3.3899999999999997</v>
      </c>
      <c r="BZ570" s="102">
        <f t="shared" si="480"/>
        <v>0</v>
      </c>
      <c r="CA570" s="124">
        <f t="shared" si="480"/>
        <v>0</v>
      </c>
      <c r="CB570" s="9"/>
      <c r="CC570" s="87"/>
      <c r="CD570" s="90" t="s">
        <v>62</v>
      </c>
      <c r="CE570" s="129">
        <f t="shared" si="481"/>
        <v>3.3899999999999997</v>
      </c>
      <c r="CF570" s="102">
        <f t="shared" si="481"/>
        <v>3.3899999999999997</v>
      </c>
      <c r="CG570" s="102">
        <f t="shared" si="481"/>
        <v>0</v>
      </c>
      <c r="CH570" s="126">
        <f t="shared" si="481"/>
        <v>0</v>
      </c>
      <c r="CI570" s="8"/>
      <c r="CJ570" s="9"/>
      <c r="CK570" s="25" t="s">
        <v>61</v>
      </c>
      <c r="CL570" s="31">
        <f>BJ570/(BJ570+C572)%</f>
        <v>2.9712163416898796</v>
      </c>
      <c r="CM570" s="31">
        <f>BN570/(BN570+D572)%</f>
        <v>2.4614339974961275</v>
      </c>
      <c r="CN570" s="31">
        <f>BR570/(BR570+E572)%</f>
        <v>1.7865538316878229</v>
      </c>
      <c r="CO570" s="32">
        <f>BY570/(BY570+F572)%</f>
        <v>2.3643135121563374</v>
      </c>
      <c r="CP570" s="8"/>
      <c r="CQ570" s="25" t="s">
        <v>61</v>
      </c>
      <c r="CR570" s="31">
        <f>BK570/C572%</f>
        <v>0</v>
      </c>
      <c r="CS570" s="31">
        <f>BO570/D572%</f>
        <v>0</v>
      </c>
      <c r="CT570" s="31">
        <f>BS570/E572%</f>
        <v>0</v>
      </c>
      <c r="CU570" s="32">
        <f>BZ570/F572%</f>
        <v>0</v>
      </c>
    </row>
    <row r="571" spans="1:99" ht="15.75" customHeight="1" x14ac:dyDescent="0.25">
      <c r="A571" s="201" t="s">
        <v>59</v>
      </c>
      <c r="B571" s="202"/>
      <c r="C571" s="204">
        <v>32.85</v>
      </c>
      <c r="D571" s="204">
        <v>62.4</v>
      </c>
      <c r="E571" s="204">
        <v>39.728999999999999</v>
      </c>
      <c r="F571" s="206">
        <f t="shared" si="477"/>
        <v>134.97899999999998</v>
      </c>
      <c r="G571" s="206">
        <f t="shared" si="468"/>
        <v>1419.0500000000002</v>
      </c>
      <c r="H571" s="206">
        <f>G571/BH555</f>
        <v>109.15769230769232</v>
      </c>
      <c r="I571" s="207">
        <f t="shared" si="461"/>
        <v>0</v>
      </c>
      <c r="J571" s="207">
        <f t="shared" si="469"/>
        <v>0</v>
      </c>
      <c r="K571" s="207">
        <f t="shared" si="462"/>
        <v>0</v>
      </c>
      <c r="L571" s="207">
        <f t="shared" si="470"/>
        <v>100</v>
      </c>
      <c r="M571" s="207">
        <f t="shared" si="463"/>
        <v>285</v>
      </c>
      <c r="N571" s="207">
        <f t="shared" si="471"/>
        <v>5525</v>
      </c>
      <c r="O571" s="208">
        <f>(24*60-(I571+K571+M571+AR571+AS571+AT571+AP571))/24/60*100</f>
        <v>80.208333333333343</v>
      </c>
      <c r="P571" s="208">
        <f>(X571*24*60-(J571+L571+N571+AQ571+AU571))/X571/24/60*100</f>
        <v>69.951923076923066</v>
      </c>
      <c r="Q571" s="209"/>
      <c r="R571" s="210"/>
      <c r="S571" s="210"/>
      <c r="T571" s="209"/>
      <c r="U571" s="209"/>
      <c r="V571" s="212"/>
      <c r="W571" s="213"/>
      <c r="X571" s="214">
        <f>X570</f>
        <v>13</v>
      </c>
      <c r="Y571" s="201" t="s">
        <v>59</v>
      </c>
      <c r="Z571" s="215"/>
      <c r="AA571" s="216"/>
      <c r="AB571" s="216"/>
      <c r="AC571" s="210">
        <f t="shared" si="464"/>
        <v>0</v>
      </c>
      <c r="AD571" s="235"/>
      <c r="AE571" s="235"/>
      <c r="AF571" s="235"/>
      <c r="AG571" s="210">
        <f t="shared" si="465"/>
        <v>0</v>
      </c>
      <c r="AH571" s="235">
        <v>45</v>
      </c>
      <c r="AI571" s="235">
        <v>80</v>
      </c>
      <c r="AJ571" s="235">
        <v>160</v>
      </c>
      <c r="AK571" s="210">
        <f t="shared" si="466"/>
        <v>285</v>
      </c>
      <c r="AL571" s="210"/>
      <c r="AM571" s="210"/>
      <c r="AN571" s="210"/>
      <c r="AO571" s="207">
        <f t="shared" si="473"/>
        <v>0</v>
      </c>
      <c r="AP571" s="209"/>
      <c r="AQ571" s="411">
        <f t="shared" si="474"/>
        <v>0</v>
      </c>
      <c r="AR571" s="210"/>
      <c r="AS571" s="210"/>
      <c r="AT571" s="210"/>
      <c r="AU571" s="219">
        <f t="shared" si="475"/>
        <v>0</v>
      </c>
      <c r="AV571" s="263" t="s">
        <v>63</v>
      </c>
      <c r="AW571" s="221"/>
      <c r="AX571" s="210"/>
      <c r="AY571" s="210"/>
      <c r="AZ571" s="219">
        <f t="shared" si="478"/>
        <v>0</v>
      </c>
      <c r="BA571" s="222">
        <f t="shared" si="476"/>
        <v>0</v>
      </c>
      <c r="BB571" s="221"/>
      <c r="BC571" s="210"/>
      <c r="BD571" s="210"/>
      <c r="BE571" s="219">
        <f t="shared" si="479"/>
        <v>0</v>
      </c>
      <c r="BF571" s="222">
        <f t="shared" si="467"/>
        <v>0</v>
      </c>
      <c r="BG571" s="238"/>
      <c r="BH571" s="195"/>
      <c r="BI571" s="274"/>
      <c r="BJ571" s="240"/>
      <c r="BK571" s="241"/>
      <c r="BL571" s="275"/>
      <c r="BM571" s="274"/>
      <c r="BN571" s="241"/>
      <c r="BO571" s="241"/>
      <c r="BP571" s="276"/>
      <c r="BQ571" s="274"/>
      <c r="BR571" s="241"/>
      <c r="BS571" s="241"/>
      <c r="BT571" s="265"/>
      <c r="BU571" s="8"/>
      <c r="BV571" s="87"/>
      <c r="BW571" s="107"/>
      <c r="BX571" s="130"/>
      <c r="BY571" s="93"/>
      <c r="BZ571" s="93"/>
      <c r="CA571" s="98"/>
      <c r="CB571" s="8"/>
      <c r="CC571" s="87"/>
      <c r="CD571" s="108"/>
      <c r="CE571" s="109"/>
      <c r="CF571" s="93"/>
      <c r="CG571" s="93"/>
      <c r="CH571" s="110"/>
      <c r="CI571" s="8"/>
      <c r="CJ571" s="9"/>
      <c r="CK571" s="25"/>
      <c r="CL571" s="2"/>
      <c r="CM571" s="2"/>
      <c r="CN571" s="2"/>
      <c r="CO571" s="3"/>
      <c r="CP571" s="8"/>
      <c r="CQ571" s="25"/>
      <c r="CR571" s="2"/>
      <c r="CS571" s="2"/>
      <c r="CT571" s="2"/>
      <c r="CU571" s="3"/>
    </row>
    <row r="572" spans="1:99" ht="15.75" customHeight="1" x14ac:dyDescent="0.25">
      <c r="A572" s="182" t="s">
        <v>62</v>
      </c>
      <c r="B572" s="202"/>
      <c r="C572" s="204">
        <v>41.8</v>
      </c>
      <c r="D572" s="204">
        <v>45.966999999999999</v>
      </c>
      <c r="E572" s="204">
        <v>52.225000000000001</v>
      </c>
      <c r="F572" s="205">
        <f t="shared" si="477"/>
        <v>139.99199999999999</v>
      </c>
      <c r="G572" s="206">
        <f t="shared" si="468"/>
        <v>1201.8550000000002</v>
      </c>
      <c r="H572" s="205">
        <f>G572/BH555</f>
        <v>92.450384615384635</v>
      </c>
      <c r="I572" s="231">
        <f t="shared" si="461"/>
        <v>0</v>
      </c>
      <c r="J572" s="207">
        <f t="shared" si="469"/>
        <v>0</v>
      </c>
      <c r="K572" s="231">
        <f t="shared" si="462"/>
        <v>0</v>
      </c>
      <c r="L572" s="207">
        <f t="shared" si="470"/>
        <v>0</v>
      </c>
      <c r="M572" s="207">
        <f t="shared" si="463"/>
        <v>360</v>
      </c>
      <c r="N572" s="207">
        <f t="shared" si="471"/>
        <v>6425</v>
      </c>
      <c r="O572" s="208">
        <f>(24*60-(I572+K572+M572+AR572+AS572+AT572+AP572))/24/60*100</f>
        <v>75</v>
      </c>
      <c r="P572" s="208">
        <f>(X572*24*60-(J572+L572+N572+AQ572+AU572))/X572/24/60*100</f>
        <v>65.678418803418793</v>
      </c>
      <c r="Q572" s="232"/>
      <c r="R572" s="233"/>
      <c r="S572" s="233"/>
      <c r="T572" s="234"/>
      <c r="U572" s="234"/>
      <c r="V572" s="272"/>
      <c r="W572" s="213"/>
      <c r="X572" s="214">
        <f>X571</f>
        <v>13</v>
      </c>
      <c r="Y572" s="182" t="s">
        <v>62</v>
      </c>
      <c r="Z572" s="215"/>
      <c r="AA572" s="216"/>
      <c r="AB572" s="216"/>
      <c r="AC572" s="210">
        <f t="shared" si="464"/>
        <v>0</v>
      </c>
      <c r="AD572" s="235"/>
      <c r="AE572" s="235"/>
      <c r="AF572" s="235"/>
      <c r="AG572" s="210">
        <f t="shared" si="465"/>
        <v>0</v>
      </c>
      <c r="AH572" s="235">
        <v>170</v>
      </c>
      <c r="AI572" s="235">
        <v>110</v>
      </c>
      <c r="AJ572" s="235">
        <v>80</v>
      </c>
      <c r="AK572" s="210">
        <f t="shared" si="466"/>
        <v>360</v>
      </c>
      <c r="AL572" s="233"/>
      <c r="AM572" s="233"/>
      <c r="AN572" s="233"/>
      <c r="AO572" s="207">
        <f t="shared" si="473"/>
        <v>0</v>
      </c>
      <c r="AP572" s="236"/>
      <c r="AQ572" s="411">
        <f t="shared" si="474"/>
        <v>0</v>
      </c>
      <c r="AR572" s="237"/>
      <c r="AS572" s="237"/>
      <c r="AT572" s="237"/>
      <c r="AU572" s="219">
        <f t="shared" si="475"/>
        <v>0</v>
      </c>
      <c r="AV572" s="263" t="s">
        <v>64</v>
      </c>
      <c r="AW572" s="221"/>
      <c r="AX572" s="210"/>
      <c r="AY572" s="210"/>
      <c r="AZ572" s="219">
        <f t="shared" si="478"/>
        <v>0</v>
      </c>
      <c r="BA572" s="222">
        <f t="shared" si="476"/>
        <v>0</v>
      </c>
      <c r="BB572" s="221"/>
      <c r="BC572" s="210"/>
      <c r="BD572" s="210"/>
      <c r="BE572" s="219">
        <f t="shared" si="479"/>
        <v>0</v>
      </c>
      <c r="BF572" s="222">
        <f t="shared" si="467"/>
        <v>0</v>
      </c>
      <c r="BG572" s="223"/>
      <c r="BH572" s="224" t="s">
        <v>65</v>
      </c>
      <c r="BI572" s="268">
        <v>1.1200000000000001</v>
      </c>
      <c r="BJ572" s="249">
        <v>1.1200000000000001</v>
      </c>
      <c r="BK572" s="226"/>
      <c r="BL572" s="269"/>
      <c r="BM572" s="268">
        <v>1.1399999999999999</v>
      </c>
      <c r="BN572" s="226">
        <v>1.1399999999999999</v>
      </c>
      <c r="BO572" s="226"/>
      <c r="BP572" s="270"/>
      <c r="BQ572" s="268">
        <v>0.78</v>
      </c>
      <c r="BR572" s="226">
        <v>0.78</v>
      </c>
      <c r="BS572" s="226"/>
      <c r="BT572" s="271"/>
      <c r="BU572" s="8"/>
      <c r="BV572" s="87"/>
      <c r="BW572" s="104" t="s">
        <v>66</v>
      </c>
      <c r="BX572" s="127">
        <f>BI572+BM572+BQ572</f>
        <v>3.04</v>
      </c>
      <c r="BY572" s="128">
        <f>BJ572+BN572+BR572</f>
        <v>3.04</v>
      </c>
      <c r="BZ572" s="102">
        <f>BK572+BO572+BS572</f>
        <v>0</v>
      </c>
      <c r="CA572" s="124">
        <f>BL572+BP572+BT572</f>
        <v>0</v>
      </c>
      <c r="CB572" s="8"/>
      <c r="CC572" s="87"/>
      <c r="CD572" s="90" t="s">
        <v>66</v>
      </c>
      <c r="CE572" s="129">
        <f>BX572</f>
        <v>3.04</v>
      </c>
      <c r="CF572" s="102">
        <f>BY572</f>
        <v>3.04</v>
      </c>
      <c r="CG572" s="102">
        <f>BZ572</f>
        <v>0</v>
      </c>
      <c r="CH572" s="126">
        <f>CA572</f>
        <v>0</v>
      </c>
      <c r="CI572" s="8"/>
      <c r="CJ572" s="9"/>
      <c r="CK572" s="25" t="s">
        <v>65</v>
      </c>
      <c r="CL572" s="31">
        <f>BJ572/(BJ572+C573)%</f>
        <v>2.294141745186399</v>
      </c>
      <c r="CM572" s="31">
        <f>BN572/(BN572+D573)%</f>
        <v>2.5885558583106265</v>
      </c>
      <c r="CN572" s="31">
        <f>BR572/(BR572+E573)%</f>
        <v>2.6369168356997972</v>
      </c>
      <c r="CO572" s="32">
        <f>BY572/(BY572+F573)%</f>
        <v>2.4828487422410976</v>
      </c>
      <c r="CP572" s="8"/>
      <c r="CQ572" s="25" t="s">
        <v>65</v>
      </c>
      <c r="CR572" s="31">
        <f>BK572/C573%</f>
        <v>0</v>
      </c>
      <c r="CS572" s="31">
        <f>BO572/D573%</f>
        <v>0</v>
      </c>
      <c r="CT572" s="31">
        <f>BS572/E573%</f>
        <v>0</v>
      </c>
      <c r="CU572" s="32">
        <f>BZ572/F573%</f>
        <v>0</v>
      </c>
    </row>
    <row r="573" spans="1:99" ht="15.75" customHeight="1" x14ac:dyDescent="0.25">
      <c r="A573" s="182" t="s">
        <v>66</v>
      </c>
      <c r="B573" s="202"/>
      <c r="C573" s="204">
        <v>47.7</v>
      </c>
      <c r="D573" s="204">
        <v>42.9</v>
      </c>
      <c r="E573" s="204">
        <v>28.8</v>
      </c>
      <c r="F573" s="205">
        <f t="shared" si="477"/>
        <v>119.39999999999999</v>
      </c>
      <c r="G573" s="206">
        <f t="shared" si="468"/>
        <v>1251.6690000000001</v>
      </c>
      <c r="H573" s="205">
        <f>G573/BH555</f>
        <v>96.282230769230779</v>
      </c>
      <c r="I573" s="231">
        <f t="shared" si="461"/>
        <v>0</v>
      </c>
      <c r="J573" s="207">
        <f t="shared" si="469"/>
        <v>0</v>
      </c>
      <c r="K573" s="231">
        <f t="shared" si="462"/>
        <v>0</v>
      </c>
      <c r="L573" s="207">
        <f t="shared" si="470"/>
        <v>30</v>
      </c>
      <c r="M573" s="207">
        <f t="shared" si="463"/>
        <v>430</v>
      </c>
      <c r="N573" s="207">
        <f t="shared" si="471"/>
        <v>5655</v>
      </c>
      <c r="O573" s="208">
        <f>(24*60-(I573+K573+M573+AR573+AS573+AT573+AP573))/24/60*100</f>
        <v>70.1388888888889</v>
      </c>
      <c r="P573" s="208">
        <f>(X573*24*60-(J573+L573+N573+AQ573+AU573))/X573/24/60*100</f>
        <v>69.150641025641022</v>
      </c>
      <c r="Q573" s="232"/>
      <c r="R573" s="233"/>
      <c r="S573" s="233"/>
      <c r="T573" s="234"/>
      <c r="U573" s="234"/>
      <c r="V573" s="272"/>
      <c r="W573" s="213"/>
      <c r="X573" s="214">
        <f>X572</f>
        <v>13</v>
      </c>
      <c r="Y573" s="182" t="s">
        <v>66</v>
      </c>
      <c r="Z573" s="215"/>
      <c r="AA573" s="216"/>
      <c r="AB573" s="216"/>
      <c r="AC573" s="210">
        <f t="shared" si="464"/>
        <v>0</v>
      </c>
      <c r="AD573" s="246"/>
      <c r="AE573" s="246"/>
      <c r="AF573" s="235"/>
      <c r="AG573" s="210">
        <f t="shared" si="465"/>
        <v>0</v>
      </c>
      <c r="AH573" s="235">
        <v>160</v>
      </c>
      <c r="AI573" s="235">
        <v>110</v>
      </c>
      <c r="AJ573" s="235">
        <v>160</v>
      </c>
      <c r="AK573" s="210">
        <f t="shared" si="466"/>
        <v>430</v>
      </c>
      <c r="AL573" s="233"/>
      <c r="AM573" s="233"/>
      <c r="AN573" s="233"/>
      <c r="AO573" s="207">
        <f t="shared" si="473"/>
        <v>0</v>
      </c>
      <c r="AP573" s="236"/>
      <c r="AQ573" s="411">
        <f t="shared" si="474"/>
        <v>0</v>
      </c>
      <c r="AR573" s="237"/>
      <c r="AS573" s="237"/>
      <c r="AT573" s="237"/>
      <c r="AU573" s="219">
        <f t="shared" si="475"/>
        <v>90</v>
      </c>
      <c r="AV573" s="263" t="s">
        <v>67</v>
      </c>
      <c r="AW573" s="221"/>
      <c r="AX573" s="210"/>
      <c r="AY573" s="210"/>
      <c r="AZ573" s="219">
        <f t="shared" si="478"/>
        <v>0</v>
      </c>
      <c r="BA573" s="222">
        <f t="shared" si="476"/>
        <v>0</v>
      </c>
      <c r="BB573" s="221"/>
      <c r="BC573" s="210"/>
      <c r="BD573" s="210"/>
      <c r="BE573" s="219">
        <f t="shared" si="479"/>
        <v>0</v>
      </c>
      <c r="BF573" s="222">
        <f t="shared" si="467"/>
        <v>0</v>
      </c>
      <c r="BG573" s="238"/>
      <c r="BH573" s="195"/>
      <c r="BI573" s="278"/>
      <c r="BJ573" s="276"/>
      <c r="BK573" s="279"/>
      <c r="BL573" s="280"/>
      <c r="BM573" s="279"/>
      <c r="BN573" s="281"/>
      <c r="BO573" s="281"/>
      <c r="BP573" s="280"/>
      <c r="BQ573" s="279"/>
      <c r="BR573" s="197"/>
      <c r="BS573" s="197"/>
      <c r="BT573" s="282"/>
      <c r="BU573" s="8"/>
      <c r="BV573" s="87"/>
      <c r="BW573" s="107"/>
      <c r="BX573" s="130"/>
      <c r="BY573" s="93"/>
      <c r="BZ573" s="93"/>
      <c r="CA573" s="98"/>
      <c r="CB573" s="8"/>
      <c r="CC573" s="87"/>
      <c r="CD573" s="131"/>
      <c r="CE573" s="132"/>
      <c r="CF573" s="93"/>
      <c r="CG573" s="93"/>
      <c r="CH573" s="133"/>
      <c r="CI573" s="8"/>
      <c r="CJ573" s="9"/>
      <c r="CK573" s="25"/>
      <c r="CL573" s="2"/>
      <c r="CM573" s="2"/>
      <c r="CN573" s="2"/>
      <c r="CO573" s="3"/>
      <c r="CP573" s="8"/>
      <c r="CQ573" s="25"/>
      <c r="CR573" s="2"/>
      <c r="CS573" s="2"/>
      <c r="CT573" s="2"/>
      <c r="CU573" s="3"/>
    </row>
    <row r="574" spans="1:99" ht="15.75" customHeight="1" x14ac:dyDescent="0.25">
      <c r="A574" s="182" t="s">
        <v>68</v>
      </c>
      <c r="B574" s="202"/>
      <c r="C574" s="204">
        <v>13.435</v>
      </c>
      <c r="D574" s="204">
        <v>14.5</v>
      </c>
      <c r="E574" s="204">
        <v>14.185</v>
      </c>
      <c r="F574" s="205">
        <f t="shared" si="477"/>
        <v>42.120000000000005</v>
      </c>
      <c r="G574" s="206">
        <f t="shared" si="468"/>
        <v>315.08800000000002</v>
      </c>
      <c r="H574" s="205">
        <f>G574/BH555</f>
        <v>24.237538461538463</v>
      </c>
      <c r="I574" s="231">
        <f t="shared" si="461"/>
        <v>0</v>
      </c>
      <c r="J574" s="207">
        <f t="shared" si="469"/>
        <v>0</v>
      </c>
      <c r="K574" s="231">
        <f t="shared" si="462"/>
        <v>0</v>
      </c>
      <c r="L574" s="207">
        <f t="shared" si="470"/>
        <v>0</v>
      </c>
      <c r="M574" s="207">
        <f t="shared" si="463"/>
        <v>210</v>
      </c>
      <c r="N574" s="207">
        <f t="shared" si="471"/>
        <v>6025</v>
      </c>
      <c r="O574" s="208">
        <f>(24*60-(I574+K574+M574+AR574+AS574+AT574+AP574))/24/60*100</f>
        <v>85.416666666666657</v>
      </c>
      <c r="P574" s="208">
        <f>(X574*24*60-(J574+L574+N574+AQ574+AU574))/X574/24/60*100</f>
        <v>67.81517094017093</v>
      </c>
      <c r="Q574" s="232"/>
      <c r="R574" s="233"/>
      <c r="S574" s="233"/>
      <c r="T574" s="234"/>
      <c r="U574" s="234"/>
      <c r="V574" s="272"/>
      <c r="W574" s="213"/>
      <c r="X574" s="214">
        <v>13</v>
      </c>
      <c r="Y574" s="182" t="s">
        <v>68</v>
      </c>
      <c r="Z574" s="215"/>
      <c r="AA574" s="216"/>
      <c r="AB574" s="216"/>
      <c r="AC574" s="210">
        <f t="shared" si="464"/>
        <v>0</v>
      </c>
      <c r="AD574" s="235"/>
      <c r="AE574" s="235"/>
      <c r="AF574" s="235"/>
      <c r="AG574" s="210">
        <f t="shared" si="465"/>
        <v>0</v>
      </c>
      <c r="AH574" s="216">
        <v>80</v>
      </c>
      <c r="AI574" s="216"/>
      <c r="AJ574" s="216">
        <v>130</v>
      </c>
      <c r="AK574" s="210">
        <f t="shared" si="466"/>
        <v>210</v>
      </c>
      <c r="AL574" s="233"/>
      <c r="AM574" s="233"/>
      <c r="AN574" s="233"/>
      <c r="AO574" s="207">
        <f t="shared" si="473"/>
        <v>0</v>
      </c>
      <c r="AP574" s="236"/>
      <c r="AQ574" s="411">
        <f t="shared" si="474"/>
        <v>0</v>
      </c>
      <c r="AR574" s="237"/>
      <c r="AS574" s="237"/>
      <c r="AT574" s="237"/>
      <c r="AU574" s="219">
        <f t="shared" si="475"/>
        <v>0</v>
      </c>
      <c r="AV574" s="263" t="s">
        <v>69</v>
      </c>
      <c r="AW574" s="221"/>
      <c r="AX574" s="210"/>
      <c r="AY574" s="210"/>
      <c r="AZ574" s="219">
        <f t="shared" si="478"/>
        <v>0</v>
      </c>
      <c r="BA574" s="222">
        <f t="shared" si="476"/>
        <v>0</v>
      </c>
      <c r="BB574" s="221"/>
      <c r="BC574" s="210"/>
      <c r="BD574" s="210"/>
      <c r="BE574" s="219">
        <f t="shared" si="479"/>
        <v>0</v>
      </c>
      <c r="BF574" s="222">
        <f t="shared" si="467"/>
        <v>0</v>
      </c>
      <c r="BG574" s="223"/>
      <c r="BH574" s="224" t="s">
        <v>70</v>
      </c>
      <c r="BI574" s="268">
        <v>0.57999999999999996</v>
      </c>
      <c r="BJ574" s="249">
        <v>0.57999999999999996</v>
      </c>
      <c r="BK574" s="226"/>
      <c r="BL574" s="269"/>
      <c r="BM574" s="268">
        <v>0.3</v>
      </c>
      <c r="BN574" s="226">
        <v>0.3</v>
      </c>
      <c r="BO574" s="226"/>
      <c r="BP574" s="270"/>
      <c r="BQ574" s="268">
        <v>0.4</v>
      </c>
      <c r="BR574" s="226">
        <v>0.4</v>
      </c>
      <c r="BS574" s="226"/>
      <c r="BT574" s="250"/>
      <c r="BU574" s="8"/>
      <c r="BV574" s="87"/>
      <c r="BW574" s="104" t="s">
        <v>68</v>
      </c>
      <c r="BX574" s="127">
        <f>BI574+BM574+BQ574</f>
        <v>1.2799999999999998</v>
      </c>
      <c r="BY574" s="128">
        <f>BJ574+BN574+BR574</f>
        <v>1.2799999999999998</v>
      </c>
      <c r="BZ574" s="102">
        <f>BK574+BO574+BS574</f>
        <v>0</v>
      </c>
      <c r="CA574" s="124">
        <f>BL574+BP574+BT574</f>
        <v>0</v>
      </c>
      <c r="CB574" s="8"/>
      <c r="CC574" s="87"/>
      <c r="CD574" s="131" t="s">
        <v>68</v>
      </c>
      <c r="CE574" s="129">
        <f>BX574</f>
        <v>1.2799999999999998</v>
      </c>
      <c r="CF574" s="102">
        <f>BY574</f>
        <v>1.2799999999999998</v>
      </c>
      <c r="CG574" s="102">
        <f>BZ574</f>
        <v>0</v>
      </c>
      <c r="CH574" s="126">
        <f>CA574</f>
        <v>0</v>
      </c>
      <c r="CI574" s="8"/>
      <c r="CJ574" s="9"/>
      <c r="CK574" s="25" t="s">
        <v>70</v>
      </c>
      <c r="CL574" s="31">
        <f>BJ574/(BJ574+C574)%</f>
        <v>4.1384231180877631</v>
      </c>
      <c r="CM574" s="31">
        <f>BN574/(BN574+D574)%</f>
        <v>2.0270270270270268</v>
      </c>
      <c r="CN574" s="31">
        <f>BR574/(BR574+E574)%</f>
        <v>2.7425437092903668</v>
      </c>
      <c r="CO574" s="32">
        <f>BY574/(BY574+F574)%</f>
        <v>2.9493087557603679</v>
      </c>
      <c r="CP574" s="8"/>
      <c r="CQ574" s="25" t="s">
        <v>70</v>
      </c>
      <c r="CR574" s="31">
        <f>BK574/C574%</f>
        <v>0</v>
      </c>
      <c r="CS574" s="31">
        <f>BO574/D574%</f>
        <v>0</v>
      </c>
      <c r="CT574" s="31">
        <f>BS574/E574%</f>
        <v>0</v>
      </c>
      <c r="CU574" s="32">
        <f>BZ574/F574%</f>
        <v>0</v>
      </c>
    </row>
    <row r="575" spans="1:99" ht="15.75" customHeight="1" x14ac:dyDescent="0.25">
      <c r="A575" s="182" t="s">
        <v>71</v>
      </c>
      <c r="B575" s="202"/>
      <c r="C575" s="204">
        <v>3.52</v>
      </c>
      <c r="D575" s="204">
        <v>3.6150000000000002</v>
      </c>
      <c r="E575" s="204">
        <v>2.2850000000000001</v>
      </c>
      <c r="F575" s="206">
        <f t="shared" si="477"/>
        <v>9.42</v>
      </c>
      <c r="G575" s="206">
        <f t="shared" si="468"/>
        <v>129.65</v>
      </c>
      <c r="H575" s="206">
        <f>G575/BH555</f>
        <v>9.9730769230769241</v>
      </c>
      <c r="I575" s="207">
        <f t="shared" si="461"/>
        <v>0</v>
      </c>
      <c r="J575" s="207">
        <f t="shared" si="469"/>
        <v>0</v>
      </c>
      <c r="K575" s="207">
        <f t="shared" si="462"/>
        <v>0</v>
      </c>
      <c r="L575" s="207">
        <f t="shared" si="470"/>
        <v>0</v>
      </c>
      <c r="M575" s="207">
        <f t="shared" si="463"/>
        <v>150</v>
      </c>
      <c r="N575" s="207">
        <f t="shared" si="471"/>
        <v>3260</v>
      </c>
      <c r="O575" s="208">
        <f>(7*24*60-(I575+K575+M575+AR575+AS575+AT575+AP575))/7/24/60*100</f>
        <v>98.511904761904773</v>
      </c>
      <c r="P575" s="208">
        <f>(7*X575*24*60-(J575+L575+N575+AQ575+AU575))/7/X575/24/60*100</f>
        <v>97.512210012210005</v>
      </c>
      <c r="Q575" s="209"/>
      <c r="R575" s="210"/>
      <c r="S575" s="210"/>
      <c r="T575" s="209"/>
      <c r="U575" s="209"/>
      <c r="V575" s="212"/>
      <c r="W575" s="213"/>
      <c r="X575" s="214">
        <f>X568</f>
        <v>13</v>
      </c>
      <c r="Y575" s="182" t="s">
        <v>71</v>
      </c>
      <c r="Z575" s="215"/>
      <c r="AA575" s="216"/>
      <c r="AB575" s="216"/>
      <c r="AC575" s="210">
        <f t="shared" si="464"/>
        <v>0</v>
      </c>
      <c r="AD575" s="235"/>
      <c r="AE575" s="235"/>
      <c r="AF575" s="235"/>
      <c r="AG575" s="210">
        <f t="shared" si="465"/>
        <v>0</v>
      </c>
      <c r="AH575" s="216">
        <v>0</v>
      </c>
      <c r="AI575" s="216">
        <v>40</v>
      </c>
      <c r="AJ575" s="216">
        <v>110</v>
      </c>
      <c r="AK575" s="210">
        <f t="shared" si="466"/>
        <v>150</v>
      </c>
      <c r="AL575" s="233"/>
      <c r="AM575" s="233"/>
      <c r="AN575" s="233"/>
      <c r="AO575" s="207">
        <f t="shared" si="473"/>
        <v>0</v>
      </c>
      <c r="AP575" s="209"/>
      <c r="AQ575" s="411">
        <f t="shared" si="474"/>
        <v>0</v>
      </c>
      <c r="AR575" s="210"/>
      <c r="AS575" s="210"/>
      <c r="AT575" s="210"/>
      <c r="AU575" s="219">
        <f t="shared" si="475"/>
        <v>0</v>
      </c>
      <c r="AV575" s="263" t="s">
        <v>72</v>
      </c>
      <c r="AW575" s="221">
        <f>AH575</f>
        <v>0</v>
      </c>
      <c r="AX575" s="221">
        <f>AI575</f>
        <v>40</v>
      </c>
      <c r="AY575" s="221">
        <f>AJ575</f>
        <v>110</v>
      </c>
      <c r="AZ575" s="219">
        <f t="shared" si="478"/>
        <v>150</v>
      </c>
      <c r="BA575" s="222" t="e">
        <f t="shared" si="476"/>
        <v>#VALUE!</v>
      </c>
      <c r="BB575" s="221"/>
      <c r="BC575" s="210"/>
      <c r="BD575" s="210"/>
      <c r="BE575" s="219">
        <f t="shared" si="479"/>
        <v>0</v>
      </c>
      <c r="BF575" s="222">
        <f t="shared" si="467"/>
        <v>0</v>
      </c>
      <c r="BG575" s="238"/>
      <c r="BH575" s="195"/>
      <c r="BI575" s="274"/>
      <c r="BJ575" s="240"/>
      <c r="BK575" s="241"/>
      <c r="BL575" s="275"/>
      <c r="BM575" s="274"/>
      <c r="BN575" s="241"/>
      <c r="BO575" s="241"/>
      <c r="BP575" s="276"/>
      <c r="BQ575" s="274"/>
      <c r="BR575" s="241"/>
      <c r="BS575" s="241"/>
      <c r="BT575" s="265"/>
      <c r="BU575" s="8"/>
      <c r="BV575" s="87"/>
      <c r="BW575" s="134"/>
      <c r="BX575" s="130"/>
      <c r="BY575" s="93"/>
      <c r="BZ575" s="93"/>
      <c r="CA575" s="98"/>
      <c r="CB575" s="8"/>
      <c r="CC575" s="87"/>
      <c r="CD575" s="90"/>
      <c r="CE575" s="109"/>
      <c r="CF575" s="93"/>
      <c r="CG575" s="93"/>
      <c r="CH575" s="110"/>
      <c r="CI575" s="8"/>
      <c r="CJ575" s="9"/>
      <c r="CK575" s="25"/>
      <c r="CL575" s="2"/>
      <c r="CM575" s="2"/>
      <c r="CN575" s="2"/>
      <c r="CO575" s="3"/>
      <c r="CP575" s="8"/>
      <c r="CQ575" s="25"/>
      <c r="CR575" s="2"/>
      <c r="CS575" s="2"/>
      <c r="CT575" s="2"/>
      <c r="CU575" s="3"/>
    </row>
    <row r="576" spans="1:99" ht="15.75" customHeight="1" x14ac:dyDescent="0.25">
      <c r="A576" s="182" t="s">
        <v>73</v>
      </c>
      <c r="B576" s="202"/>
      <c r="C576" s="204">
        <v>5</v>
      </c>
      <c r="D576" s="204">
        <v>11.28</v>
      </c>
      <c r="E576" s="204">
        <v>10.135</v>
      </c>
      <c r="F576" s="205">
        <f t="shared" ref="F576:F582" si="482">C576+D576+E576</f>
        <v>26.414999999999999</v>
      </c>
      <c r="G576" s="206">
        <f t="shared" si="468"/>
        <v>290.745</v>
      </c>
      <c r="H576" s="205">
        <f>G576/BH555</f>
        <v>22.365000000000002</v>
      </c>
      <c r="I576" s="231">
        <f t="shared" ref="I576:I581" si="483">AC576</f>
        <v>0</v>
      </c>
      <c r="J576" s="207">
        <f t="shared" si="469"/>
        <v>0</v>
      </c>
      <c r="K576" s="231">
        <f t="shared" ref="K576:K581" si="484">AG576</f>
        <v>0</v>
      </c>
      <c r="L576" s="207">
        <f t="shared" si="470"/>
        <v>45</v>
      </c>
      <c r="M576" s="207">
        <f t="shared" ref="M576:M581" si="485">AK576</f>
        <v>350</v>
      </c>
      <c r="N576" s="207">
        <f t="shared" si="471"/>
        <v>6590</v>
      </c>
      <c r="O576" s="208">
        <f t="shared" ref="O576:O581" si="486">(24*60-(I576+K576+M576+AR576+AS576+AT576+AP576))/24/60*100</f>
        <v>75.694444444444443</v>
      </c>
      <c r="P576" s="208">
        <f t="shared" ref="P576:P581" si="487">(X576*24*60-(J576+L576+N576+AQ576+AU576))/X576/24/60*100</f>
        <v>64.556623931623918</v>
      </c>
      <c r="Q576" s="232"/>
      <c r="R576" s="233"/>
      <c r="S576" s="233"/>
      <c r="T576" s="234"/>
      <c r="U576" s="234"/>
      <c r="V576" s="272"/>
      <c r="W576" s="213"/>
      <c r="X576" s="214">
        <v>13</v>
      </c>
      <c r="Y576" s="182" t="s">
        <v>73</v>
      </c>
      <c r="Z576" s="215"/>
      <c r="AA576" s="216"/>
      <c r="AB576" s="216"/>
      <c r="AC576" s="210">
        <f t="shared" ref="AC576:AC581" si="488">Z576+AA576+AB576</f>
        <v>0</v>
      </c>
      <c r="AD576" s="235"/>
      <c r="AE576" s="235"/>
      <c r="AF576" s="235"/>
      <c r="AG576" s="210">
        <f t="shared" ref="AG576:AG581" si="489">AD576+AE576+AF576</f>
        <v>0</v>
      </c>
      <c r="AH576" s="216">
        <v>135</v>
      </c>
      <c r="AI576" s="216">
        <v>165</v>
      </c>
      <c r="AJ576" s="216">
        <v>50</v>
      </c>
      <c r="AK576" s="210">
        <f t="shared" ref="AK576:AK581" si="490">AH576+AI576+AJ576</f>
        <v>350</v>
      </c>
      <c r="AL576" s="233"/>
      <c r="AM576" s="233"/>
      <c r="AN576" s="233"/>
      <c r="AO576" s="207">
        <f t="shared" si="473"/>
        <v>0</v>
      </c>
      <c r="AP576" s="236"/>
      <c r="AQ576" s="411">
        <f t="shared" si="474"/>
        <v>0</v>
      </c>
      <c r="AR576" s="237"/>
      <c r="AS576" s="237"/>
      <c r="AT576" s="237"/>
      <c r="AU576" s="219">
        <f t="shared" si="475"/>
        <v>0</v>
      </c>
      <c r="AV576" s="263" t="s">
        <v>74</v>
      </c>
      <c r="AW576" s="221"/>
      <c r="AX576" s="210"/>
      <c r="AY576" s="210"/>
      <c r="AZ576" s="219">
        <f t="shared" ref="AZ576:AZ581" si="491">AW576+AX576+AY576</f>
        <v>0</v>
      </c>
      <c r="BA576" s="222">
        <f t="shared" si="476"/>
        <v>0</v>
      </c>
      <c r="BB576" s="221"/>
      <c r="BC576" s="210"/>
      <c r="BD576" s="210"/>
      <c r="BE576" s="219">
        <f t="shared" ref="BE576:BE581" si="492">BB576+BC576+BD576</f>
        <v>0</v>
      </c>
      <c r="BF576" s="222">
        <f t="shared" si="467"/>
        <v>0</v>
      </c>
      <c r="BG576" s="223"/>
      <c r="BH576" s="224" t="s">
        <v>71</v>
      </c>
      <c r="BI576" s="268">
        <v>0.4</v>
      </c>
      <c r="BJ576" s="249">
        <v>0.4</v>
      </c>
      <c r="BK576" s="226"/>
      <c r="BL576" s="269"/>
      <c r="BM576" s="268">
        <v>0.22</v>
      </c>
      <c r="BN576" s="226">
        <v>0.22</v>
      </c>
      <c r="BO576" s="226"/>
      <c r="BP576" s="270"/>
      <c r="BQ576" s="268">
        <v>0.25</v>
      </c>
      <c r="BR576" s="226">
        <v>0.25</v>
      </c>
      <c r="BS576" s="226"/>
      <c r="BT576" s="250"/>
      <c r="BU576" s="8"/>
      <c r="BV576" s="87"/>
      <c r="BW576" s="104" t="s">
        <v>71</v>
      </c>
      <c r="BX576" s="127">
        <f t="shared" ref="BX576:CA577" si="493">BI576+BM576+BQ576</f>
        <v>0.87</v>
      </c>
      <c r="BY576" s="128">
        <f t="shared" si="493"/>
        <v>0.87</v>
      </c>
      <c r="BZ576" s="102">
        <f t="shared" si="493"/>
        <v>0</v>
      </c>
      <c r="CA576" s="124">
        <f t="shared" si="493"/>
        <v>0</v>
      </c>
      <c r="CB576" s="8"/>
      <c r="CC576" s="87"/>
      <c r="CD576" s="131" t="s">
        <v>71</v>
      </c>
      <c r="CE576" s="129">
        <f t="shared" ref="CE576:CH577" si="494">BX576</f>
        <v>0.87</v>
      </c>
      <c r="CF576" s="102">
        <f t="shared" si="494"/>
        <v>0.87</v>
      </c>
      <c r="CG576" s="102">
        <f t="shared" si="494"/>
        <v>0</v>
      </c>
      <c r="CH576" s="126">
        <f t="shared" si="494"/>
        <v>0</v>
      </c>
      <c r="CI576" s="8"/>
      <c r="CJ576" s="9"/>
      <c r="CK576" s="25" t="s">
        <v>75</v>
      </c>
      <c r="CL576" s="31">
        <f>BJ576/(BJ576+C575)%</f>
        <v>10.204081632653063</v>
      </c>
      <c r="CM576" s="31">
        <f>BN576/(BN576+D575)%</f>
        <v>5.7366362451108213</v>
      </c>
      <c r="CN576" s="31">
        <f>BR576/(BR576+E576)%</f>
        <v>2.407318247472316</v>
      </c>
      <c r="CO576" s="32">
        <f>BY576/(BY576+F575)%</f>
        <v>8.4548104956268233</v>
      </c>
      <c r="CP576" s="8"/>
      <c r="CQ576" s="25" t="s">
        <v>75</v>
      </c>
      <c r="CR576" s="31">
        <f>BK576/C575%</f>
        <v>0</v>
      </c>
      <c r="CS576" s="31">
        <f>BO576/D575%</f>
        <v>0</v>
      </c>
      <c r="CT576" s="31">
        <f>BS576/E575%</f>
        <v>0</v>
      </c>
      <c r="CU576" s="32">
        <f>BZ576/F575%</f>
        <v>0</v>
      </c>
    </row>
    <row r="577" spans="1:99" ht="15.75" customHeight="1" x14ac:dyDescent="0.25">
      <c r="A577" s="201" t="s">
        <v>76</v>
      </c>
      <c r="B577" s="202"/>
      <c r="C577" s="204">
        <v>19.024000000000001</v>
      </c>
      <c r="D577" s="204">
        <v>15.182</v>
      </c>
      <c r="E577" s="204">
        <v>13.51</v>
      </c>
      <c r="F577" s="206">
        <f t="shared" si="482"/>
        <v>47.716000000000001</v>
      </c>
      <c r="G577" s="206">
        <f t="shared" si="468"/>
        <v>373.71900000000005</v>
      </c>
      <c r="H577" s="206">
        <f>G577/BH555</f>
        <v>28.74761538461539</v>
      </c>
      <c r="I577" s="207">
        <f t="shared" si="483"/>
        <v>0</v>
      </c>
      <c r="J577" s="207">
        <f t="shared" si="469"/>
        <v>0</v>
      </c>
      <c r="K577" s="207">
        <f t="shared" si="484"/>
        <v>0</v>
      </c>
      <c r="L577" s="207">
        <f t="shared" si="470"/>
        <v>0</v>
      </c>
      <c r="M577" s="207">
        <f t="shared" si="485"/>
        <v>0</v>
      </c>
      <c r="N577" s="207">
        <f t="shared" si="471"/>
        <v>3840</v>
      </c>
      <c r="O577" s="208">
        <f t="shared" si="486"/>
        <v>100</v>
      </c>
      <c r="P577" s="208">
        <f t="shared" si="487"/>
        <v>79.326923076923066</v>
      </c>
      <c r="Q577" s="209" t="e">
        <f t="shared" ref="Q577:S582" si="495">C577/AL577*60</f>
        <v>#DIV/0!</v>
      </c>
      <c r="R577" s="210" t="e">
        <f t="shared" si="495"/>
        <v>#DIV/0!</v>
      </c>
      <c r="S577" s="210" t="e">
        <f t="shared" si="495"/>
        <v>#DIV/0!</v>
      </c>
      <c r="T577" s="209" t="e">
        <f>(F577)/(AL577+AM577+AN577)*60</f>
        <v>#DIV/0!</v>
      </c>
      <c r="U577" s="209" t="e">
        <f>(G577)*60/AO577</f>
        <v>#DIV/0!</v>
      </c>
      <c r="V577" s="212"/>
      <c r="W577" s="213"/>
      <c r="X577" s="214">
        <f>X573</f>
        <v>13</v>
      </c>
      <c r="Y577" s="201" t="s">
        <v>76</v>
      </c>
      <c r="Z577" s="215"/>
      <c r="AA577" s="216"/>
      <c r="AB577" s="216"/>
      <c r="AC577" s="210">
        <f t="shared" si="488"/>
        <v>0</v>
      </c>
      <c r="AD577" s="235"/>
      <c r="AE577" s="235"/>
      <c r="AF577" s="246"/>
      <c r="AG577" s="210">
        <f t="shared" si="489"/>
        <v>0</v>
      </c>
      <c r="AH577" s="235">
        <v>0</v>
      </c>
      <c r="AI577" s="235">
        <v>0</v>
      </c>
      <c r="AJ577" s="235">
        <v>0</v>
      </c>
      <c r="AK577" s="210">
        <f t="shared" si="490"/>
        <v>0</v>
      </c>
      <c r="AL577" s="210"/>
      <c r="AM577" s="210"/>
      <c r="AN577" s="210"/>
      <c r="AO577" s="207">
        <f t="shared" si="473"/>
        <v>0</v>
      </c>
      <c r="AP577" s="209"/>
      <c r="AQ577" s="411">
        <f t="shared" si="474"/>
        <v>0</v>
      </c>
      <c r="AR577" s="210"/>
      <c r="AS577" s="210"/>
      <c r="AT577" s="210"/>
      <c r="AU577" s="219">
        <f t="shared" si="475"/>
        <v>30</v>
      </c>
      <c r="AV577" s="263" t="s">
        <v>77</v>
      </c>
      <c r="AW577" s="221"/>
      <c r="AX577" s="210"/>
      <c r="AY577" s="210"/>
      <c r="AZ577" s="219">
        <f t="shared" si="491"/>
        <v>0</v>
      </c>
      <c r="BA577" s="222">
        <f t="shared" si="476"/>
        <v>0</v>
      </c>
      <c r="BB577" s="221"/>
      <c r="BC577" s="210"/>
      <c r="BD577" s="210"/>
      <c r="BE577" s="219">
        <f t="shared" si="492"/>
        <v>0</v>
      </c>
      <c r="BF577" s="222">
        <f t="shared" si="467"/>
        <v>0</v>
      </c>
      <c r="BG577" s="238"/>
      <c r="BH577" s="283" t="s">
        <v>73</v>
      </c>
      <c r="BI577" s="264">
        <v>0.33</v>
      </c>
      <c r="BJ577" s="264">
        <v>0.33</v>
      </c>
      <c r="BK577" s="264"/>
      <c r="BL577" s="264"/>
      <c r="BM577" s="264">
        <v>0.4</v>
      </c>
      <c r="BN577" s="264">
        <v>0.4</v>
      </c>
      <c r="BO577" s="264"/>
      <c r="BP577" s="264"/>
      <c r="BQ577" s="264">
        <v>0.3</v>
      </c>
      <c r="BR577" s="264">
        <v>0.3</v>
      </c>
      <c r="BS577" s="264"/>
      <c r="BT577" s="250"/>
      <c r="BU577" s="8"/>
      <c r="BV577" s="87"/>
      <c r="BW577" s="104" t="s">
        <v>73</v>
      </c>
      <c r="BX577" s="135">
        <f t="shared" si="493"/>
        <v>1.03</v>
      </c>
      <c r="BY577" s="136">
        <f t="shared" si="493"/>
        <v>1.03</v>
      </c>
      <c r="BZ577" s="137">
        <f t="shared" si="493"/>
        <v>0</v>
      </c>
      <c r="CA577" s="138">
        <f t="shared" si="493"/>
        <v>0</v>
      </c>
      <c r="CB577" s="8"/>
      <c r="CC577" s="118"/>
      <c r="CD577" s="139" t="s">
        <v>73</v>
      </c>
      <c r="CE577" s="140">
        <f t="shared" si="494"/>
        <v>1.03</v>
      </c>
      <c r="CF577" s="137">
        <f t="shared" si="494"/>
        <v>1.03</v>
      </c>
      <c r="CG577" s="137">
        <f t="shared" si="494"/>
        <v>0</v>
      </c>
      <c r="CH577" s="141">
        <f t="shared" si="494"/>
        <v>0</v>
      </c>
      <c r="CI577" s="8"/>
      <c r="CJ577" s="9"/>
      <c r="CK577" s="33"/>
      <c r="CL577" s="4"/>
      <c r="CM577" s="4"/>
      <c r="CN577" s="4"/>
      <c r="CO577" s="5"/>
      <c r="CP577" s="8"/>
      <c r="CQ577" s="34" t="s">
        <v>78</v>
      </c>
      <c r="CR577" s="35">
        <f>BK577/C576%</f>
        <v>0</v>
      </c>
      <c r="CS577" s="35">
        <f>BO577/D576%</f>
        <v>0</v>
      </c>
      <c r="CT577" s="35">
        <f>BS577/E576%</f>
        <v>0</v>
      </c>
      <c r="CU577" s="47">
        <f>BZ577/F576%</f>
        <v>0</v>
      </c>
    </row>
    <row r="578" spans="1:99" ht="15.75" customHeight="1" x14ac:dyDescent="0.25">
      <c r="A578" s="182" t="s">
        <v>79</v>
      </c>
      <c r="B578" s="202"/>
      <c r="C578" s="204">
        <v>14.34</v>
      </c>
      <c r="D578" s="204">
        <v>19.619</v>
      </c>
      <c r="E578" s="204">
        <v>0</v>
      </c>
      <c r="F578" s="205">
        <f t="shared" si="482"/>
        <v>33.959000000000003</v>
      </c>
      <c r="G578" s="206">
        <f t="shared" si="468"/>
        <v>408.18699999999995</v>
      </c>
      <c r="H578" s="205">
        <f>G578/BH555</f>
        <v>31.398999999999997</v>
      </c>
      <c r="I578" s="231">
        <f t="shared" si="483"/>
        <v>0</v>
      </c>
      <c r="J578" s="207">
        <f t="shared" si="469"/>
        <v>0</v>
      </c>
      <c r="K578" s="231">
        <f t="shared" si="484"/>
        <v>0</v>
      </c>
      <c r="L578" s="207">
        <f t="shared" si="470"/>
        <v>0</v>
      </c>
      <c r="M578" s="207">
        <f t="shared" si="485"/>
        <v>640</v>
      </c>
      <c r="N578" s="207">
        <f t="shared" si="471"/>
        <v>4600</v>
      </c>
      <c r="O578" s="208">
        <f t="shared" si="486"/>
        <v>55.555555555555557</v>
      </c>
      <c r="P578" s="208">
        <f t="shared" si="487"/>
        <v>72.863247863247864</v>
      </c>
      <c r="Q578" s="232" t="e">
        <f t="shared" si="495"/>
        <v>#DIV/0!</v>
      </c>
      <c r="R578" s="233" t="e">
        <f t="shared" si="495"/>
        <v>#DIV/0!</v>
      </c>
      <c r="S578" s="233" t="e">
        <f t="shared" si="495"/>
        <v>#DIV/0!</v>
      </c>
      <c r="T578" s="234" t="e">
        <f>(F578)/(AL578+AM578+AN578)*60</f>
        <v>#DIV/0!</v>
      </c>
      <c r="U578" s="234" t="e">
        <f>(G578)*60/AO578</f>
        <v>#DIV/0!</v>
      </c>
      <c r="V578" s="272"/>
      <c r="W578" s="213"/>
      <c r="X578" s="214">
        <f>X577</f>
        <v>13</v>
      </c>
      <c r="Y578" s="182" t="s">
        <v>79</v>
      </c>
      <c r="Z578" s="215"/>
      <c r="AA578" s="216"/>
      <c r="AB578" s="216"/>
      <c r="AC578" s="210">
        <f t="shared" si="488"/>
        <v>0</v>
      </c>
      <c r="AD578" s="235"/>
      <c r="AE578" s="235"/>
      <c r="AF578" s="246"/>
      <c r="AG578" s="210">
        <f t="shared" si="489"/>
        <v>0</v>
      </c>
      <c r="AH578" s="235">
        <v>120</v>
      </c>
      <c r="AI578" s="235">
        <v>40</v>
      </c>
      <c r="AJ578" s="235">
        <v>480</v>
      </c>
      <c r="AK578" s="210">
        <f t="shared" si="490"/>
        <v>640</v>
      </c>
      <c r="AL578" s="233"/>
      <c r="AM578" s="233"/>
      <c r="AN578" s="233"/>
      <c r="AO578" s="207">
        <f t="shared" si="473"/>
        <v>0</v>
      </c>
      <c r="AP578" s="236"/>
      <c r="AQ578" s="411">
        <f t="shared" si="474"/>
        <v>480</v>
      </c>
      <c r="AR578" s="237"/>
      <c r="AS578" s="237"/>
      <c r="AT578" s="237"/>
      <c r="AU578" s="219">
        <f t="shared" si="475"/>
        <v>0</v>
      </c>
      <c r="AV578" s="263" t="s">
        <v>80</v>
      </c>
      <c r="AW578" s="221"/>
      <c r="AX578" s="210"/>
      <c r="AY578" s="210"/>
      <c r="AZ578" s="219">
        <f t="shared" si="491"/>
        <v>0</v>
      </c>
      <c r="BA578" s="222">
        <f t="shared" si="476"/>
        <v>0</v>
      </c>
      <c r="BB578" s="221"/>
      <c r="BC578" s="210"/>
      <c r="BD578" s="210"/>
      <c r="BE578" s="219">
        <f t="shared" si="492"/>
        <v>0</v>
      </c>
      <c r="BF578" s="222">
        <f t="shared" si="467"/>
        <v>0</v>
      </c>
      <c r="BG578" s="284"/>
      <c r="BH578" s="224" t="s">
        <v>77</v>
      </c>
      <c r="BI578" s="225"/>
      <c r="BJ578" s="249"/>
      <c r="BK578" s="226">
        <v>0.25</v>
      </c>
      <c r="BL578" s="250"/>
      <c r="BM578" s="225"/>
      <c r="BN578" s="226"/>
      <c r="BO578" s="226">
        <v>0.34300000000000003</v>
      </c>
      <c r="BP578" s="251"/>
      <c r="BQ578" s="225"/>
      <c r="BR578" s="226"/>
      <c r="BS578" s="226">
        <v>0.379</v>
      </c>
      <c r="BT578" s="250"/>
      <c r="BU578" s="8"/>
      <c r="BV578" s="87"/>
      <c r="BW578" s="104" t="s">
        <v>77</v>
      </c>
      <c r="BX578" s="130"/>
      <c r="BY578" s="93"/>
      <c r="BZ578" s="102">
        <f>BK578+BO578+BS578</f>
        <v>0.97199999999999998</v>
      </c>
      <c r="CA578" s="98"/>
      <c r="CB578" s="8"/>
      <c r="CC578" s="87"/>
      <c r="CD578" s="131" t="s">
        <v>77</v>
      </c>
      <c r="CE578" s="132"/>
      <c r="CF578" s="93"/>
      <c r="CG578" s="102">
        <f>BZ578</f>
        <v>0.97199999999999998</v>
      </c>
      <c r="CH578" s="133"/>
      <c r="CI578" s="8"/>
      <c r="CJ578" s="9"/>
      <c r="CK578" s="34" t="s">
        <v>78</v>
      </c>
      <c r="CL578" s="35">
        <f>BJ577/(BJ577+C576)%</f>
        <v>6.1913696060037529</v>
      </c>
      <c r="CM578" s="31">
        <f>BN577/(BN577+D576)%</f>
        <v>3.4246575342465757</v>
      </c>
      <c r="CN578" s="31">
        <f>BR577/(BR577+E576)%</f>
        <v>2.8749401054144705</v>
      </c>
      <c r="CO578" s="32">
        <f>BY577/(BY577+F576)%</f>
        <v>3.7529604663873197</v>
      </c>
      <c r="CP578" s="8"/>
      <c r="CQ578" s="25" t="s">
        <v>77</v>
      </c>
      <c r="CR578" s="31">
        <f>BK578/C577%</f>
        <v>1.3141295206055508</v>
      </c>
      <c r="CS578" s="31">
        <f>BO578/D577%</f>
        <v>2.2592543801870635</v>
      </c>
      <c r="CT578" s="31">
        <f>BS578/E577%</f>
        <v>2.8053293856402663</v>
      </c>
      <c r="CU578" s="32">
        <f>BZ578/F577%</f>
        <v>2.0370525609858325</v>
      </c>
    </row>
    <row r="579" spans="1:99" ht="15.75" customHeight="1" x14ac:dyDescent="0.25">
      <c r="A579" s="182" t="s">
        <v>81</v>
      </c>
      <c r="B579" s="202"/>
      <c r="C579" s="204">
        <v>0</v>
      </c>
      <c r="D579" s="204">
        <v>0</v>
      </c>
      <c r="E579" s="204">
        <v>0</v>
      </c>
      <c r="F579" s="205">
        <f t="shared" si="482"/>
        <v>0</v>
      </c>
      <c r="G579" s="206">
        <f t="shared" si="468"/>
        <v>20.326999999999998</v>
      </c>
      <c r="H579" s="205">
        <f>G579/BH555</f>
        <v>1.5636153846153844</v>
      </c>
      <c r="I579" s="231">
        <f t="shared" si="483"/>
        <v>0</v>
      </c>
      <c r="J579" s="207">
        <f t="shared" si="469"/>
        <v>0</v>
      </c>
      <c r="K579" s="231">
        <f t="shared" si="484"/>
        <v>0</v>
      </c>
      <c r="L579" s="207">
        <f t="shared" si="470"/>
        <v>0</v>
      </c>
      <c r="M579" s="207">
        <f t="shared" si="485"/>
        <v>1440</v>
      </c>
      <c r="N579" s="207">
        <f t="shared" si="471"/>
        <v>17500</v>
      </c>
      <c r="O579" s="208">
        <f t="shared" si="486"/>
        <v>0</v>
      </c>
      <c r="P579" s="208">
        <f t="shared" si="487"/>
        <v>6.5170940170940179</v>
      </c>
      <c r="Q579" s="232" t="e">
        <f t="shared" si="495"/>
        <v>#DIV/0!</v>
      </c>
      <c r="R579" s="233" t="e">
        <f t="shared" si="495"/>
        <v>#DIV/0!</v>
      </c>
      <c r="S579" s="233" t="e">
        <f t="shared" si="495"/>
        <v>#DIV/0!</v>
      </c>
      <c r="T579" s="234" t="e">
        <f>(F579)/(AL579+AM579+AN579)*60</f>
        <v>#DIV/0!</v>
      </c>
      <c r="U579" s="234" t="e">
        <f>(G579)*60/AO579</f>
        <v>#DIV/0!</v>
      </c>
      <c r="V579" s="272"/>
      <c r="W579" s="213"/>
      <c r="X579" s="285">
        <f>X578</f>
        <v>13</v>
      </c>
      <c r="Y579" s="182" t="s">
        <v>81</v>
      </c>
      <c r="Z579" s="215"/>
      <c r="AA579" s="216"/>
      <c r="AB579" s="216"/>
      <c r="AC579" s="210">
        <f t="shared" si="488"/>
        <v>0</v>
      </c>
      <c r="AD579" s="216"/>
      <c r="AE579" s="216"/>
      <c r="AF579" s="216"/>
      <c r="AG579" s="210">
        <f t="shared" si="489"/>
        <v>0</v>
      </c>
      <c r="AH579" s="235">
        <v>480</v>
      </c>
      <c r="AI579" s="235">
        <v>480</v>
      </c>
      <c r="AJ579" s="235">
        <v>480</v>
      </c>
      <c r="AK579" s="210">
        <f t="shared" si="490"/>
        <v>1440</v>
      </c>
      <c r="AL579" s="233"/>
      <c r="AM579" s="233"/>
      <c r="AN579" s="233"/>
      <c r="AO579" s="207">
        <f t="shared" si="473"/>
        <v>0</v>
      </c>
      <c r="AP579" s="236"/>
      <c r="AQ579" s="411">
        <f t="shared" si="474"/>
        <v>0</v>
      </c>
      <c r="AR579" s="237"/>
      <c r="AS579" s="237"/>
      <c r="AT579" s="237"/>
      <c r="AU579" s="219">
        <f t="shared" si="475"/>
        <v>0</v>
      </c>
      <c r="AV579" s="263" t="s">
        <v>82</v>
      </c>
      <c r="AW579" s="221"/>
      <c r="AX579" s="210"/>
      <c r="AY579" s="210"/>
      <c r="AZ579" s="219">
        <f t="shared" si="491"/>
        <v>0</v>
      </c>
      <c r="BA579" s="222">
        <f t="shared" si="476"/>
        <v>0</v>
      </c>
      <c r="BB579" s="221"/>
      <c r="BC579" s="210"/>
      <c r="BD579" s="210"/>
      <c r="BE579" s="219">
        <f t="shared" si="492"/>
        <v>0</v>
      </c>
      <c r="BF579" s="222">
        <f t="shared" si="467"/>
        <v>0</v>
      </c>
      <c r="BG579" s="223"/>
      <c r="BH579" s="195"/>
      <c r="BI579" s="239"/>
      <c r="BJ579" s="240"/>
      <c r="BK579" s="241"/>
      <c r="BL579" s="242"/>
      <c r="BM579" s="239"/>
      <c r="BN579" s="241"/>
      <c r="BO579" s="241"/>
      <c r="BP579" s="198"/>
      <c r="BQ579" s="239"/>
      <c r="BR579" s="241"/>
      <c r="BS579" s="241"/>
      <c r="BT579" s="242"/>
      <c r="BU579" s="8"/>
      <c r="BV579" s="87"/>
      <c r="BW579" s="107"/>
      <c r="BX579" s="130"/>
      <c r="BY579" s="93"/>
      <c r="BZ579" s="93"/>
      <c r="CA579" s="98"/>
      <c r="CB579" s="8"/>
      <c r="CC579" s="87"/>
      <c r="CD579" s="108"/>
      <c r="CE579" s="109"/>
      <c r="CF579" s="93"/>
      <c r="CG579" s="93"/>
      <c r="CH579" s="110"/>
      <c r="CI579" s="8"/>
      <c r="CJ579" s="9"/>
      <c r="CK579" s="36"/>
      <c r="CL579" s="37"/>
      <c r="CM579" s="37"/>
      <c r="CN579" s="37"/>
      <c r="CO579" s="38"/>
      <c r="CP579" s="8"/>
      <c r="CQ579" s="25"/>
      <c r="CR579" s="2"/>
      <c r="CS579" s="2"/>
      <c r="CT579" s="2"/>
      <c r="CU579" s="3"/>
    </row>
    <row r="580" spans="1:99" ht="15.75" customHeight="1" x14ac:dyDescent="0.25">
      <c r="A580" s="182" t="s">
        <v>83</v>
      </c>
      <c r="B580" s="202"/>
      <c r="C580" s="204">
        <v>4.8129999999999997</v>
      </c>
      <c r="D580" s="204">
        <v>6.117</v>
      </c>
      <c r="E580" s="204">
        <v>7.7350000000000003</v>
      </c>
      <c r="F580" s="205">
        <f t="shared" si="482"/>
        <v>18.664999999999999</v>
      </c>
      <c r="G580" s="206">
        <f t="shared" si="468"/>
        <v>146.48000000000002</v>
      </c>
      <c r="H580" s="205">
        <f>G580/BH555</f>
        <v>11.267692307692309</v>
      </c>
      <c r="I580" s="231">
        <f t="shared" si="483"/>
        <v>0</v>
      </c>
      <c r="J580" s="207">
        <f t="shared" si="469"/>
        <v>480</v>
      </c>
      <c r="K580" s="231">
        <f t="shared" si="484"/>
        <v>0</v>
      </c>
      <c r="L580" s="207">
        <f t="shared" si="470"/>
        <v>240</v>
      </c>
      <c r="M580" s="207">
        <f t="shared" si="485"/>
        <v>80</v>
      </c>
      <c r="N580" s="207">
        <f t="shared" si="471"/>
        <v>2805</v>
      </c>
      <c r="O580" s="208">
        <f t="shared" si="486"/>
        <v>94.444444444444443</v>
      </c>
      <c r="P580" s="208">
        <f t="shared" si="487"/>
        <v>81.169871794871781</v>
      </c>
      <c r="Q580" s="232" t="e">
        <f t="shared" si="495"/>
        <v>#DIV/0!</v>
      </c>
      <c r="R580" s="233" t="e">
        <f t="shared" si="495"/>
        <v>#DIV/0!</v>
      </c>
      <c r="S580" s="233" t="e">
        <f t="shared" si="495"/>
        <v>#DIV/0!</v>
      </c>
      <c r="T580" s="234" t="e">
        <f>(F580)/(AL580+AM580+AN580)*60</f>
        <v>#DIV/0!</v>
      </c>
      <c r="U580" s="234" t="e">
        <f>(G580)*60/AO580</f>
        <v>#DIV/0!</v>
      </c>
      <c r="V580" s="272"/>
      <c r="W580" s="286"/>
      <c r="X580" s="214">
        <f>X579</f>
        <v>13</v>
      </c>
      <c r="Y580" s="182" t="s">
        <v>83</v>
      </c>
      <c r="Z580" s="215"/>
      <c r="AA580" s="215"/>
      <c r="AB580" s="215"/>
      <c r="AC580" s="210">
        <f t="shared" si="488"/>
        <v>0</v>
      </c>
      <c r="AD580" s="215"/>
      <c r="AE580" s="215"/>
      <c r="AF580" s="215"/>
      <c r="AG580" s="210">
        <f t="shared" si="489"/>
        <v>0</v>
      </c>
      <c r="AH580" s="235">
        <v>0</v>
      </c>
      <c r="AI580" s="235">
        <v>40</v>
      </c>
      <c r="AJ580" s="235">
        <v>40</v>
      </c>
      <c r="AK580" s="210">
        <f t="shared" si="490"/>
        <v>80</v>
      </c>
      <c r="AL580" s="233"/>
      <c r="AM580" s="233"/>
      <c r="AN580" s="233"/>
      <c r="AO580" s="207">
        <f t="shared" si="473"/>
        <v>0</v>
      </c>
      <c r="AP580" s="236"/>
      <c r="AQ580" s="411">
        <f t="shared" si="474"/>
        <v>0</v>
      </c>
      <c r="AR580" s="237"/>
      <c r="AS580" s="237"/>
      <c r="AT580" s="237"/>
      <c r="AU580" s="219">
        <f t="shared" si="475"/>
        <v>0</v>
      </c>
      <c r="AV580" s="263" t="s">
        <v>84</v>
      </c>
      <c r="AW580" s="221"/>
      <c r="AX580" s="210"/>
      <c r="AY580" s="210"/>
      <c r="AZ580" s="219">
        <f t="shared" si="491"/>
        <v>0</v>
      </c>
      <c r="BA580" s="222">
        <f t="shared" si="476"/>
        <v>0</v>
      </c>
      <c r="BB580" s="221"/>
      <c r="BC580" s="210"/>
      <c r="BD580" s="210"/>
      <c r="BE580" s="219">
        <f t="shared" si="492"/>
        <v>0</v>
      </c>
      <c r="BF580" s="222">
        <f t="shared" si="467"/>
        <v>0</v>
      </c>
      <c r="BG580" s="223"/>
      <c r="BH580" s="224" t="s">
        <v>80</v>
      </c>
      <c r="BI580" s="225"/>
      <c r="BJ580" s="249"/>
      <c r="BK580" s="226">
        <v>0.19700000000000001</v>
      </c>
      <c r="BL580" s="250"/>
      <c r="BM580" s="287"/>
      <c r="BN580" s="226"/>
      <c r="BO580" s="226">
        <v>0.33200000000000002</v>
      </c>
      <c r="BP580" s="288"/>
      <c r="BQ580" s="287"/>
      <c r="BR580" s="226"/>
      <c r="BS580" s="226">
        <v>0</v>
      </c>
      <c r="BT580" s="289"/>
      <c r="BU580" s="8"/>
      <c r="BV580" s="87"/>
      <c r="BW580" s="104" t="s">
        <v>80</v>
      </c>
      <c r="BX580" s="130"/>
      <c r="BY580" s="93"/>
      <c r="BZ580" s="102">
        <f>BK580+BO580+BS580</f>
        <v>0.52900000000000003</v>
      </c>
      <c r="CA580" s="98"/>
      <c r="CB580" s="8"/>
      <c r="CC580" s="87"/>
      <c r="CD580" s="131" t="s">
        <v>80</v>
      </c>
      <c r="CE580" s="132"/>
      <c r="CF580" s="93"/>
      <c r="CG580" s="102">
        <f>BZ580</f>
        <v>0.52900000000000003</v>
      </c>
      <c r="CH580" s="133"/>
      <c r="CI580" s="8"/>
      <c r="CJ580" s="9"/>
      <c r="CK580" s="39"/>
      <c r="CL580" s="40"/>
      <c r="CM580" s="40"/>
      <c r="CN580" s="40"/>
      <c r="CO580" s="41"/>
      <c r="CP580" s="8"/>
      <c r="CQ580" s="25" t="s">
        <v>80</v>
      </c>
      <c r="CR580" s="31">
        <f>BK580/C578%</f>
        <v>1.3737796373779638</v>
      </c>
      <c r="CS580" s="31">
        <f>BO580/D578%</f>
        <v>1.6922371170803814</v>
      </c>
      <c r="CT580" s="31" t="e">
        <f>BS580/E578%</f>
        <v>#DIV/0!</v>
      </c>
      <c r="CU580" s="32">
        <f>BZ580/F578%</f>
        <v>1.5577608292352541</v>
      </c>
    </row>
    <row r="581" spans="1:99" ht="15.75" customHeight="1" x14ac:dyDescent="0.25">
      <c r="A581" s="182" t="s">
        <v>85</v>
      </c>
      <c r="B581" s="202"/>
      <c r="C581" s="204">
        <v>0</v>
      </c>
      <c r="D581" s="204">
        <v>8.4809999999999999</v>
      </c>
      <c r="E581" s="204">
        <v>14.484</v>
      </c>
      <c r="F581" s="205">
        <f t="shared" si="482"/>
        <v>22.965</v>
      </c>
      <c r="G581" s="206">
        <f t="shared" si="468"/>
        <v>315.95400000000001</v>
      </c>
      <c r="H581" s="205">
        <f>G581/BH555</f>
        <v>24.304153846153845</v>
      </c>
      <c r="I581" s="231">
        <f t="shared" si="483"/>
        <v>0</v>
      </c>
      <c r="J581" s="207">
        <f t="shared" si="469"/>
        <v>0</v>
      </c>
      <c r="K581" s="231">
        <f t="shared" si="484"/>
        <v>0</v>
      </c>
      <c r="L581" s="207">
        <f t="shared" si="470"/>
        <v>40</v>
      </c>
      <c r="M581" s="207">
        <f t="shared" si="485"/>
        <v>520</v>
      </c>
      <c r="N581" s="207">
        <f t="shared" si="471"/>
        <v>6950</v>
      </c>
      <c r="O581" s="208">
        <f t="shared" si="486"/>
        <v>63.888888888888893</v>
      </c>
      <c r="P581" s="208">
        <f t="shared" si="487"/>
        <v>61.137820512820504</v>
      </c>
      <c r="Q581" s="232" t="e">
        <f t="shared" si="495"/>
        <v>#DIV/0!</v>
      </c>
      <c r="R581" s="233" t="e">
        <f t="shared" si="495"/>
        <v>#DIV/0!</v>
      </c>
      <c r="S581" s="233" t="e">
        <f t="shared" si="495"/>
        <v>#DIV/0!</v>
      </c>
      <c r="T581" s="234" t="e">
        <f>(F581)/(AL581+AM581+AN581)*60</f>
        <v>#DIV/0!</v>
      </c>
      <c r="U581" s="234" t="e">
        <f>(G581)*60/AO581</f>
        <v>#DIV/0!</v>
      </c>
      <c r="V581" s="272"/>
      <c r="W581" s="213"/>
      <c r="X581" s="285">
        <f>X580</f>
        <v>13</v>
      </c>
      <c r="Y581" s="182" t="s">
        <v>85</v>
      </c>
      <c r="Z581" s="215"/>
      <c r="AA581" s="215"/>
      <c r="AB581" s="215"/>
      <c r="AC581" s="210">
        <f t="shared" si="488"/>
        <v>0</v>
      </c>
      <c r="AD581" s="215"/>
      <c r="AE581" s="215"/>
      <c r="AF581" s="215"/>
      <c r="AG581" s="210">
        <f t="shared" si="489"/>
        <v>0</v>
      </c>
      <c r="AH581" s="216">
        <v>480</v>
      </c>
      <c r="AI581" s="216">
        <v>0</v>
      </c>
      <c r="AJ581" s="216">
        <v>40</v>
      </c>
      <c r="AK581" s="210">
        <f t="shared" si="490"/>
        <v>520</v>
      </c>
      <c r="AL581" s="233"/>
      <c r="AM581" s="233"/>
      <c r="AN581" s="233"/>
      <c r="AO581" s="207">
        <f t="shared" si="473"/>
        <v>0</v>
      </c>
      <c r="AP581" s="236"/>
      <c r="AQ581" s="411">
        <f t="shared" si="474"/>
        <v>0</v>
      </c>
      <c r="AR581" s="237"/>
      <c r="AS581" s="237"/>
      <c r="AT581" s="237"/>
      <c r="AU581" s="219">
        <f t="shared" si="475"/>
        <v>285</v>
      </c>
      <c r="AV581" s="263" t="s">
        <v>86</v>
      </c>
      <c r="AW581" s="221"/>
      <c r="AX581" s="210"/>
      <c r="AY581" s="210"/>
      <c r="AZ581" s="219">
        <f t="shared" si="491"/>
        <v>0</v>
      </c>
      <c r="BA581" s="222">
        <f t="shared" si="476"/>
        <v>0</v>
      </c>
      <c r="BB581" s="221"/>
      <c r="BC581" s="210"/>
      <c r="BD581" s="210"/>
      <c r="BE581" s="219">
        <f t="shared" si="492"/>
        <v>0</v>
      </c>
      <c r="BF581" s="222">
        <f t="shared" si="467"/>
        <v>0</v>
      </c>
      <c r="BG581" s="223"/>
      <c r="BH581" s="195"/>
      <c r="BI581" s="239"/>
      <c r="BJ581" s="240"/>
      <c r="BK581" s="241"/>
      <c r="BL581" s="242"/>
      <c r="BM581" s="225"/>
      <c r="BN581" s="241"/>
      <c r="BO581" s="241"/>
      <c r="BP581" s="251"/>
      <c r="BQ581" s="225"/>
      <c r="BR581" s="241"/>
      <c r="BS581" s="241"/>
      <c r="BT581" s="250"/>
      <c r="BU581" s="8"/>
      <c r="BV581" s="87"/>
      <c r="BW581" s="97"/>
      <c r="BX581" s="130"/>
      <c r="BY581" s="93"/>
      <c r="BZ581" s="93"/>
      <c r="CA581" s="98"/>
      <c r="CB581" s="8"/>
      <c r="CC581" s="87"/>
      <c r="CD581" s="131"/>
      <c r="CE581" s="132"/>
      <c r="CF581" s="93"/>
      <c r="CG581" s="93"/>
      <c r="CH581" s="133"/>
      <c r="CI581" s="8"/>
      <c r="CJ581" s="9"/>
      <c r="CP581" s="8"/>
      <c r="CQ581" s="42"/>
      <c r="CR581" s="43"/>
      <c r="CS581" s="43"/>
      <c r="CT581" s="43"/>
      <c r="CU581" s="48"/>
    </row>
    <row r="582" spans="1:99" ht="15.75" customHeight="1" x14ac:dyDescent="0.25">
      <c r="A582" s="201" t="s">
        <v>87</v>
      </c>
      <c r="B582" s="202"/>
      <c r="C582" s="204">
        <v>129</v>
      </c>
      <c r="D582" s="204">
        <v>189</v>
      </c>
      <c r="E582" s="204">
        <v>132</v>
      </c>
      <c r="F582" s="290">
        <f t="shared" si="482"/>
        <v>450</v>
      </c>
      <c r="G582" s="206">
        <f t="shared" si="468"/>
        <v>4235.9269999999997</v>
      </c>
      <c r="H582" s="291">
        <f>G582/BH555</f>
        <v>325.84053846153842</v>
      </c>
      <c r="I582" s="207"/>
      <c r="J582" s="207"/>
      <c r="K582" s="207"/>
      <c r="L582" s="207"/>
      <c r="M582" s="207"/>
      <c r="N582" s="207"/>
      <c r="O582" s="208"/>
      <c r="P582" s="210"/>
      <c r="Q582" s="209" t="e">
        <f t="shared" si="495"/>
        <v>#DIV/0!</v>
      </c>
      <c r="R582" s="210" t="e">
        <f t="shared" si="495"/>
        <v>#DIV/0!</v>
      </c>
      <c r="S582" s="210"/>
      <c r="T582" s="209"/>
      <c r="U582" s="209"/>
      <c r="V582" s="212"/>
      <c r="W582" s="213"/>
      <c r="X582" s="292">
        <f>X579</f>
        <v>13</v>
      </c>
      <c r="Y582" s="293"/>
      <c r="Z582" s="294"/>
      <c r="AA582" s="295"/>
      <c r="AB582" s="295"/>
      <c r="AC582" s="294"/>
      <c r="AD582" s="295"/>
      <c r="AE582" s="295"/>
      <c r="AF582" s="295"/>
      <c r="AG582" s="295"/>
      <c r="AH582" s="296"/>
      <c r="AI582" s="295"/>
      <c r="AJ582" s="295"/>
      <c r="AK582" s="295"/>
      <c r="AL582" s="295"/>
      <c r="AM582" s="295"/>
      <c r="AN582" s="295"/>
      <c r="AO582" s="295"/>
      <c r="AP582" s="295"/>
      <c r="AQ582" s="295"/>
      <c r="AR582" s="295"/>
      <c r="AS582" s="295"/>
      <c r="AT582" s="295"/>
      <c r="AU582" s="297"/>
      <c r="AV582" s="297"/>
      <c r="AW582" s="297"/>
      <c r="AX582" s="297"/>
      <c r="AY582" s="297"/>
      <c r="AZ582" s="297"/>
      <c r="BA582" s="222">
        <f t="shared" si="476"/>
        <v>0</v>
      </c>
      <c r="BB582" s="297"/>
      <c r="BC582" s="297"/>
      <c r="BD582" s="297"/>
      <c r="BE582" s="297"/>
      <c r="BF582" s="298"/>
      <c r="BG582" s="299"/>
      <c r="BH582" s="224" t="s">
        <v>82</v>
      </c>
      <c r="BI582" s="300"/>
      <c r="BJ582" s="249"/>
      <c r="BK582" s="226">
        <v>0</v>
      </c>
      <c r="BL582" s="301"/>
      <c r="BM582" s="300"/>
      <c r="BN582" s="226"/>
      <c r="BO582" s="226">
        <v>0</v>
      </c>
      <c r="BP582" s="302"/>
      <c r="BQ582" s="300"/>
      <c r="BR582" s="226"/>
      <c r="BS582" s="226">
        <v>0</v>
      </c>
      <c r="BT582" s="289"/>
      <c r="BU582" s="8"/>
      <c r="BV582" s="87"/>
      <c r="BW582" s="104" t="s">
        <v>82</v>
      </c>
      <c r="BX582" s="130"/>
      <c r="BY582" s="93"/>
      <c r="BZ582" s="102">
        <f>BK582+BO582+BS582</f>
        <v>0</v>
      </c>
      <c r="CA582" s="142"/>
      <c r="CB582" s="15"/>
      <c r="CC582" s="87"/>
      <c r="CD582" s="131" t="s">
        <v>82</v>
      </c>
      <c r="CE582" s="132"/>
      <c r="CF582" s="93"/>
      <c r="CG582" s="102">
        <f>BZ582</f>
        <v>0</v>
      </c>
      <c r="CH582" s="133"/>
      <c r="CI582" s="8"/>
      <c r="CJ582" s="9"/>
      <c r="CK582" s="8"/>
      <c r="CL582" s="8"/>
      <c r="CM582" s="8"/>
      <c r="CN582" s="8"/>
      <c r="CO582" s="8"/>
      <c r="CP582" s="8"/>
      <c r="CQ582" s="25" t="s">
        <v>82</v>
      </c>
      <c r="CR582" s="31" t="e">
        <f>BK582/C579%</f>
        <v>#DIV/0!</v>
      </c>
      <c r="CS582" s="31" t="e">
        <f>BO582/D579%</f>
        <v>#DIV/0!</v>
      </c>
      <c r="CT582" s="31" t="e">
        <f>BS582/E579%</f>
        <v>#DIV/0!</v>
      </c>
      <c r="CU582" s="32" t="e">
        <f>BZ582/F579%</f>
        <v>#DIV/0!</v>
      </c>
    </row>
    <row r="583" spans="1:99" ht="15.75" customHeight="1" x14ac:dyDescent="0.25">
      <c r="A583" s="293" t="s">
        <v>88</v>
      </c>
      <c r="B583" s="465"/>
      <c r="C583" s="465"/>
      <c r="D583" s="303"/>
      <c r="E583" s="304" t="s">
        <v>89</v>
      </c>
      <c r="F583" s="305">
        <v>232.92500000000001</v>
      </c>
      <c r="G583" s="206">
        <f t="shared" si="468"/>
        <v>3247.3399999999997</v>
      </c>
      <c r="H583" s="306">
        <f>G583/BH555</f>
        <v>249.79538461538459</v>
      </c>
      <c r="I583" s="307"/>
      <c r="J583" s="307"/>
      <c r="K583" s="308" t="s">
        <v>17</v>
      </c>
      <c r="L583" s="308"/>
      <c r="M583" s="308" t="s">
        <v>18</v>
      </c>
      <c r="N583" s="308"/>
      <c r="O583" s="466" t="s">
        <v>19</v>
      </c>
      <c r="P583" s="466"/>
      <c r="Q583" s="466" t="s">
        <v>90</v>
      </c>
      <c r="R583" s="466"/>
      <c r="S583" s="467" t="s">
        <v>91</v>
      </c>
      <c r="T583" s="467"/>
      <c r="U583" s="467" t="s">
        <v>92</v>
      </c>
      <c r="V583" s="468"/>
      <c r="W583" s="213"/>
      <c r="X583" s="185"/>
      <c r="Y583" s="309"/>
      <c r="Z583" s="309"/>
      <c r="AA583" s="310"/>
      <c r="AB583" s="311"/>
      <c r="AC583" s="311"/>
      <c r="AD583" s="311"/>
      <c r="AE583" s="312"/>
      <c r="AF583" s="313"/>
      <c r="AG583" s="313"/>
      <c r="AH583" s="313"/>
      <c r="AI583" s="313"/>
      <c r="AJ583" s="313"/>
      <c r="AK583" s="313"/>
      <c r="AL583" s="313"/>
      <c r="AM583" s="313"/>
      <c r="AN583" s="313"/>
      <c r="AO583" s="313"/>
      <c r="AP583" s="313"/>
      <c r="AQ583" s="313"/>
      <c r="AR583" s="313"/>
      <c r="AS583" s="313"/>
      <c r="AT583" s="313"/>
      <c r="AU583" s="313"/>
      <c r="AV583" s="313"/>
      <c r="AW583" s="313"/>
      <c r="AX583" s="313"/>
      <c r="AY583" s="313"/>
      <c r="AZ583" s="313"/>
      <c r="BA583" s="313"/>
      <c r="BB583" s="313"/>
      <c r="BC583" s="313"/>
      <c r="BD583" s="313"/>
      <c r="BE583" s="313"/>
      <c r="BF583" s="313"/>
      <c r="BG583" s="313"/>
      <c r="BH583" s="224"/>
      <c r="BI583" s="225"/>
      <c r="BJ583" s="240"/>
      <c r="BK583" s="241"/>
      <c r="BL583" s="250"/>
      <c r="BM583" s="225"/>
      <c r="BN583" s="241"/>
      <c r="BO583" s="241"/>
      <c r="BP583" s="251"/>
      <c r="BQ583" s="225"/>
      <c r="BR583" s="241"/>
      <c r="BS583" s="241"/>
      <c r="BT583" s="250"/>
      <c r="BU583" s="8"/>
      <c r="BV583" s="87"/>
      <c r="BW583" s="107"/>
      <c r="BX583" s="130"/>
      <c r="BY583" s="93"/>
      <c r="BZ583" s="93"/>
      <c r="CA583" s="142"/>
      <c r="CB583" s="8"/>
      <c r="CC583" s="87"/>
      <c r="CD583" s="131"/>
      <c r="CE583" s="132"/>
      <c r="CF583" s="93"/>
      <c r="CG583" s="93"/>
      <c r="CH583" s="133"/>
      <c r="CI583" s="8"/>
      <c r="CJ583" s="9"/>
      <c r="CK583" s="8"/>
      <c r="CL583" s="8"/>
      <c r="CM583" s="8"/>
      <c r="CN583" s="8"/>
      <c r="CO583" s="8"/>
      <c r="CP583" s="8"/>
      <c r="CQ583" s="25"/>
      <c r="CR583" s="2"/>
      <c r="CS583" s="2"/>
      <c r="CT583" s="2"/>
      <c r="CU583" s="3"/>
    </row>
    <row r="584" spans="1:99" ht="15.75" customHeight="1" x14ac:dyDescent="0.25">
      <c r="A584" s="314" t="s">
        <v>129</v>
      </c>
      <c r="B584" s="315"/>
      <c r="C584" s="315"/>
      <c r="D584" s="316"/>
      <c r="E584" s="316"/>
      <c r="F584" s="317">
        <f>C584+D584+E584</f>
        <v>0</v>
      </c>
      <c r="G584" s="318">
        <f>F584</f>
        <v>0</v>
      </c>
      <c r="H584" s="319"/>
      <c r="I584" s="320"/>
      <c r="J584" s="321"/>
      <c r="K584" s="322" t="s">
        <v>93</v>
      </c>
      <c r="L584" s="323" t="s">
        <v>94</v>
      </c>
      <c r="M584" s="324" t="s">
        <v>93</v>
      </c>
      <c r="N584" s="323" t="s">
        <v>94</v>
      </c>
      <c r="O584" s="324" t="s">
        <v>93</v>
      </c>
      <c r="P584" s="323" t="s">
        <v>94</v>
      </c>
      <c r="Q584" s="324" t="s">
        <v>93</v>
      </c>
      <c r="R584" s="323" t="s">
        <v>94</v>
      </c>
      <c r="S584" s="324" t="s">
        <v>93</v>
      </c>
      <c r="T584" s="323" t="s">
        <v>94</v>
      </c>
      <c r="U584" s="324" t="s">
        <v>93</v>
      </c>
      <c r="V584" s="325" t="s">
        <v>94</v>
      </c>
      <c r="W584" s="213"/>
      <c r="X584" s="213"/>
      <c r="Y584" s="309"/>
      <c r="Z584" s="309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  <c r="AO584" s="326"/>
      <c r="AP584" s="326"/>
      <c r="AQ584" s="326"/>
      <c r="AR584" s="326"/>
      <c r="AS584" s="326"/>
      <c r="AT584" s="326"/>
      <c r="AU584" s="326"/>
      <c r="AV584" s="326"/>
      <c r="AW584" s="326"/>
      <c r="AX584" s="326"/>
      <c r="AY584" s="326"/>
      <c r="AZ584" s="326"/>
      <c r="BA584" s="326"/>
      <c r="BB584" s="326"/>
      <c r="BC584" s="326"/>
      <c r="BD584" s="326"/>
      <c r="BE584" s="326"/>
      <c r="BF584" s="326"/>
      <c r="BG584" s="326"/>
      <c r="BH584" s="224" t="s">
        <v>84</v>
      </c>
      <c r="BI584" s="225"/>
      <c r="BJ584" s="249"/>
      <c r="BK584" s="226">
        <v>7.3999999999999996E-2</v>
      </c>
      <c r="BL584" s="250"/>
      <c r="BM584" s="225"/>
      <c r="BN584" s="226"/>
      <c r="BO584" s="226">
        <v>0.125</v>
      </c>
      <c r="BP584" s="251"/>
      <c r="BQ584" s="225"/>
      <c r="BR584" s="226"/>
      <c r="BS584" s="226">
        <v>0.14199999999999999</v>
      </c>
      <c r="BT584" s="250"/>
      <c r="BU584" s="8"/>
      <c r="BV584" s="87"/>
      <c r="BW584" s="104" t="s">
        <v>84</v>
      </c>
      <c r="BX584" s="130"/>
      <c r="BY584" s="93"/>
      <c r="BZ584" s="102">
        <f>BK584+BO584+BS584</f>
        <v>0.34099999999999997</v>
      </c>
      <c r="CA584" s="142"/>
      <c r="CB584" s="8"/>
      <c r="CC584" s="87"/>
      <c r="CD584" s="90" t="s">
        <v>84</v>
      </c>
      <c r="CE584" s="132"/>
      <c r="CF584" s="93"/>
      <c r="CG584" s="102">
        <f>BZ584</f>
        <v>0.34099999999999997</v>
      </c>
      <c r="CH584" s="133"/>
      <c r="CI584" s="8"/>
      <c r="CJ584" s="9"/>
      <c r="CK584" s="8"/>
      <c r="CL584" s="8"/>
      <c r="CM584" s="8"/>
      <c r="CN584" s="8"/>
      <c r="CO584" s="8"/>
      <c r="CP584" s="8"/>
      <c r="CQ584" s="25" t="s">
        <v>84</v>
      </c>
      <c r="CR584" s="31">
        <f>BK584/C580%</f>
        <v>1.5375025971327654</v>
      </c>
      <c r="CS584" s="31">
        <f>BO584/D580%</f>
        <v>2.0434853686447605</v>
      </c>
      <c r="CT584" s="31">
        <f>BS584/E580%</f>
        <v>1.8358112475759532</v>
      </c>
      <c r="CU584" s="32">
        <f>BZ584/F580%</f>
        <v>1.8269488347173855</v>
      </c>
    </row>
    <row r="585" spans="1:99" ht="15.75" customHeight="1" x14ac:dyDescent="0.25">
      <c r="A585" s="474" t="s">
        <v>95</v>
      </c>
      <c r="B585" s="475"/>
      <c r="C585" s="327" t="s">
        <v>40</v>
      </c>
      <c r="D585" s="327" t="s">
        <v>45</v>
      </c>
      <c r="E585" s="327" t="s">
        <v>48</v>
      </c>
      <c r="F585" s="328" t="s">
        <v>52</v>
      </c>
      <c r="G585" s="329" t="s">
        <v>56</v>
      </c>
      <c r="H585" s="329" t="s">
        <v>96</v>
      </c>
      <c r="I585" s="330" t="s">
        <v>97</v>
      </c>
      <c r="J585" s="330"/>
      <c r="K585" s="331"/>
      <c r="L585" s="262"/>
      <c r="M585" s="215">
        <v>1</v>
      </c>
      <c r="N585" s="262">
        <v>15</v>
      </c>
      <c r="O585" s="262">
        <v>1</v>
      </c>
      <c r="P585" s="262">
        <v>10</v>
      </c>
      <c r="Q585" s="210">
        <f t="shared" ref="Q585:R587" si="496">K585+M585+O585</f>
        <v>2</v>
      </c>
      <c r="R585" s="211">
        <f t="shared" si="496"/>
        <v>25</v>
      </c>
      <c r="S585" s="411">
        <f t="shared" ref="S585:T587" si="497">Q585+S539</f>
        <v>32</v>
      </c>
      <c r="T585" s="411">
        <f t="shared" si="497"/>
        <v>515</v>
      </c>
      <c r="U585" s="208">
        <f>S585/X559</f>
        <v>2.4615384615384617</v>
      </c>
      <c r="V585" s="412">
        <f>T585/S585</f>
        <v>16.09375</v>
      </c>
      <c r="W585" s="185"/>
      <c r="X585" s="213"/>
      <c r="Y585" s="309"/>
      <c r="Z585" s="309"/>
      <c r="AA585" s="313"/>
      <c r="AB585" s="313"/>
      <c r="AC585" s="313"/>
      <c r="AD585" s="313"/>
      <c r="AE585" s="313"/>
      <c r="AF585" s="313"/>
      <c r="AG585" s="313"/>
      <c r="AH585" s="313"/>
      <c r="AI585" s="313"/>
      <c r="AJ585" s="313"/>
      <c r="AK585" s="313"/>
      <c r="AL585" s="313"/>
      <c r="AM585" s="313"/>
      <c r="AN585" s="313"/>
      <c r="AO585" s="313"/>
      <c r="AP585" s="313"/>
      <c r="AQ585" s="313"/>
      <c r="AR585" s="313"/>
      <c r="AS585" s="313"/>
      <c r="AT585" s="313"/>
      <c r="AU585" s="313"/>
      <c r="AV585" s="313"/>
      <c r="AW585" s="313"/>
      <c r="AX585" s="313"/>
      <c r="AY585" s="313"/>
      <c r="AZ585" s="313"/>
      <c r="BA585" s="313"/>
      <c r="BB585" s="313"/>
      <c r="BC585" s="313"/>
      <c r="BD585" s="313"/>
      <c r="BE585" s="313"/>
      <c r="BF585" s="313"/>
      <c r="BG585" s="313"/>
      <c r="BH585" s="195"/>
      <c r="BI585" s="225"/>
      <c r="BJ585" s="240"/>
      <c r="BK585" s="241"/>
      <c r="BL585" s="250"/>
      <c r="BM585" s="225"/>
      <c r="BN585" s="241"/>
      <c r="BO585" s="241"/>
      <c r="BP585" s="251"/>
      <c r="BQ585" s="225"/>
      <c r="BR585" s="241"/>
      <c r="BS585" s="241"/>
      <c r="BT585" s="250"/>
      <c r="BU585" s="8"/>
      <c r="BV585" s="87"/>
      <c r="BW585" s="97"/>
      <c r="BX585" s="130"/>
      <c r="BY585" s="93"/>
      <c r="BZ585" s="93"/>
      <c r="CA585" s="142"/>
      <c r="CB585" s="8"/>
      <c r="CC585" s="143"/>
      <c r="CD585" s="108"/>
      <c r="CE585" s="132"/>
      <c r="CF585" s="93"/>
      <c r="CG585" s="93"/>
      <c r="CH585" s="133"/>
      <c r="CI585" s="8"/>
      <c r="CJ585" s="9"/>
      <c r="CK585" s="8"/>
      <c r="CL585" s="8"/>
      <c r="CM585" s="8"/>
      <c r="CN585" s="8"/>
      <c r="CO585" s="8"/>
      <c r="CP585" s="8"/>
      <c r="CQ585" s="42"/>
      <c r="CR585" s="43"/>
      <c r="CS585" s="43"/>
      <c r="CT585" s="43"/>
      <c r="CU585" s="48"/>
    </row>
    <row r="586" spans="1:99" ht="15.75" customHeight="1" x14ac:dyDescent="0.25">
      <c r="A586" s="191" t="s">
        <v>98</v>
      </c>
      <c r="B586" s="234"/>
      <c r="C586" s="333">
        <v>1.2</v>
      </c>
      <c r="D586" s="333">
        <v>0.85</v>
      </c>
      <c r="E586" s="333">
        <v>1.1499999999999999</v>
      </c>
      <c r="F586" s="334">
        <v>0.85</v>
      </c>
      <c r="G586" s="334">
        <v>0.85</v>
      </c>
      <c r="H586" s="335">
        <f>F559</f>
        <v>387.37300000000005</v>
      </c>
      <c r="I586" s="336" t="s">
        <v>99</v>
      </c>
      <c r="J586" s="336"/>
      <c r="K586" s="331">
        <v>1</v>
      </c>
      <c r="L586" s="262">
        <v>10</v>
      </c>
      <c r="M586" s="215">
        <v>1</v>
      </c>
      <c r="N586" s="262">
        <v>10</v>
      </c>
      <c r="O586" s="262">
        <v>0</v>
      </c>
      <c r="P586" s="215">
        <v>0</v>
      </c>
      <c r="Q586" s="210">
        <f t="shared" si="496"/>
        <v>2</v>
      </c>
      <c r="R586" s="211">
        <f t="shared" si="496"/>
        <v>20</v>
      </c>
      <c r="S586" s="411">
        <f t="shared" si="497"/>
        <v>31</v>
      </c>
      <c r="T586" s="411">
        <f t="shared" si="497"/>
        <v>340</v>
      </c>
      <c r="U586" s="208">
        <f>S586/X560</f>
        <v>2.3846153846153846</v>
      </c>
      <c r="V586" s="222">
        <f>T586/S586</f>
        <v>10.96774193548387</v>
      </c>
      <c r="W586" s="213"/>
      <c r="X586" s="223"/>
      <c r="Y586" s="309"/>
      <c r="Z586" s="309"/>
      <c r="AA586" s="313"/>
      <c r="AE586" s="313"/>
      <c r="AF586" s="313"/>
      <c r="AG586" s="313"/>
      <c r="AH586" s="313"/>
      <c r="AI586" s="313"/>
      <c r="AJ586" s="313"/>
      <c r="AK586" s="313"/>
      <c r="AL586" s="313"/>
      <c r="AM586" s="313"/>
      <c r="AN586" s="313"/>
      <c r="AO586" s="313"/>
      <c r="AP586" s="313"/>
      <c r="AQ586" s="313"/>
      <c r="AR586" s="313"/>
      <c r="AS586" s="313"/>
      <c r="AT586" s="313"/>
      <c r="AU586" s="313"/>
      <c r="AV586" s="313"/>
      <c r="AW586" s="313"/>
      <c r="AX586" s="313"/>
      <c r="AY586" s="313"/>
      <c r="AZ586" s="313"/>
      <c r="BA586" s="313"/>
      <c r="BB586" s="313"/>
      <c r="BC586" s="313"/>
      <c r="BD586" s="313"/>
      <c r="BE586" s="313"/>
      <c r="BF586" s="313"/>
      <c r="BG586" s="313"/>
      <c r="BH586" s="224" t="s">
        <v>86</v>
      </c>
      <c r="BI586" s="239"/>
      <c r="BJ586" s="249"/>
      <c r="BK586" s="226">
        <v>0</v>
      </c>
      <c r="BL586" s="242"/>
      <c r="BM586" s="225"/>
      <c r="BN586" s="226"/>
      <c r="BO586" s="226">
        <v>8.6999999999999994E-2</v>
      </c>
      <c r="BP586" s="251"/>
      <c r="BQ586" s="225"/>
      <c r="BR586" s="226"/>
      <c r="BS586" s="226">
        <v>0.20599999999999999</v>
      </c>
      <c r="BT586" s="250"/>
      <c r="BU586" s="87"/>
      <c r="BV586" s="87"/>
      <c r="BW586" s="104" t="s">
        <v>86</v>
      </c>
      <c r="BX586" s="14"/>
      <c r="BY586" s="16"/>
      <c r="BZ586" s="102">
        <f>BK586+BO586+BS586</f>
        <v>0.29299999999999998</v>
      </c>
      <c r="CA586" s="17"/>
      <c r="CB586" s="469" t="s">
        <v>100</v>
      </c>
      <c r="CC586" s="470"/>
      <c r="CD586" s="131" t="s">
        <v>86</v>
      </c>
      <c r="CE586" s="19"/>
      <c r="CF586" s="16"/>
      <c r="CG586" s="102">
        <f>BZ586</f>
        <v>0.29299999999999998</v>
      </c>
      <c r="CH586" s="20"/>
      <c r="CI586" s="9"/>
      <c r="CP586" s="8"/>
      <c r="CQ586" s="33" t="s">
        <v>86</v>
      </c>
      <c r="CR586" s="44" t="e">
        <f>BK586/C581%</f>
        <v>#DIV/0!</v>
      </c>
      <c r="CS586" s="44">
        <f>BO586/D581%</f>
        <v>1.0258224266006366</v>
      </c>
      <c r="CT586" s="44">
        <f>BS586/E581%</f>
        <v>1.4222590444628556</v>
      </c>
      <c r="CU586" s="49">
        <f>BZ586/F581%</f>
        <v>1.2758545612889178</v>
      </c>
    </row>
    <row r="587" spans="1:99" ht="15.75" customHeight="1" x14ac:dyDescent="0.25">
      <c r="A587" s="501" t="s">
        <v>95</v>
      </c>
      <c r="B587" s="241" t="s">
        <v>38</v>
      </c>
      <c r="C587" s="337">
        <f>BY559/F559%</f>
        <v>1.0351779809124537</v>
      </c>
      <c r="D587" s="337">
        <f>BY561/(F561+F562+F563)%</f>
        <v>1.1953019436648997</v>
      </c>
      <c r="E587" s="337">
        <f>BY563/(F564+F565+F566)%</f>
        <v>0.6867926781928394</v>
      </c>
      <c r="F587" s="338">
        <f>BY565/(F567+F568)%</f>
        <v>0.84968853441759851</v>
      </c>
      <c r="G587" s="339" t="e">
        <f>BY567/(F569)%</f>
        <v>#DIV/0!</v>
      </c>
      <c r="H587" s="340" t="s">
        <v>101</v>
      </c>
      <c r="I587" s="341" t="s">
        <v>102</v>
      </c>
      <c r="J587" s="341"/>
      <c r="K587" s="342"/>
      <c r="L587" s="343"/>
      <c r="M587" s="344">
        <v>0</v>
      </c>
      <c r="N587" s="343">
        <v>0</v>
      </c>
      <c r="O587" s="344">
        <v>0</v>
      </c>
      <c r="P587" s="344">
        <v>0</v>
      </c>
      <c r="Q587" s="294">
        <f t="shared" si="496"/>
        <v>0</v>
      </c>
      <c r="R587" s="345">
        <f t="shared" si="496"/>
        <v>0</v>
      </c>
      <c r="S587" s="411">
        <f t="shared" si="497"/>
        <v>6</v>
      </c>
      <c r="T587" s="411">
        <f t="shared" si="497"/>
        <v>145</v>
      </c>
      <c r="U587" s="346">
        <f>S587/X561</f>
        <v>0.46153846153846156</v>
      </c>
      <c r="V587" s="347">
        <f>T587/S587</f>
        <v>24.166666666666668</v>
      </c>
      <c r="W587" s="213"/>
      <c r="X587" s="348"/>
      <c r="Y587" s="309"/>
      <c r="Z587" s="309"/>
      <c r="AA587" s="348"/>
      <c r="AE587" s="348"/>
      <c r="AF587" s="348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  <c r="AQ587" s="169"/>
      <c r="AR587" s="169"/>
      <c r="AS587" s="169"/>
      <c r="AT587" s="169"/>
      <c r="AU587" s="169"/>
      <c r="AV587" s="169"/>
      <c r="AW587" s="169"/>
      <c r="AX587" s="169"/>
      <c r="AY587" s="169"/>
      <c r="AZ587" s="169"/>
      <c r="BA587" s="169"/>
      <c r="BB587" s="169"/>
      <c r="BC587" s="169"/>
      <c r="BD587" s="169"/>
      <c r="BE587" s="169"/>
      <c r="BF587" s="169"/>
      <c r="BG587" s="169"/>
      <c r="BH587" s="224"/>
      <c r="BI587" s="349"/>
      <c r="BJ587" s="276"/>
      <c r="BK587" s="197"/>
      <c r="BL587" s="250"/>
      <c r="BM587" s="287"/>
      <c r="BN587" s="241"/>
      <c r="BO587" s="241"/>
      <c r="BP587" s="288"/>
      <c r="BQ587" s="350"/>
      <c r="BR587" s="197"/>
      <c r="BS587" s="197"/>
      <c r="BT587" s="289"/>
      <c r="BU587" s="87"/>
      <c r="BV587" s="87"/>
      <c r="BW587" s="107"/>
      <c r="BX587" s="14"/>
      <c r="BY587" s="16"/>
      <c r="BZ587" s="93"/>
      <c r="CA587" s="17"/>
      <c r="CB587" s="144" t="s">
        <v>90</v>
      </c>
      <c r="CC587" s="145"/>
      <c r="CD587" s="131"/>
      <c r="CE587" s="21"/>
      <c r="CF587" s="22"/>
      <c r="CG587" s="146"/>
      <c r="CH587" s="23"/>
      <c r="CI587" s="9"/>
      <c r="CP587" s="8"/>
      <c r="CQ587" s="8"/>
      <c r="CR587" s="8"/>
      <c r="CS587" s="8"/>
      <c r="CT587" s="8"/>
      <c r="CU587" s="8"/>
    </row>
    <row r="588" spans="1:99" ht="15.75" customHeight="1" x14ac:dyDescent="0.25">
      <c r="A588" s="502"/>
      <c r="B588" s="351" t="s">
        <v>39</v>
      </c>
      <c r="C588" s="352">
        <f>CF559/G559%</f>
        <v>0.31207707136292068</v>
      </c>
      <c r="D588" s="352">
        <f>CF561/(G561+G562+G563)%</f>
        <v>8.2975875666061807E-2</v>
      </c>
      <c r="E588" s="352">
        <f>CF563/(G564+G565+G566)%</f>
        <v>6.8870372185472498E-2</v>
      </c>
      <c r="F588" s="353">
        <f>CF565/(G567+G568)%</f>
        <v>0.10658924233358509</v>
      </c>
      <c r="G588" s="354">
        <f>CF567/(G569)%</f>
        <v>0</v>
      </c>
      <c r="H588" s="413">
        <f>H542+F582-F583</f>
        <v>875.39599999999973</v>
      </c>
      <c r="K588" s="309"/>
      <c r="L588" s="309"/>
      <c r="M588" s="471" t="s">
        <v>103</v>
      </c>
      <c r="N588" s="472"/>
      <c r="O588" s="473"/>
      <c r="P588" s="357" t="s">
        <v>104</v>
      </c>
      <c r="Q588" s="358" t="s">
        <v>105</v>
      </c>
      <c r="R588" s="359" t="s">
        <v>106</v>
      </c>
      <c r="S588" s="359" t="s">
        <v>107</v>
      </c>
      <c r="T588" s="359" t="s">
        <v>108</v>
      </c>
      <c r="U588" s="359" t="s">
        <v>101</v>
      </c>
      <c r="V588" s="360" t="s">
        <v>109</v>
      </c>
      <c r="W588" s="213"/>
      <c r="X588" s="348"/>
      <c r="Y588" s="348"/>
      <c r="Z588" s="348"/>
      <c r="AA588" s="348"/>
      <c r="AE588" s="348"/>
      <c r="AF588" s="348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  <c r="AQ588" s="169"/>
      <c r="AR588" s="169"/>
      <c r="AS588" s="169"/>
      <c r="AT588" s="169"/>
      <c r="AU588" s="169"/>
      <c r="AV588" s="169"/>
      <c r="AW588" s="169"/>
      <c r="AX588" s="169"/>
      <c r="AY588" s="169"/>
      <c r="AZ588" s="169"/>
      <c r="BA588" s="169"/>
      <c r="BB588" s="169"/>
      <c r="BC588" s="169"/>
      <c r="BD588" s="169"/>
      <c r="BE588" s="169"/>
      <c r="BF588" s="169"/>
      <c r="BG588" s="169"/>
      <c r="BH588" s="361" t="s">
        <v>110</v>
      </c>
      <c r="BI588" s="480"/>
      <c r="BJ588" s="362">
        <f>BJ559+BJ561+BJ563+BJ565+BJ567+BJ569+BJ570+BJ572+BJ574+BJ576+BJ577+BJ578+BJ580+BJ582+BJ584+BJ586</f>
        <v>9.0500000000000007</v>
      </c>
      <c r="BK588" s="362">
        <f>BK559+BK561+BK563+BK565+BK567+BK569+BK570+BK572+BK574+BK576+BK577+BK578+BK580+BK582+BK584+BK586</f>
        <v>0.52100000000000002</v>
      </c>
      <c r="BL588" s="488"/>
      <c r="BM588" s="489"/>
      <c r="BN588" s="362">
        <f>BN559+BN561+BN563+BN565+BN567+BN569+BN570+BN572+BN574+BN576+BN577+BN578+BN580+BN582+BN584+BN586</f>
        <v>8.5399999999999991</v>
      </c>
      <c r="BO588" s="362">
        <f>BO559+BO561+BO563+BO565+BO567+BO569+BO570+BO572+BO574+BO576+BO577+BO578+BO580+BO582+BO584+BO586</f>
        <v>0.88700000000000001</v>
      </c>
      <c r="BP588" s="488"/>
      <c r="BQ588" s="489"/>
      <c r="BR588" s="362">
        <f>BR559+BR561+BR563+BR565+BR567+BR569+BR570+BR572+BR574+BR576+BR577+BR578+BR580+BR582+BR584+BR586</f>
        <v>6.8900000000000006</v>
      </c>
      <c r="BS588" s="362">
        <f>BS559+BS561+BS563+BS565+BS567+BS569+BS570+BS572+BS574+BS576+BS577+BS578+BS580+BS582+BS584+BS586</f>
        <v>0.72699999999999998</v>
      </c>
      <c r="BT588" s="482"/>
      <c r="BU588" s="87"/>
      <c r="BV588" s="87"/>
      <c r="BW588" s="147" t="s">
        <v>110</v>
      </c>
      <c r="BX588" s="18"/>
      <c r="BY588" s="148">
        <f>BY559+BY561+BY563+BY565+BY567+BY569+BY570+BY572+BY574+BY576+BY577+BY578+BY580+BY582+BY584+BY586</f>
        <v>24.480000000000004</v>
      </c>
      <c r="BZ588" s="149">
        <f>BZ561+BZ563+BZ565+BZ567+BZ569+BZ570+BZ572+BZ574+BZ576+BZ577+BZ578+BZ580+BZ582+BZ584+BZ586+CC587</f>
        <v>2.1349999999999998</v>
      </c>
      <c r="CA588" s="150">
        <f>CA569+CA570+CA572+CA576+CA576+CA577</f>
        <v>0</v>
      </c>
      <c r="CB588" s="144" t="s">
        <v>39</v>
      </c>
      <c r="CC588" s="145">
        <f>CC587</f>
        <v>0</v>
      </c>
      <c r="CD588" s="147" t="s">
        <v>110</v>
      </c>
      <c r="CE588" s="151"/>
      <c r="CF588" s="152">
        <f>SUM(CF541:CF587)</f>
        <v>262.11999999999995</v>
      </c>
      <c r="CG588" s="153">
        <f>SUM(BZ542:BZ588)</f>
        <v>6.0040000000000004</v>
      </c>
      <c r="CH588" s="154">
        <f>CA588</f>
        <v>0</v>
      </c>
      <c r="CI588" s="9"/>
      <c r="CP588" s="8"/>
      <c r="CQ588" s="45"/>
      <c r="CR588" s="8"/>
      <c r="CS588" s="8"/>
      <c r="CT588" s="8"/>
      <c r="CU588" s="8"/>
    </row>
    <row r="589" spans="1:99" ht="15" customHeight="1" x14ac:dyDescent="0.25">
      <c r="A589" s="363"/>
      <c r="H589" s="364" t="s">
        <v>109</v>
      </c>
      <c r="K589" s="309"/>
      <c r="L589" s="309"/>
      <c r="M589" s="365"/>
      <c r="N589" s="333"/>
      <c r="O589" s="366"/>
      <c r="P589" s="367" t="s">
        <v>111</v>
      </c>
      <c r="Q589" s="205"/>
      <c r="R589" s="205"/>
      <c r="S589" s="368"/>
      <c r="T589" s="368"/>
      <c r="U589" s="368"/>
      <c r="V589" s="369">
        <f>Q589+R589+S589+T589+U589</f>
        <v>0</v>
      </c>
      <c r="W589" s="213"/>
      <c r="X589" s="348"/>
      <c r="Y589" s="348"/>
      <c r="Z589" s="348"/>
      <c r="AA589" s="348"/>
      <c r="AE589" s="348"/>
      <c r="AF589" s="348"/>
      <c r="AG589" s="169"/>
      <c r="AH589" s="169"/>
      <c r="AI589" s="169"/>
      <c r="AJ589" s="169"/>
      <c r="AK589" s="169"/>
      <c r="AL589" s="169"/>
      <c r="AM589" s="169"/>
      <c r="AN589" s="169"/>
      <c r="AO589" s="169"/>
      <c r="AP589" s="169"/>
      <c r="AQ589" s="169"/>
      <c r="AR589" s="169"/>
      <c r="AS589" s="169"/>
      <c r="AT589" s="169"/>
      <c r="AU589" s="169"/>
      <c r="AV589" s="169"/>
      <c r="AW589" s="169"/>
      <c r="AX589" s="169"/>
      <c r="AY589" s="169"/>
      <c r="AZ589" s="169"/>
      <c r="BA589" s="169"/>
      <c r="BB589" s="169"/>
      <c r="BC589" s="169"/>
      <c r="BD589" s="169"/>
      <c r="BE589" s="169"/>
      <c r="BF589" s="169"/>
      <c r="BG589" s="169"/>
      <c r="BH589" s="370" t="s">
        <v>112</v>
      </c>
      <c r="BI589" s="481"/>
      <c r="BJ589" s="371">
        <f>BJ588/(BJ588+C582)%</f>
        <v>6.5555957986236875</v>
      </c>
      <c r="BK589" s="371">
        <f>BK588/C582%</f>
        <v>0.40387596899224809</v>
      </c>
      <c r="BL589" s="490"/>
      <c r="BM589" s="491"/>
      <c r="BN589" s="371">
        <f>BN588/(BN588+D582)%</f>
        <v>4.3231750531537916</v>
      </c>
      <c r="BO589" s="371">
        <f>BO588/D582%</f>
        <v>0.46931216931216935</v>
      </c>
      <c r="BP589" s="490"/>
      <c r="BQ589" s="491"/>
      <c r="BR589" s="371">
        <f>BR588/(BR588+E582)%</f>
        <v>4.9607603139174898</v>
      </c>
      <c r="BS589" s="371">
        <f>BS588/E582%</f>
        <v>0.55075757575757567</v>
      </c>
      <c r="BT589" s="483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9"/>
      <c r="CP589" s="8"/>
    </row>
    <row r="590" spans="1:99" ht="15" customHeight="1" x14ac:dyDescent="0.25">
      <c r="A590" s="474" t="s">
        <v>95</v>
      </c>
      <c r="B590" s="475"/>
      <c r="C590" s="327" t="s">
        <v>58</v>
      </c>
      <c r="D590" s="372" t="s">
        <v>61</v>
      </c>
      <c r="E590" s="323" t="s">
        <v>65</v>
      </c>
      <c r="F590" s="325" t="s">
        <v>70</v>
      </c>
      <c r="G590" s="373" t="s">
        <v>71</v>
      </c>
      <c r="H590" s="374" t="s">
        <v>73</v>
      </c>
      <c r="I590" s="375"/>
      <c r="K590" s="309"/>
      <c r="L590" s="309"/>
      <c r="M590" s="476" t="s">
        <v>113</v>
      </c>
      <c r="N590" s="477"/>
      <c r="O590" s="376"/>
      <c r="P590" s="377" t="s">
        <v>114</v>
      </c>
      <c r="Q590" s="378">
        <f t="shared" ref="Q590:V590" si="498">Q589</f>
        <v>0</v>
      </c>
      <c r="R590" s="378">
        <f t="shared" si="498"/>
        <v>0</v>
      </c>
      <c r="S590" s="378">
        <f t="shared" si="498"/>
        <v>0</v>
      </c>
      <c r="T590" s="378">
        <f t="shared" si="498"/>
        <v>0</v>
      </c>
      <c r="U590" s="378">
        <f t="shared" si="498"/>
        <v>0</v>
      </c>
      <c r="V590" s="379">
        <f t="shared" si="498"/>
        <v>0</v>
      </c>
      <c r="W590" s="169"/>
      <c r="X590" s="348"/>
      <c r="Y590" s="348"/>
      <c r="Z590" s="348"/>
      <c r="AA590" s="348"/>
      <c r="AE590" s="348"/>
      <c r="AF590" s="348"/>
      <c r="AG590" s="169"/>
      <c r="AH590" s="169"/>
      <c r="AI590" s="169"/>
      <c r="AJ590" s="169"/>
      <c r="AK590" s="169"/>
      <c r="AL590" s="169"/>
      <c r="AM590" s="169"/>
      <c r="AN590" s="169"/>
      <c r="AO590" s="169"/>
      <c r="AP590" s="169"/>
      <c r="AQ590" s="169"/>
      <c r="AR590" s="169"/>
      <c r="AS590" s="169"/>
      <c r="AT590" s="169"/>
      <c r="AU590" s="169"/>
      <c r="AV590" s="169"/>
      <c r="AW590" s="169"/>
      <c r="AX590" s="169"/>
      <c r="AY590" s="169"/>
      <c r="AZ590" s="169"/>
      <c r="BA590" s="169"/>
      <c r="BB590" s="169"/>
      <c r="BC590" s="169"/>
      <c r="BD590" s="169"/>
      <c r="BE590" s="169"/>
      <c r="BF590" s="169"/>
      <c r="BG590" s="169"/>
      <c r="BH590" s="380"/>
      <c r="BI590" s="381"/>
      <c r="BJ590" s="381"/>
      <c r="BK590" s="381"/>
      <c r="BL590" s="381"/>
      <c r="BM590" s="381"/>
      <c r="BN590" s="381"/>
      <c r="BO590" s="381"/>
      <c r="BP590" s="381"/>
      <c r="BQ590" s="381"/>
      <c r="BR590" s="381"/>
      <c r="BS590" s="381"/>
      <c r="BT590" s="381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9"/>
    </row>
    <row r="591" spans="1:99" ht="15" customHeight="1" x14ac:dyDescent="0.25">
      <c r="A591" s="382"/>
      <c r="B591" s="189"/>
      <c r="C591" s="333">
        <v>1.5</v>
      </c>
      <c r="D591" s="333">
        <v>1.45</v>
      </c>
      <c r="E591" s="383">
        <v>1.25</v>
      </c>
      <c r="F591" s="272">
        <v>1.5</v>
      </c>
      <c r="G591" s="384">
        <v>1.5</v>
      </c>
      <c r="H591" s="385">
        <v>1.5</v>
      </c>
      <c r="I591" s="386"/>
      <c r="K591" s="387" t="s">
        <v>56</v>
      </c>
      <c r="L591" s="388"/>
      <c r="M591" s="476" t="s">
        <v>115</v>
      </c>
      <c r="N591" s="477"/>
      <c r="O591" s="376"/>
      <c r="S591" s="309"/>
      <c r="T591" s="389"/>
      <c r="U591" s="478" t="s">
        <v>109</v>
      </c>
      <c r="V591" s="479"/>
      <c r="W591" s="169"/>
      <c r="X591" s="348"/>
      <c r="Y591" s="390" t="s">
        <v>116</v>
      </c>
      <c r="Z591" s="390">
        <f>100-(Z594+V594+0.15)</f>
        <v>94.022582011704188</v>
      </c>
      <c r="AA591" s="348"/>
      <c r="AE591" s="348"/>
      <c r="AF591" s="348"/>
      <c r="AG591" s="169"/>
      <c r="AH591" s="169"/>
      <c r="AI591" s="169"/>
      <c r="AJ591" s="169"/>
      <c r="AK591" s="169"/>
      <c r="AL591" s="169"/>
      <c r="AM591" s="169"/>
      <c r="AN591" s="169"/>
      <c r="AO591" s="169"/>
      <c r="AP591" s="169"/>
      <c r="AQ591" s="169"/>
      <c r="AR591" s="169"/>
      <c r="AS591" s="169"/>
      <c r="AT591" s="169"/>
      <c r="AU591" s="169"/>
      <c r="AV591" s="169"/>
      <c r="AW591" s="169"/>
      <c r="AX591" s="169"/>
      <c r="AY591" s="169"/>
      <c r="AZ591" s="169"/>
      <c r="BA591" s="169"/>
      <c r="BB591" s="169"/>
      <c r="BC591" s="169"/>
      <c r="BD591" s="169"/>
      <c r="BE591" s="169"/>
      <c r="BF591" s="169"/>
      <c r="BG591" s="169"/>
      <c r="BH591" s="380"/>
      <c r="BI591" s="381"/>
      <c r="BJ591" s="381"/>
      <c r="BK591" s="381"/>
      <c r="BL591" s="381"/>
      <c r="BM591" s="381"/>
      <c r="BN591" s="381"/>
      <c r="BO591" s="381"/>
      <c r="BP591" s="381"/>
      <c r="BQ591" s="381"/>
      <c r="BR591" s="381"/>
      <c r="BS591" s="381"/>
      <c r="BT591" s="381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9"/>
    </row>
    <row r="592" spans="1:99" ht="15.75" customHeight="1" x14ac:dyDescent="0.25">
      <c r="A592" s="365" t="s">
        <v>117</v>
      </c>
      <c r="B592" s="241" t="s">
        <v>38</v>
      </c>
      <c r="C592" s="337">
        <f>BX569/(BX569+F571)%</f>
        <v>2.5133794119558863</v>
      </c>
      <c r="D592" s="337">
        <f>BX570/(BX570+F572)%</f>
        <v>2.3643135121563374</v>
      </c>
      <c r="E592" s="337">
        <f>BX572/(BX572+F573)%</f>
        <v>2.4828487422410976</v>
      </c>
      <c r="F592" s="339">
        <f>BX574/(BX574+F574)%</f>
        <v>2.9493087557603679</v>
      </c>
      <c r="G592" s="391">
        <f>BX576/(BX576+F575)%</f>
        <v>8.4548104956268233</v>
      </c>
      <c r="H592" s="392">
        <f>BX577/(BX577+F576)%</f>
        <v>3.7529604663873197</v>
      </c>
      <c r="I592" s="393"/>
      <c r="K592" s="337" t="e">
        <f>BZ567/(F569)%</f>
        <v>#DIV/0!</v>
      </c>
      <c r="L592" s="309"/>
      <c r="M592" s="476" t="s">
        <v>118</v>
      </c>
      <c r="N592" s="477"/>
      <c r="O592" s="376"/>
      <c r="S592" s="309"/>
      <c r="T592" s="492" t="s">
        <v>119</v>
      </c>
      <c r="U592" s="183" t="s">
        <v>36</v>
      </c>
      <c r="V592" s="366">
        <v>5.25</v>
      </c>
      <c r="W592" s="169"/>
      <c r="X592" s="348"/>
      <c r="Y592" s="484" t="s">
        <v>120</v>
      </c>
      <c r="Z592" s="484"/>
      <c r="AA592" s="348"/>
      <c r="AB592" s="348"/>
      <c r="AC592" s="348"/>
      <c r="AD592" s="348"/>
      <c r="AE592" s="348"/>
      <c r="AF592" s="348"/>
      <c r="AG592" s="169"/>
      <c r="AH592" s="169"/>
      <c r="AI592" s="169"/>
      <c r="AJ592" s="169"/>
      <c r="AK592" s="169"/>
      <c r="AL592" s="169"/>
      <c r="AM592" s="169"/>
      <c r="AN592" s="169"/>
      <c r="AO592" s="169"/>
      <c r="AP592" s="169"/>
      <c r="AQ592" s="169"/>
      <c r="AR592" s="169"/>
      <c r="AS592" s="169"/>
      <c r="AT592" s="169"/>
      <c r="AU592" s="169"/>
      <c r="AV592" s="169"/>
      <c r="AW592" s="169"/>
      <c r="AX592" s="169"/>
      <c r="AY592" s="169"/>
      <c r="AZ592" s="169"/>
      <c r="BA592" s="169"/>
      <c r="BB592" s="169"/>
      <c r="BC592" s="169"/>
      <c r="BD592" s="169"/>
      <c r="BE592" s="169"/>
      <c r="BF592" s="169"/>
      <c r="BG592" s="169"/>
      <c r="BH592" s="380"/>
      <c r="BI592" s="381"/>
      <c r="BJ592" s="381"/>
      <c r="BK592" s="381"/>
      <c r="BL592" s="381"/>
      <c r="BM592" s="381"/>
      <c r="BN592" s="381"/>
      <c r="BO592" s="381"/>
      <c r="BP592" s="381"/>
      <c r="BQ592" s="381"/>
      <c r="BR592" s="381"/>
      <c r="BS592" s="381"/>
      <c r="BT592" s="381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9"/>
    </row>
    <row r="593" spans="1:99" ht="15.75" customHeight="1" x14ac:dyDescent="0.25">
      <c r="A593" s="365"/>
      <c r="B593" s="241" t="s">
        <v>39</v>
      </c>
      <c r="C593" s="337">
        <f>CE569/(CE569+G571)%</f>
        <v>0.24463455955234684</v>
      </c>
      <c r="D593" s="337">
        <f>CE570/(CE570+G572)%</f>
        <v>0.28127061302888612</v>
      </c>
      <c r="E593" s="337">
        <f>CE572/(CE572+G573)%</f>
        <v>0.24228725545126398</v>
      </c>
      <c r="F593" s="339">
        <f>CE574/(CE574+G574)%</f>
        <v>0.4045921205684519</v>
      </c>
      <c r="G593" s="391">
        <f>CE576/(CE576+G575)%</f>
        <v>0.66656451118602511</v>
      </c>
      <c r="H593" s="394">
        <f>CF577/(CF577+G576)%</f>
        <v>0.35301173849712969</v>
      </c>
      <c r="K593" s="352">
        <f>CG567/(G569)%</f>
        <v>0</v>
      </c>
      <c r="M593" s="485" t="s">
        <v>121</v>
      </c>
      <c r="N593" s="467"/>
      <c r="O593" s="395"/>
      <c r="T593" s="492"/>
      <c r="U593" s="183" t="s">
        <v>38</v>
      </c>
      <c r="V593" s="193">
        <f>BY588/(BY588+F582)%</f>
        <v>5.1593323216995453</v>
      </c>
      <c r="W593" s="169"/>
      <c r="X593" s="260"/>
      <c r="Y593" s="183" t="s">
        <v>122</v>
      </c>
      <c r="Z593" s="396">
        <v>0</v>
      </c>
      <c r="AA593" s="260"/>
      <c r="AB593" s="260"/>
      <c r="AC593" s="260"/>
      <c r="AD593" s="260"/>
      <c r="AE593" s="260"/>
      <c r="AF593" s="260"/>
      <c r="AG593" s="223"/>
      <c r="AH593" s="223"/>
      <c r="AI593" s="223"/>
      <c r="AJ593" s="223"/>
      <c r="AK593" s="223"/>
      <c r="AL593" s="223"/>
      <c r="AM593" s="223"/>
      <c r="AN593" s="223"/>
      <c r="AO593" s="223"/>
      <c r="AP593" s="223"/>
      <c r="AQ593" s="223"/>
      <c r="AR593" s="223"/>
      <c r="AS593" s="223"/>
      <c r="AT593" s="223"/>
      <c r="AU593" s="223"/>
      <c r="AV593" s="223"/>
      <c r="AW593" s="223"/>
      <c r="AX593" s="223"/>
      <c r="AY593" s="223"/>
      <c r="AZ593" s="223"/>
      <c r="BA593" s="223"/>
      <c r="BB593" s="223"/>
      <c r="BC593" s="223"/>
      <c r="BD593" s="223"/>
      <c r="BE593" s="223"/>
      <c r="BF593" s="223"/>
      <c r="BG593" s="223"/>
      <c r="BH593" s="380"/>
      <c r="BI593" s="381"/>
      <c r="BJ593" s="381"/>
      <c r="BK593" s="381"/>
      <c r="BL593" s="381"/>
      <c r="BM593" s="381"/>
      <c r="BN593" s="381"/>
      <c r="BO593" s="381"/>
      <c r="BP593" s="381"/>
      <c r="BQ593" s="381"/>
      <c r="BR593" s="381"/>
      <c r="BS593" s="381"/>
      <c r="BT593" s="381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9"/>
    </row>
    <row r="594" spans="1:99" ht="15.75" customHeight="1" x14ac:dyDescent="0.25">
      <c r="A594" s="382"/>
      <c r="B594" s="234"/>
      <c r="C594" s="333">
        <v>1.95</v>
      </c>
      <c r="D594" s="333">
        <v>1.75</v>
      </c>
      <c r="E594" s="333">
        <v>1.65</v>
      </c>
      <c r="F594" s="384"/>
      <c r="G594" s="322" t="s">
        <v>123</v>
      </c>
      <c r="H594" s="397" t="s">
        <v>45</v>
      </c>
      <c r="I594" s="327" t="s">
        <v>48</v>
      </c>
      <c r="J594" s="327" t="s">
        <v>52</v>
      </c>
      <c r="K594" s="327" t="s">
        <v>58</v>
      </c>
      <c r="L594" s="372" t="s">
        <v>61</v>
      </c>
      <c r="M594" s="323" t="s">
        <v>65</v>
      </c>
      <c r="N594" s="323" t="s">
        <v>70</v>
      </c>
      <c r="O594" s="327" t="s">
        <v>77</v>
      </c>
      <c r="P594" s="327" t="s">
        <v>80</v>
      </c>
      <c r="Q594" s="398" t="s">
        <v>82</v>
      </c>
      <c r="R594" s="398" t="s">
        <v>84</v>
      </c>
      <c r="S594" s="399" t="s">
        <v>86</v>
      </c>
      <c r="T594" s="493"/>
      <c r="U594" s="183" t="s">
        <v>39</v>
      </c>
      <c r="V594" s="414">
        <f>CF588/(CF588+G582)%</f>
        <v>5.8274179882958084</v>
      </c>
      <c r="W594" s="169"/>
      <c r="X594" s="260"/>
      <c r="Y594" s="183" t="s">
        <v>124</v>
      </c>
      <c r="Z594" s="400">
        <f>Z593/((CF588+G582)+(CF588+G582)*0.0015)%</f>
        <v>0</v>
      </c>
      <c r="AF594" s="260"/>
      <c r="AG594" s="223"/>
      <c r="AH594" s="223"/>
      <c r="AI594" s="223"/>
      <c r="AJ594" s="223"/>
      <c r="AK594" s="223"/>
      <c r="AL594" s="223"/>
      <c r="AM594" s="223"/>
      <c r="AN594" s="223"/>
      <c r="AO594" s="223"/>
      <c r="AP594" s="223"/>
      <c r="AQ594" s="223"/>
      <c r="AR594" s="223"/>
      <c r="AS594" s="223"/>
      <c r="AT594" s="223"/>
      <c r="AU594" s="223"/>
      <c r="AV594" s="223"/>
      <c r="AW594" s="223"/>
      <c r="AX594" s="223"/>
      <c r="AY594" s="223"/>
      <c r="AZ594" s="223"/>
      <c r="BA594" s="223"/>
      <c r="BB594" s="223"/>
      <c r="BC594" s="223"/>
      <c r="BD594" s="223"/>
      <c r="BE594" s="223"/>
      <c r="BF594" s="223"/>
      <c r="BG594" s="223"/>
      <c r="BH594" s="380"/>
      <c r="BI594" s="381"/>
      <c r="BJ594" s="381"/>
      <c r="BK594" s="381"/>
      <c r="BL594" s="381"/>
      <c r="BM594" s="381"/>
      <c r="BN594" s="381"/>
      <c r="BO594" s="381"/>
      <c r="BP594" s="381"/>
      <c r="BQ594" s="381"/>
      <c r="BR594" s="381"/>
      <c r="BS594" s="381"/>
      <c r="BT594" s="381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9"/>
    </row>
    <row r="595" spans="1:99" ht="15" customHeight="1" x14ac:dyDescent="0.25">
      <c r="A595" s="365" t="s">
        <v>109</v>
      </c>
      <c r="B595" s="241" t="s">
        <v>38</v>
      </c>
      <c r="C595" s="337">
        <f>BY569/(BY569+F571)%</f>
        <v>2.5133794119558863</v>
      </c>
      <c r="D595" s="337">
        <f>BY570/(BY570+F572)%</f>
        <v>2.3643135121563374</v>
      </c>
      <c r="E595" s="337">
        <f>BY572/(BY572+F573)%</f>
        <v>2.4828487422410976</v>
      </c>
      <c r="F595" s="338">
        <f>BY574/(BY574+F574)%</f>
        <v>2.9493087557603679</v>
      </c>
      <c r="G595" s="274" t="s">
        <v>38</v>
      </c>
      <c r="H595" s="337">
        <f>BZ561/(F561+F562+F563)%</f>
        <v>0</v>
      </c>
      <c r="I595" s="337">
        <f>BZ563/(F564+F565+F566)%</f>
        <v>0</v>
      </c>
      <c r="J595" s="337">
        <f>BZ565/(F567+F568)%</f>
        <v>0</v>
      </c>
      <c r="K595" s="337">
        <f>BZ569/F571%</f>
        <v>0</v>
      </c>
      <c r="L595" s="337">
        <f>BZ570/F572%</f>
        <v>0</v>
      </c>
      <c r="M595" s="337">
        <f>BZ572/F573%</f>
        <v>0</v>
      </c>
      <c r="N595" s="386">
        <f>BZ574/F574%</f>
        <v>0</v>
      </c>
      <c r="O595" s="337">
        <f>BZ578/F577%</f>
        <v>2.0370525609858325</v>
      </c>
      <c r="P595" s="337">
        <f>BZ580/F578%</f>
        <v>1.5577608292352541</v>
      </c>
      <c r="Q595" s="337" t="e">
        <f>BZ582/F579%</f>
        <v>#DIV/0!</v>
      </c>
      <c r="R595" s="386">
        <f>BZ584/F580%</f>
        <v>1.8269488347173855</v>
      </c>
      <c r="S595" s="272">
        <f>BZ586/F581%</f>
        <v>1.2758545612889178</v>
      </c>
      <c r="T595" s="493" t="s">
        <v>14</v>
      </c>
      <c r="U595" s="183" t="s">
        <v>38</v>
      </c>
      <c r="V595" s="193">
        <f>BZ588/F582%/0.381</f>
        <v>1.2452610090405365</v>
      </c>
      <c r="W595" s="223"/>
      <c r="X595" s="260"/>
      <c r="AF595" s="260"/>
      <c r="AG595" s="223"/>
      <c r="AH595" s="223"/>
      <c r="AI595" s="223"/>
      <c r="AJ595" s="223"/>
      <c r="AK595" s="223"/>
      <c r="AL595" s="223"/>
      <c r="AM595" s="223"/>
      <c r="AN595" s="223"/>
      <c r="AO595" s="223"/>
      <c r="AP595" s="223"/>
      <c r="AQ595" s="223"/>
      <c r="AR595" s="223"/>
      <c r="AS595" s="223"/>
      <c r="AT595" s="223"/>
      <c r="AU595" s="223"/>
      <c r="AV595" s="223"/>
      <c r="AW595" s="223"/>
      <c r="AX595" s="223"/>
      <c r="AY595" s="223"/>
      <c r="AZ595" s="223"/>
      <c r="BA595" s="223"/>
      <c r="BB595" s="223"/>
      <c r="BC595" s="223"/>
      <c r="BD595" s="223"/>
      <c r="BE595" s="223"/>
      <c r="BF595" s="223"/>
      <c r="BG595" s="223"/>
      <c r="BH595" s="380"/>
      <c r="BI595" s="381"/>
      <c r="BJ595" s="381"/>
      <c r="BK595" s="381"/>
      <c r="BL595" s="381"/>
      <c r="BM595" s="381"/>
      <c r="BN595" s="381"/>
      <c r="BO595" s="381"/>
      <c r="BP595" s="381"/>
      <c r="BQ595" s="381"/>
      <c r="BR595" s="381"/>
      <c r="BS595" s="381"/>
      <c r="BT595" s="381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9"/>
    </row>
    <row r="596" spans="1:99" ht="15" customHeight="1" x14ac:dyDescent="0.25">
      <c r="A596" s="401"/>
      <c r="B596" s="351" t="s">
        <v>39</v>
      </c>
      <c r="C596" s="352">
        <f>CF569/(CF569+G571)%</f>
        <v>0.24463455955234684</v>
      </c>
      <c r="D596" s="352">
        <f>CF570/(CF570+G572)%</f>
        <v>0.28127061302888612</v>
      </c>
      <c r="E596" s="352">
        <f>CF572/(CF572+G573)%</f>
        <v>0.24228725545126398</v>
      </c>
      <c r="F596" s="353">
        <f>CF574/(CF574+G574)%</f>
        <v>0.4045921205684519</v>
      </c>
      <c r="G596" s="402" t="s">
        <v>39</v>
      </c>
      <c r="H596" s="352">
        <f>CG561/(G561+G562+G563)%</f>
        <v>0</v>
      </c>
      <c r="I596" s="352">
        <f>CG563/(G564+G565+G566)%</f>
        <v>0</v>
      </c>
      <c r="J596" s="352">
        <f>CG565/(G567+G568)%</f>
        <v>0</v>
      </c>
      <c r="K596" s="352">
        <f>CG569/G571%</f>
        <v>0</v>
      </c>
      <c r="L596" s="352">
        <f>CG570/G572%</f>
        <v>0</v>
      </c>
      <c r="M596" s="352">
        <f>CG572/G573%</f>
        <v>0</v>
      </c>
      <c r="N596" s="393">
        <f>CG574/G574%</f>
        <v>0</v>
      </c>
      <c r="O596" s="352">
        <f>CG578/G577%</f>
        <v>0.26008846218683018</v>
      </c>
      <c r="P596" s="352">
        <f>CG580/G578%</f>
        <v>0.12959746390747381</v>
      </c>
      <c r="Q596" s="352">
        <f>CG582/G579%</f>
        <v>0</v>
      </c>
      <c r="R596" s="393">
        <f>CG584/G580%</f>
        <v>0.23279628618241394</v>
      </c>
      <c r="S596" s="403">
        <f>CG586/G581%</f>
        <v>9.2735018388752782E-2</v>
      </c>
      <c r="T596" s="494"/>
      <c r="U596" s="404" t="s">
        <v>39</v>
      </c>
      <c r="V596" s="405">
        <f>CG588/G582%/0.381</f>
        <v>0.37202081583858826</v>
      </c>
      <c r="W596" s="223"/>
      <c r="X596" s="260"/>
      <c r="AF596" s="260"/>
      <c r="AG596" s="223"/>
      <c r="AH596" s="223"/>
      <c r="AI596" s="223"/>
      <c r="AJ596" s="223"/>
      <c r="AK596" s="223"/>
      <c r="AL596" s="223"/>
      <c r="AM596" s="223"/>
      <c r="AN596" s="223"/>
      <c r="AO596" s="223"/>
      <c r="AP596" s="223"/>
      <c r="AQ596" s="223"/>
      <c r="AR596" s="223"/>
      <c r="AS596" s="223"/>
      <c r="AT596" s="223"/>
      <c r="AU596" s="223"/>
      <c r="AV596" s="223"/>
      <c r="AW596" s="223"/>
      <c r="AX596" s="223"/>
      <c r="AY596" s="223"/>
      <c r="AZ596" s="223"/>
      <c r="BA596" s="223"/>
      <c r="BB596" s="223"/>
      <c r="BC596" s="223"/>
      <c r="BD596" s="223"/>
      <c r="BE596" s="223"/>
      <c r="BF596" s="223"/>
      <c r="BG596" s="223"/>
      <c r="BH596" s="380"/>
      <c r="BI596" s="381"/>
      <c r="BJ596" s="381"/>
      <c r="BK596" s="381"/>
      <c r="BL596" s="381"/>
      <c r="BM596" s="381"/>
      <c r="BN596" s="381"/>
      <c r="BO596" s="381"/>
      <c r="BP596" s="381"/>
      <c r="BQ596" s="381"/>
      <c r="BR596" s="381"/>
      <c r="BS596" s="381"/>
      <c r="BT596" s="381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9"/>
    </row>
    <row r="597" spans="1:99" ht="15" customHeight="1" x14ac:dyDescent="0.25">
      <c r="A597" s="408" t="s">
        <v>125</v>
      </c>
      <c r="B597" s="348"/>
      <c r="C597" s="348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213"/>
      <c r="O597" s="213"/>
      <c r="P597" s="213"/>
      <c r="Q597" s="309"/>
      <c r="R597" s="309"/>
      <c r="W597" s="223"/>
      <c r="X597" s="309"/>
      <c r="Y597" s="309"/>
      <c r="Z597" s="309"/>
      <c r="AA597" s="310"/>
      <c r="AB597" s="310"/>
      <c r="AC597" s="310"/>
      <c r="AD597" s="310"/>
      <c r="AE597" s="310"/>
      <c r="AF597" s="310"/>
      <c r="AG597" s="409"/>
      <c r="AH597" s="409"/>
      <c r="AI597" s="409"/>
      <c r="AJ597" s="409"/>
      <c r="AK597" s="409"/>
      <c r="AL597" s="409"/>
      <c r="AM597" s="409"/>
      <c r="AN597" s="409"/>
      <c r="AO597" s="409"/>
      <c r="AP597" s="409"/>
      <c r="AQ597" s="409"/>
      <c r="AR597" s="409"/>
      <c r="AS597" s="409"/>
      <c r="AT597" s="409"/>
      <c r="AU597" s="409"/>
      <c r="AV597" s="409"/>
      <c r="AW597" s="409"/>
      <c r="AX597" s="409"/>
      <c r="AY597" s="409"/>
      <c r="AZ597" s="409"/>
      <c r="BA597" s="409"/>
      <c r="BB597" s="409"/>
      <c r="BC597" s="409"/>
      <c r="BD597" s="409"/>
      <c r="BE597" s="409"/>
      <c r="BF597" s="409"/>
      <c r="BG597" s="409"/>
      <c r="BH597" s="380"/>
      <c r="BI597" s="381"/>
      <c r="BJ597" s="381"/>
      <c r="BK597" s="381"/>
      <c r="BL597" s="381"/>
      <c r="BM597" s="381"/>
      <c r="BN597" s="381"/>
      <c r="BO597" s="381"/>
      <c r="BP597" s="381"/>
      <c r="BQ597" s="381"/>
      <c r="BR597" s="381"/>
      <c r="BS597" s="381"/>
      <c r="BT597" s="381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9"/>
    </row>
    <row r="598" spans="1:99" ht="15" customHeight="1" x14ac:dyDescent="0.3">
      <c r="A598" s="363"/>
      <c r="S598" s="161"/>
      <c r="T598" s="161"/>
      <c r="U598" s="161"/>
      <c r="V598" s="161"/>
      <c r="W598" s="223"/>
      <c r="BH598" s="380"/>
      <c r="BI598" s="381"/>
      <c r="BJ598" s="381"/>
      <c r="BK598" s="381"/>
      <c r="BL598" s="381"/>
      <c r="BM598" s="381"/>
      <c r="BN598" s="381"/>
      <c r="BO598" s="381"/>
      <c r="BP598" s="381"/>
      <c r="BQ598" s="381"/>
      <c r="BR598" s="381"/>
      <c r="BS598" s="381"/>
      <c r="BT598" s="381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9"/>
    </row>
    <row r="599" spans="1:99" ht="15" customHeight="1" x14ac:dyDescent="0.25">
      <c r="A599" s="363"/>
      <c r="W599" s="213"/>
      <c r="BH599" s="380"/>
      <c r="BI599" s="381"/>
      <c r="BJ599" s="381"/>
      <c r="BK599" s="381"/>
      <c r="BL599" s="381"/>
      <c r="BM599" s="381"/>
      <c r="BN599" s="381"/>
      <c r="BO599" s="381"/>
      <c r="BP599" s="381"/>
      <c r="BQ599" s="381"/>
      <c r="BR599" s="381"/>
      <c r="BS599" s="381"/>
      <c r="BT599" s="381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9"/>
    </row>
    <row r="600" spans="1:99" ht="15" customHeight="1" x14ac:dyDescent="0.3">
      <c r="A600" s="363"/>
      <c r="W600" s="213"/>
      <c r="BG600" s="161"/>
      <c r="BH600" s="409"/>
      <c r="BI600" s="409"/>
      <c r="BJ600" s="409"/>
      <c r="BK600" s="409"/>
      <c r="BL600" s="409"/>
      <c r="BM600" s="409"/>
      <c r="BN600" s="409"/>
      <c r="BO600" s="409"/>
      <c r="BP600" s="409"/>
      <c r="BQ600" s="409"/>
      <c r="BR600" s="409"/>
      <c r="BS600" s="409"/>
      <c r="BT600" s="40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</row>
    <row r="601" spans="1:99" ht="23.25" customHeight="1" x14ac:dyDescent="0.3">
      <c r="A601" s="156" t="s">
        <v>0</v>
      </c>
      <c r="B601" s="157"/>
      <c r="C601" s="157"/>
      <c r="D601" s="157"/>
      <c r="E601" s="157"/>
      <c r="F601" s="157"/>
      <c r="G601" s="157"/>
      <c r="H601" s="158"/>
      <c r="I601" s="159"/>
      <c r="J601" s="159"/>
      <c r="K601" s="426" t="s">
        <v>1</v>
      </c>
      <c r="L601" s="427"/>
      <c r="M601" s="486" t="s">
        <v>450</v>
      </c>
      <c r="N601" s="486"/>
      <c r="O601" s="159"/>
      <c r="P601" s="159"/>
      <c r="Q601" s="159"/>
      <c r="R601" s="159"/>
      <c r="S601" s="159"/>
      <c r="T601" s="159"/>
      <c r="U601" s="159"/>
      <c r="V601" s="160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161"/>
      <c r="BH601" s="162">
        <v>14</v>
      </c>
      <c r="BI601" s="430" t="s">
        <v>2</v>
      </c>
      <c r="BJ601" s="431"/>
      <c r="BK601" s="431"/>
      <c r="BL601" s="432"/>
      <c r="BM601" s="430" t="s">
        <v>3</v>
      </c>
      <c r="BN601" s="431"/>
      <c r="BO601" s="431"/>
      <c r="BP601" s="432"/>
      <c r="BQ601" s="430" t="s">
        <v>4</v>
      </c>
      <c r="BR601" s="431"/>
      <c r="BS601" s="431"/>
      <c r="BT601" s="433"/>
      <c r="BU601" s="87"/>
      <c r="BV601" s="87"/>
      <c r="BW601" s="87"/>
      <c r="BX601" s="87"/>
      <c r="BY601" s="88" t="s">
        <v>5</v>
      </c>
      <c r="BZ601" s="89"/>
      <c r="CA601" s="89"/>
      <c r="CB601" s="87"/>
      <c r="CC601" s="87"/>
      <c r="CD601" s="87"/>
      <c r="CE601" s="87"/>
      <c r="CF601" s="88" t="s">
        <v>6</v>
      </c>
      <c r="CG601" s="89"/>
      <c r="CH601" s="89"/>
      <c r="CI601" s="9"/>
      <c r="CK601" s="12"/>
      <c r="CL601" s="434" t="s">
        <v>7</v>
      </c>
      <c r="CM601" s="434"/>
      <c r="CN601" s="434"/>
      <c r="CO601" s="24"/>
      <c r="CQ601" s="12"/>
      <c r="CR601" s="434" t="s">
        <v>8</v>
      </c>
      <c r="CS601" s="434"/>
      <c r="CT601" s="434"/>
      <c r="CU601" s="24"/>
    </row>
    <row r="602" spans="1:99" ht="15.75" customHeight="1" x14ac:dyDescent="0.25">
      <c r="A602" s="163" t="s">
        <v>9</v>
      </c>
      <c r="B602" s="435" t="s">
        <v>10</v>
      </c>
      <c r="C602" s="435"/>
      <c r="D602" s="435"/>
      <c r="E602" s="435"/>
      <c r="F602" s="435"/>
      <c r="G602" s="435"/>
      <c r="H602" s="435"/>
      <c r="I602" s="436" t="s">
        <v>11</v>
      </c>
      <c r="J602" s="436"/>
      <c r="K602" s="436"/>
      <c r="L602" s="436"/>
      <c r="M602" s="436"/>
      <c r="N602" s="436"/>
      <c r="O602" s="461" t="s">
        <v>12</v>
      </c>
      <c r="P602" s="461"/>
      <c r="Q602" s="497" t="s">
        <v>13</v>
      </c>
      <c r="R602" s="497"/>
      <c r="S602" s="497"/>
      <c r="T602" s="497"/>
      <c r="U602" s="497"/>
      <c r="V602" s="498"/>
      <c r="W602" s="164"/>
      <c r="X602" s="165"/>
      <c r="Y602" s="437" t="s">
        <v>11</v>
      </c>
      <c r="Z602" s="438"/>
      <c r="AA602" s="438"/>
      <c r="AB602" s="438"/>
      <c r="AC602" s="438"/>
      <c r="AD602" s="438"/>
      <c r="AE602" s="438"/>
      <c r="AF602" s="438"/>
      <c r="AG602" s="438"/>
      <c r="AH602" s="438"/>
      <c r="AI602" s="438"/>
      <c r="AJ602" s="438"/>
      <c r="AK602" s="438"/>
      <c r="AL602" s="438"/>
      <c r="AM602" s="438"/>
      <c r="AN602" s="438"/>
      <c r="AO602" s="438"/>
      <c r="AP602" s="438"/>
      <c r="AQ602" s="438"/>
      <c r="AR602" s="438"/>
      <c r="AS602" s="438"/>
      <c r="AT602" s="438"/>
      <c r="AU602" s="439"/>
      <c r="AV602" s="166"/>
      <c r="AW602" s="167"/>
      <c r="AX602" s="167"/>
      <c r="AY602" s="167"/>
      <c r="AZ602" s="167"/>
      <c r="BA602" s="168"/>
      <c r="BB602" s="167"/>
      <c r="BC602" s="167"/>
      <c r="BD602" s="167"/>
      <c r="BE602" s="167"/>
      <c r="BF602" s="168"/>
      <c r="BG602" s="169"/>
      <c r="BH602" s="170" t="s">
        <v>9</v>
      </c>
      <c r="BI602" s="171" t="s">
        <v>7</v>
      </c>
      <c r="BJ602" s="172"/>
      <c r="BK602" s="173" t="s">
        <v>14</v>
      </c>
      <c r="BL602" s="174" t="s">
        <v>15</v>
      </c>
      <c r="BM602" s="171" t="s">
        <v>7</v>
      </c>
      <c r="BN602" s="172"/>
      <c r="BO602" s="173" t="s">
        <v>14</v>
      </c>
      <c r="BP602" s="173" t="s">
        <v>15</v>
      </c>
      <c r="BQ602" s="171" t="s">
        <v>7</v>
      </c>
      <c r="BR602" s="172"/>
      <c r="BS602" s="173" t="s">
        <v>14</v>
      </c>
      <c r="BT602" s="174" t="s">
        <v>15</v>
      </c>
      <c r="BU602" s="87"/>
      <c r="BV602" s="87"/>
      <c r="BW602" s="463" t="s">
        <v>9</v>
      </c>
      <c r="BX602" s="91" t="s">
        <v>7</v>
      </c>
      <c r="BY602" s="450" t="s">
        <v>16</v>
      </c>
      <c r="BZ602" s="450" t="s">
        <v>14</v>
      </c>
      <c r="CA602" s="452" t="s">
        <v>15</v>
      </c>
      <c r="CB602" s="87"/>
      <c r="CC602" s="87"/>
      <c r="CD602" s="454" t="s">
        <v>9</v>
      </c>
      <c r="CE602" s="92" t="s">
        <v>7</v>
      </c>
      <c r="CF602" s="450" t="s">
        <v>16</v>
      </c>
      <c r="CG602" s="457" t="s">
        <v>14</v>
      </c>
      <c r="CH602" s="459" t="s">
        <v>15</v>
      </c>
      <c r="CI602" s="9"/>
      <c r="CK602" s="25" t="s">
        <v>9</v>
      </c>
      <c r="CL602" s="26" t="s">
        <v>17</v>
      </c>
      <c r="CM602" s="26" t="s">
        <v>18</v>
      </c>
      <c r="CN602" s="1" t="s">
        <v>19</v>
      </c>
      <c r="CO602" s="27" t="s">
        <v>20</v>
      </c>
      <c r="CP602" s="28"/>
      <c r="CQ602" s="25" t="s">
        <v>9</v>
      </c>
      <c r="CR602" s="26" t="s">
        <v>17</v>
      </c>
      <c r="CS602" s="26" t="s">
        <v>18</v>
      </c>
      <c r="CT602" s="1" t="s">
        <v>19</v>
      </c>
      <c r="CU602" s="27" t="s">
        <v>20</v>
      </c>
    </row>
    <row r="603" spans="1:99" ht="31.5" customHeight="1" x14ac:dyDescent="0.25">
      <c r="A603" s="175"/>
      <c r="B603" s="176"/>
      <c r="C603" s="177" t="s">
        <v>17</v>
      </c>
      <c r="D603" s="177" t="s">
        <v>18</v>
      </c>
      <c r="E603" s="177" t="s">
        <v>19</v>
      </c>
      <c r="F603" s="178" t="s">
        <v>16</v>
      </c>
      <c r="G603" s="178" t="s">
        <v>21</v>
      </c>
      <c r="H603" s="178" t="s">
        <v>22</v>
      </c>
      <c r="I603" s="440" t="s">
        <v>23</v>
      </c>
      <c r="J603" s="440"/>
      <c r="K603" s="441" t="s">
        <v>24</v>
      </c>
      <c r="L603" s="441"/>
      <c r="M603" s="441" t="s">
        <v>25</v>
      </c>
      <c r="N603" s="441"/>
      <c r="O603" s="462"/>
      <c r="P603" s="462"/>
      <c r="Q603" s="499"/>
      <c r="R603" s="499"/>
      <c r="S603" s="499"/>
      <c r="T603" s="499"/>
      <c r="U603" s="499"/>
      <c r="V603" s="500"/>
      <c r="W603" s="164"/>
      <c r="X603" s="165"/>
      <c r="Y603" s="179"/>
      <c r="Z603" s="442" t="s">
        <v>26</v>
      </c>
      <c r="AA603" s="442"/>
      <c r="AB603" s="442"/>
      <c r="AC603" s="442"/>
      <c r="AD603" s="443" t="s">
        <v>27</v>
      </c>
      <c r="AE603" s="443"/>
      <c r="AF603" s="443"/>
      <c r="AG603" s="443"/>
      <c r="AH603" s="443" t="s">
        <v>28</v>
      </c>
      <c r="AI603" s="443"/>
      <c r="AJ603" s="443"/>
      <c r="AK603" s="443"/>
      <c r="AL603" s="444" t="s">
        <v>29</v>
      </c>
      <c r="AM603" s="444"/>
      <c r="AN603" s="444"/>
      <c r="AO603" s="444"/>
      <c r="AP603" s="445" t="s">
        <v>30</v>
      </c>
      <c r="AQ603" s="445"/>
      <c r="AR603" s="445" t="s">
        <v>31</v>
      </c>
      <c r="AS603" s="445"/>
      <c r="AT603" s="445"/>
      <c r="AU603" s="446"/>
      <c r="AW603" s="447" t="s">
        <v>32</v>
      </c>
      <c r="AX603" s="448"/>
      <c r="AY603" s="448"/>
      <c r="AZ603" s="448"/>
      <c r="BA603" s="449"/>
      <c r="BB603" s="447" t="s">
        <v>33</v>
      </c>
      <c r="BC603" s="448"/>
      <c r="BD603" s="448"/>
      <c r="BE603" s="448"/>
      <c r="BF603" s="449"/>
      <c r="BG603" s="181"/>
      <c r="BH603" s="170"/>
      <c r="BI603" s="171" t="s">
        <v>34</v>
      </c>
      <c r="BJ603" s="173" t="s">
        <v>16</v>
      </c>
      <c r="BK603" s="173"/>
      <c r="BL603" s="174"/>
      <c r="BM603" s="171" t="s">
        <v>34</v>
      </c>
      <c r="BN603" s="173" t="s">
        <v>16</v>
      </c>
      <c r="BO603" s="173"/>
      <c r="BP603" s="173"/>
      <c r="BQ603" s="171" t="s">
        <v>34</v>
      </c>
      <c r="BR603" s="173" t="s">
        <v>16</v>
      </c>
      <c r="BS603" s="173"/>
      <c r="BT603" s="174"/>
      <c r="BU603" s="87"/>
      <c r="BV603" s="87"/>
      <c r="BW603" s="464"/>
      <c r="BX603" s="95" t="s">
        <v>34</v>
      </c>
      <c r="BY603" s="451"/>
      <c r="BZ603" s="451"/>
      <c r="CA603" s="453"/>
      <c r="CB603" s="87"/>
      <c r="CC603" s="87"/>
      <c r="CD603" s="455"/>
      <c r="CE603" s="88" t="s">
        <v>34</v>
      </c>
      <c r="CF603" s="456"/>
      <c r="CG603" s="458"/>
      <c r="CH603" s="460"/>
      <c r="CI603" s="9"/>
      <c r="CK603" s="25"/>
      <c r="CL603" s="29" t="s">
        <v>35</v>
      </c>
      <c r="CM603" s="26" t="s">
        <v>35</v>
      </c>
      <c r="CN603" s="26" t="s">
        <v>35</v>
      </c>
      <c r="CO603" s="27" t="s">
        <v>35</v>
      </c>
      <c r="CP603" s="15"/>
      <c r="CQ603" s="25"/>
      <c r="CR603" s="29" t="s">
        <v>35</v>
      </c>
      <c r="CS603" s="26" t="s">
        <v>35</v>
      </c>
      <c r="CT603" s="26" t="s">
        <v>35</v>
      </c>
      <c r="CU603" s="27" t="s">
        <v>35</v>
      </c>
    </row>
    <row r="604" spans="1:99" ht="15.75" customHeight="1" x14ac:dyDescent="0.25">
      <c r="A604" s="182"/>
      <c r="B604" s="178" t="s">
        <v>36</v>
      </c>
      <c r="C604" s="177" t="s">
        <v>37</v>
      </c>
      <c r="D604" s="177" t="s">
        <v>37</v>
      </c>
      <c r="E604" s="177" t="s">
        <v>37</v>
      </c>
      <c r="F604" s="177" t="s">
        <v>37</v>
      </c>
      <c r="G604" s="177" t="s">
        <v>37</v>
      </c>
      <c r="H604" s="177" t="s">
        <v>37</v>
      </c>
      <c r="I604" s="178" t="s">
        <v>38</v>
      </c>
      <c r="J604" s="178" t="s">
        <v>39</v>
      </c>
      <c r="K604" s="178" t="s">
        <v>38</v>
      </c>
      <c r="L604" s="178" t="s">
        <v>39</v>
      </c>
      <c r="M604" s="178" t="s">
        <v>38</v>
      </c>
      <c r="N604" s="178" t="s">
        <v>39</v>
      </c>
      <c r="O604" s="178" t="s">
        <v>38</v>
      </c>
      <c r="P604" s="178" t="s">
        <v>39</v>
      </c>
      <c r="Q604" s="183" t="s">
        <v>17</v>
      </c>
      <c r="R604" s="183" t="s">
        <v>18</v>
      </c>
      <c r="S604" s="183" t="s">
        <v>19</v>
      </c>
      <c r="T604" s="183" t="s">
        <v>38</v>
      </c>
      <c r="U604" s="183" t="s">
        <v>39</v>
      </c>
      <c r="V604" s="184" t="s">
        <v>36</v>
      </c>
      <c r="W604" s="185"/>
      <c r="X604" s="186"/>
      <c r="Y604" s="175"/>
      <c r="Z604" s="187" t="s">
        <v>17</v>
      </c>
      <c r="AA604" s="187" t="s">
        <v>18</v>
      </c>
      <c r="AB604" s="188" t="s">
        <v>19</v>
      </c>
      <c r="AC604" s="189" t="s">
        <v>16</v>
      </c>
      <c r="AD604" s="187" t="s">
        <v>17</v>
      </c>
      <c r="AE604" s="187" t="s">
        <v>18</v>
      </c>
      <c r="AF604" s="187" t="s">
        <v>19</v>
      </c>
      <c r="AG604" s="189" t="s">
        <v>16</v>
      </c>
      <c r="AH604" s="187" t="s">
        <v>17</v>
      </c>
      <c r="AI604" s="187" t="s">
        <v>18</v>
      </c>
      <c r="AJ604" s="187" t="s">
        <v>19</v>
      </c>
      <c r="AK604" s="189" t="s">
        <v>16</v>
      </c>
      <c r="AL604" s="187" t="s">
        <v>17</v>
      </c>
      <c r="AM604" s="187" t="s">
        <v>18</v>
      </c>
      <c r="AN604" s="187" t="s">
        <v>19</v>
      </c>
      <c r="AO604" s="189" t="s">
        <v>39</v>
      </c>
      <c r="AP604" s="189" t="s">
        <v>38</v>
      </c>
      <c r="AQ604" s="189" t="s">
        <v>39</v>
      </c>
      <c r="AR604" s="187" t="s">
        <v>17</v>
      </c>
      <c r="AS604" s="187" t="s">
        <v>18</v>
      </c>
      <c r="AT604" s="187" t="s">
        <v>19</v>
      </c>
      <c r="AU604" s="190" t="s">
        <v>39</v>
      </c>
      <c r="AV604" s="191" t="s">
        <v>17</v>
      </c>
      <c r="AW604" s="192" t="s">
        <v>17</v>
      </c>
      <c r="AX604" s="189" t="s">
        <v>18</v>
      </c>
      <c r="AY604" s="189" t="s">
        <v>19</v>
      </c>
      <c r="AZ604" s="189" t="s">
        <v>38</v>
      </c>
      <c r="BA604" s="193" t="s">
        <v>39</v>
      </c>
      <c r="BB604" s="192" t="s">
        <v>17</v>
      </c>
      <c r="BC604" s="189" t="s">
        <v>18</v>
      </c>
      <c r="BD604" s="189" t="s">
        <v>19</v>
      </c>
      <c r="BE604" s="189" t="s">
        <v>38</v>
      </c>
      <c r="BF604" s="193" t="s">
        <v>39</v>
      </c>
      <c r="BG604" s="194"/>
      <c r="BH604" s="195"/>
      <c r="BI604" s="196"/>
      <c r="BJ604" s="197"/>
      <c r="BK604" s="198"/>
      <c r="BL604" s="199"/>
      <c r="BM604" s="196"/>
      <c r="BN604" s="197"/>
      <c r="BO604" s="198"/>
      <c r="BP604" s="200"/>
      <c r="BQ604" s="196"/>
      <c r="BR604" s="197"/>
      <c r="BS604" s="198"/>
      <c r="BT604" s="199"/>
      <c r="BU604" s="8"/>
      <c r="BV604" s="87"/>
      <c r="BW604" s="97"/>
      <c r="BX604" s="95"/>
      <c r="BY604" s="93"/>
      <c r="BZ604" s="93"/>
      <c r="CA604" s="98"/>
      <c r="CB604" s="8"/>
      <c r="CC604" s="87"/>
      <c r="CD604" s="90"/>
      <c r="CE604" s="99"/>
      <c r="CF604" s="100"/>
      <c r="CG604" s="100"/>
      <c r="CH604" s="101"/>
      <c r="CI604" s="8"/>
      <c r="CJ604" s="9"/>
      <c r="CK604" s="25"/>
      <c r="CL604" s="10"/>
      <c r="CM604" s="10"/>
      <c r="CN604" s="10"/>
      <c r="CO604" s="11"/>
      <c r="CP604" s="8"/>
      <c r="CQ604" s="25"/>
      <c r="CR604" s="30"/>
      <c r="CS604" s="30"/>
      <c r="CT604" s="30"/>
      <c r="CU604" s="46"/>
    </row>
    <row r="605" spans="1:99" ht="15.75" customHeight="1" x14ac:dyDescent="0.25">
      <c r="A605" s="201" t="s">
        <v>40</v>
      </c>
      <c r="B605" s="202"/>
      <c r="C605" s="203">
        <v>133.876</v>
      </c>
      <c r="D605" s="204">
        <v>133.99</v>
      </c>
      <c r="E605" s="204">
        <v>173.07</v>
      </c>
      <c r="F605" s="205">
        <f t="shared" ref="F605:F612" si="499">C605+D605+E605</f>
        <v>440.93599999999998</v>
      </c>
      <c r="G605" s="206">
        <f>F605+G559</f>
        <v>1725.875</v>
      </c>
      <c r="H605" s="206" t="s">
        <v>140</v>
      </c>
      <c r="I605" s="207">
        <f t="shared" ref="I605:I621" si="500">AC605</f>
        <v>0</v>
      </c>
      <c r="J605" s="207">
        <f>I605+J559</f>
        <v>0</v>
      </c>
      <c r="K605" s="207">
        <f t="shared" ref="K605:K621" si="501">AG605</f>
        <v>0</v>
      </c>
      <c r="L605" s="207">
        <f>K605+L559</f>
        <v>60</v>
      </c>
      <c r="M605" s="207">
        <f t="shared" ref="M605:M621" si="502">AK605</f>
        <v>795</v>
      </c>
      <c r="N605" s="207">
        <f>M605+N559</f>
        <v>16640</v>
      </c>
      <c r="O605" s="208">
        <f>(24*60-(I605+K605+M605+AR605+AS605+AT605+AP605))/24/60*100</f>
        <v>44.791666666666671</v>
      </c>
      <c r="P605" s="410">
        <f>(X605*24*60-(J605+L605+N605+AQ605+AU605))/X605/24/60*100</f>
        <v>17.162698412698411</v>
      </c>
      <c r="Q605" s="209"/>
      <c r="R605" s="210"/>
      <c r="S605" s="211"/>
      <c r="T605" s="209"/>
      <c r="U605" s="209"/>
      <c r="V605" s="212"/>
      <c r="W605" s="213"/>
      <c r="X605" s="214">
        <f>BH601</f>
        <v>14</v>
      </c>
      <c r="Y605" s="201" t="s">
        <v>40</v>
      </c>
      <c r="Z605" s="215"/>
      <c r="AA605" s="216"/>
      <c r="AB605" s="217"/>
      <c r="AC605" s="210">
        <f t="shared" ref="AC605:AC621" si="503">Z605+AA605+AB605</f>
        <v>0</v>
      </c>
      <c r="AD605" s="215"/>
      <c r="AE605" s="215"/>
      <c r="AF605" s="215"/>
      <c r="AG605" s="210">
        <f t="shared" ref="AG605:AG621" si="504">AD605+AE605+AF605</f>
        <v>0</v>
      </c>
      <c r="AH605" s="235">
        <v>300</v>
      </c>
      <c r="AI605" s="216">
        <v>280</v>
      </c>
      <c r="AJ605" s="216">
        <v>215</v>
      </c>
      <c r="AK605" s="210">
        <f t="shared" ref="AK605:AK621" si="505">AH605+AI605+AJ605</f>
        <v>795</v>
      </c>
      <c r="AL605" s="218"/>
      <c r="AM605" s="218"/>
      <c r="AN605" s="218"/>
      <c r="AO605" s="207">
        <f>AL605+AM605+AN605+AO559</f>
        <v>0</v>
      </c>
      <c r="AP605" s="209"/>
      <c r="AQ605" s="411">
        <f>AP605+AQ559</f>
        <v>0</v>
      </c>
      <c r="AR605" s="210"/>
      <c r="AS605" s="210"/>
      <c r="AT605" s="210"/>
      <c r="AU605" s="219">
        <f>AR605+AS605+AT605+AU559</f>
        <v>0</v>
      </c>
      <c r="AV605" s="220" t="s">
        <v>40</v>
      </c>
      <c r="AW605" s="221"/>
      <c r="AX605" s="210"/>
      <c r="AY605" s="210"/>
      <c r="AZ605" s="219">
        <f>AW605+AX605+AY605</f>
        <v>0</v>
      </c>
      <c r="BA605" s="222">
        <f>AZ605+BA559</f>
        <v>0</v>
      </c>
      <c r="BB605" s="221"/>
      <c r="BC605" s="210"/>
      <c r="BD605" s="210"/>
      <c r="BE605" s="219">
        <f>BB605+BC605+BD605</f>
        <v>0</v>
      </c>
      <c r="BF605" s="222">
        <f t="shared" ref="BF605:BF627" si="506">BE605+BF559</f>
        <v>0</v>
      </c>
      <c r="BG605" s="223"/>
      <c r="BH605" s="224" t="s">
        <v>40</v>
      </c>
      <c r="BI605" s="225"/>
      <c r="BJ605" s="226">
        <v>1.3</v>
      </c>
      <c r="BK605" s="227"/>
      <c r="BL605" s="228"/>
      <c r="BM605" s="225"/>
      <c r="BN605" s="226">
        <v>0.8</v>
      </c>
      <c r="BO605" s="227"/>
      <c r="BP605" s="229"/>
      <c r="BQ605" s="225"/>
      <c r="BR605" s="226">
        <v>1.3</v>
      </c>
      <c r="BS605" s="227"/>
      <c r="BT605" s="230"/>
      <c r="BU605" s="8"/>
      <c r="BV605" s="87"/>
      <c r="BW605" s="104" t="s">
        <v>40</v>
      </c>
      <c r="BX605" s="13"/>
      <c r="BY605" s="102">
        <f>BJ605+BN605+BR605</f>
        <v>3.4000000000000004</v>
      </c>
      <c r="BZ605" s="102"/>
      <c r="CA605" s="98"/>
      <c r="CB605" s="8"/>
      <c r="CC605" s="87"/>
      <c r="CD605" s="90" t="s">
        <v>40</v>
      </c>
      <c r="CE605" s="105"/>
      <c r="CF605" s="102">
        <f>BY605</f>
        <v>3.4000000000000004</v>
      </c>
      <c r="CG605" s="102"/>
      <c r="CH605" s="106"/>
      <c r="CI605" s="8"/>
      <c r="CJ605" s="9"/>
      <c r="CK605" s="25" t="s">
        <v>40</v>
      </c>
      <c r="CL605" s="31">
        <f>BJ605/C605*100</f>
        <v>0.97104783531028716</v>
      </c>
      <c r="CM605" s="31">
        <f>BN605/D605*100</f>
        <v>0.59705948205089932</v>
      </c>
      <c r="CN605" s="31">
        <f>BR605/E605*100</f>
        <v>0.75114115675738147</v>
      </c>
      <c r="CO605" s="32">
        <f>BY605/F605%</f>
        <v>0.77108696046591807</v>
      </c>
      <c r="CP605" s="8"/>
      <c r="CQ605" s="25" t="s">
        <v>40</v>
      </c>
      <c r="CR605" s="31"/>
      <c r="CS605" s="31"/>
      <c r="CT605" s="31"/>
      <c r="CU605" s="32"/>
    </row>
    <row r="606" spans="1:99" ht="15.75" customHeight="1" x14ac:dyDescent="0.25">
      <c r="A606" s="182" t="s">
        <v>41</v>
      </c>
      <c r="B606" s="202"/>
      <c r="C606" s="204">
        <v>155.851</v>
      </c>
      <c r="D606" s="204">
        <v>174.88</v>
      </c>
      <c r="E606" s="204">
        <v>219.613</v>
      </c>
      <c r="F606" s="205">
        <f t="shared" si="499"/>
        <v>550.34400000000005</v>
      </c>
      <c r="G606" s="206">
        <f t="shared" ref="G606:G629" si="507">F606+G560</f>
        <v>1590.201</v>
      </c>
      <c r="H606" s="205">
        <f>G606/BH601</f>
        <v>113.58578571428572</v>
      </c>
      <c r="I606" s="231">
        <f t="shared" si="500"/>
        <v>0</v>
      </c>
      <c r="J606" s="207">
        <f t="shared" ref="J606:J627" si="508">I606+J560</f>
        <v>220</v>
      </c>
      <c r="K606" s="231">
        <f t="shared" si="501"/>
        <v>0</v>
      </c>
      <c r="L606" s="207">
        <f t="shared" ref="L606:L627" si="509">K606+L560</f>
        <v>125</v>
      </c>
      <c r="M606" s="207">
        <f t="shared" si="502"/>
        <v>0</v>
      </c>
      <c r="N606" s="207">
        <f t="shared" ref="N606:N627" si="510">M606+N560</f>
        <v>14445</v>
      </c>
      <c r="O606" s="208">
        <f>(24*60-(I606+K606+M606+AR606+AS606+AT606+AP606))/24/60*100</f>
        <v>100</v>
      </c>
      <c r="P606" s="208">
        <f>(X606*24*60-(J606+L606+N606+AQ606+AU606))/X606/24/60*100</f>
        <v>26.636904761904763</v>
      </c>
      <c r="Q606" s="232"/>
      <c r="R606" s="233"/>
      <c r="S606" s="233"/>
      <c r="T606" s="234"/>
      <c r="U606" s="234"/>
      <c r="V606" s="184"/>
      <c r="W606" s="213"/>
      <c r="X606" s="214">
        <f t="shared" ref="X606:X615" si="511">X605</f>
        <v>14</v>
      </c>
      <c r="Y606" s="182" t="s">
        <v>41</v>
      </c>
      <c r="Z606" s="215"/>
      <c r="AA606" s="216"/>
      <c r="AB606" s="216"/>
      <c r="AC606" s="210">
        <f t="shared" si="503"/>
        <v>0</v>
      </c>
      <c r="AD606" s="235"/>
      <c r="AE606" s="235"/>
      <c r="AF606" s="235"/>
      <c r="AG606" s="210">
        <f t="shared" si="504"/>
        <v>0</v>
      </c>
      <c r="AH606" s="235">
        <v>0</v>
      </c>
      <c r="AI606" s="235">
        <v>0</v>
      </c>
      <c r="AJ606" s="235">
        <v>0</v>
      </c>
      <c r="AK606" s="210">
        <f t="shared" si="505"/>
        <v>0</v>
      </c>
      <c r="AL606" s="233"/>
      <c r="AM606" s="233"/>
      <c r="AN606" s="233"/>
      <c r="AO606" s="207">
        <f t="shared" ref="AO606:AO627" si="512">AL606+AM606+AN606+AO560</f>
        <v>0</v>
      </c>
      <c r="AP606" s="236"/>
      <c r="AQ606" s="411">
        <f t="shared" ref="AQ606:AQ627" si="513">AP606+AQ560</f>
        <v>0</v>
      </c>
      <c r="AR606" s="237"/>
      <c r="AS606" s="237"/>
      <c r="AT606" s="237"/>
      <c r="AU606" s="219">
        <f t="shared" ref="AU606:AU627" si="514">AR606+AS606+AT606+AU560</f>
        <v>0</v>
      </c>
      <c r="AV606" s="220" t="s">
        <v>42</v>
      </c>
      <c r="AW606" s="221"/>
      <c r="AX606" s="210"/>
      <c r="AY606" s="210"/>
      <c r="AZ606" s="219">
        <f>AW606+AX606+AY606</f>
        <v>0</v>
      </c>
      <c r="BA606" s="222">
        <f t="shared" ref="BA606:BA628" si="515">AZ606+BA560</f>
        <v>0</v>
      </c>
      <c r="BB606" s="221"/>
      <c r="BC606" s="210"/>
      <c r="BD606" s="210"/>
      <c r="BE606" s="219">
        <f>BB606+BC606+BD606</f>
        <v>0</v>
      </c>
      <c r="BF606" s="222">
        <f t="shared" si="506"/>
        <v>0</v>
      </c>
      <c r="BG606" s="238"/>
      <c r="BH606" s="195"/>
      <c r="BI606" s="239"/>
      <c r="BJ606" s="240"/>
      <c r="BK606" s="241"/>
      <c r="BL606" s="242"/>
      <c r="BM606" s="239"/>
      <c r="BN606" s="241"/>
      <c r="BO606" s="241"/>
      <c r="BP606" s="198"/>
      <c r="BQ606" s="239"/>
      <c r="BR606" s="241"/>
      <c r="BS606" s="241"/>
      <c r="BT606" s="243"/>
      <c r="BU606" s="8"/>
      <c r="BV606" s="87"/>
      <c r="BW606" s="107"/>
      <c r="BX606" s="14"/>
      <c r="BY606" s="93"/>
      <c r="BZ606" s="93"/>
      <c r="CA606" s="98"/>
      <c r="CB606" s="8"/>
      <c r="CC606" s="87"/>
      <c r="CD606" s="108"/>
      <c r="CE606" s="109"/>
      <c r="CF606" s="93"/>
      <c r="CG606" s="93"/>
      <c r="CH606" s="110"/>
      <c r="CI606" s="8"/>
      <c r="CJ606" s="9"/>
      <c r="CK606" s="25"/>
      <c r="CL606" s="2"/>
      <c r="CM606" s="2"/>
      <c r="CN606" s="2"/>
      <c r="CO606" s="3"/>
      <c r="CP606" s="8"/>
      <c r="CQ606" s="25"/>
      <c r="CR606" s="2"/>
      <c r="CS606" s="2"/>
      <c r="CT606" s="2"/>
      <c r="CU606" s="3"/>
    </row>
    <row r="607" spans="1:99" ht="15.75" customHeight="1" x14ac:dyDescent="0.25">
      <c r="A607" s="201" t="s">
        <v>43</v>
      </c>
      <c r="B607" s="503">
        <v>260</v>
      </c>
      <c r="C607" s="204">
        <v>127</v>
      </c>
      <c r="D607" s="204">
        <v>72.900000000000006</v>
      </c>
      <c r="E607" s="204">
        <v>90.935000000000002</v>
      </c>
      <c r="F607" s="244">
        <f t="shared" si="499"/>
        <v>290.83500000000004</v>
      </c>
      <c r="G607" s="206">
        <f t="shared" si="507"/>
        <v>2573.375</v>
      </c>
      <c r="H607" s="206">
        <f>G607/BH601</f>
        <v>183.8125</v>
      </c>
      <c r="I607" s="207">
        <f t="shared" si="500"/>
        <v>0</v>
      </c>
      <c r="J607" s="207">
        <f t="shared" si="508"/>
        <v>165</v>
      </c>
      <c r="K607" s="207">
        <f t="shared" si="501"/>
        <v>0</v>
      </c>
      <c r="L607" s="207">
        <f t="shared" si="509"/>
        <v>385</v>
      </c>
      <c r="M607" s="207">
        <f t="shared" si="502"/>
        <v>15</v>
      </c>
      <c r="N607" s="207">
        <f t="shared" si="510"/>
        <v>3095</v>
      </c>
      <c r="O607" s="208">
        <f>(24*60-(I607+K607+M607+AR607+AS607+AT607+AP607))/24/60*100</f>
        <v>98.958333333333343</v>
      </c>
      <c r="P607" s="208">
        <f>(X607*24*60-(J607+L607+N607+AQ607+AU607))/X607/24/60*100</f>
        <v>79.464285714285708</v>
      </c>
      <c r="Q607" s="496">
        <f>(C607+C608)/AL607*60</f>
        <v>15.875</v>
      </c>
      <c r="R607" s="496">
        <f>(D607+D608)/AM607*60</f>
        <v>9.1125000000000007</v>
      </c>
      <c r="S607" s="496">
        <f>(E607+E608)/AN607*60</f>
        <v>11.733548387096775</v>
      </c>
      <c r="T607" s="496">
        <f>(F607+F608)/(AL607+AM607+AN607)*60</f>
        <v>12.245684210526319</v>
      </c>
      <c r="U607" s="496">
        <f>(G607+G608)*60/AO607</f>
        <v>13.538070944599442</v>
      </c>
      <c r="V607" s="487">
        <v>13.76</v>
      </c>
      <c r="W607" s="245"/>
      <c r="X607" s="214">
        <f t="shared" si="511"/>
        <v>14</v>
      </c>
      <c r="Y607" s="201" t="s">
        <v>43</v>
      </c>
      <c r="Z607" s="215"/>
      <c r="AA607" s="216"/>
      <c r="AB607" s="216"/>
      <c r="AC607" s="210">
        <f t="shared" si="503"/>
        <v>0</v>
      </c>
      <c r="AD607" s="246"/>
      <c r="AE607" s="235"/>
      <c r="AF607" s="235"/>
      <c r="AG607" s="210">
        <f t="shared" si="504"/>
        <v>0</v>
      </c>
      <c r="AH607" s="235">
        <v>0</v>
      </c>
      <c r="AI607" s="235">
        <v>0</v>
      </c>
      <c r="AJ607" s="235">
        <v>15</v>
      </c>
      <c r="AK607" s="210">
        <f t="shared" si="505"/>
        <v>15</v>
      </c>
      <c r="AL607" s="247">
        <v>480</v>
      </c>
      <c r="AM607" s="247">
        <v>480</v>
      </c>
      <c r="AN607" s="247">
        <v>465</v>
      </c>
      <c r="AO607" s="207">
        <f t="shared" si="512"/>
        <v>12545</v>
      </c>
      <c r="AP607" s="209"/>
      <c r="AQ607" s="411">
        <f t="shared" si="513"/>
        <v>0</v>
      </c>
      <c r="AR607" s="210"/>
      <c r="AS607" s="210"/>
      <c r="AT607" s="210"/>
      <c r="AU607" s="219">
        <f t="shared" si="514"/>
        <v>495</v>
      </c>
      <c r="AV607" s="220" t="s">
        <v>44</v>
      </c>
      <c r="AW607" s="221"/>
      <c r="AX607" s="210"/>
      <c r="AY607" s="210"/>
      <c r="AZ607" s="219">
        <f>AW607+AX607+AY607</f>
        <v>0</v>
      </c>
      <c r="BA607" s="222">
        <f t="shared" si="515"/>
        <v>0</v>
      </c>
      <c r="BB607" s="221"/>
      <c r="BC607" s="210"/>
      <c r="BD607" s="210"/>
      <c r="BE607" s="219">
        <f>BB607+BC607+BD607</f>
        <v>0</v>
      </c>
      <c r="BF607" s="222">
        <f t="shared" si="506"/>
        <v>0</v>
      </c>
      <c r="BG607" s="248">
        <f>SUM(AR607:AT609,AP607:AP609,AL607:AN609,AH607:AJ609,AD607:AF609,Z607:AB609)</f>
        <v>1440</v>
      </c>
      <c r="BH607" s="224" t="s">
        <v>45</v>
      </c>
      <c r="BI607" s="225"/>
      <c r="BJ607" s="249">
        <v>0.5</v>
      </c>
      <c r="BK607" s="226"/>
      <c r="BL607" s="250"/>
      <c r="BM607" s="225"/>
      <c r="BN607" s="226">
        <v>0.56000000000000005</v>
      </c>
      <c r="BO607" s="226"/>
      <c r="BP607" s="251"/>
      <c r="BQ607" s="225"/>
      <c r="BR607" s="226">
        <v>0.54</v>
      </c>
      <c r="BS607" s="226"/>
      <c r="BT607" s="252"/>
      <c r="BU607" s="8"/>
      <c r="BV607" s="87"/>
      <c r="BW607" s="104" t="s">
        <v>45</v>
      </c>
      <c r="BX607" s="13"/>
      <c r="BY607" s="102">
        <f>BJ607+BN607+BR607</f>
        <v>1.6</v>
      </c>
      <c r="BZ607" s="102">
        <f>BK607+BO607+BS607</f>
        <v>0</v>
      </c>
      <c r="CA607" s="98"/>
      <c r="CB607" s="8"/>
      <c r="CC607" s="87"/>
      <c r="CD607" s="90" t="s">
        <v>45</v>
      </c>
      <c r="CE607" s="105"/>
      <c r="CF607" s="102">
        <f>BY607</f>
        <v>1.6</v>
      </c>
      <c r="CG607" s="102">
        <f>BZ607</f>
        <v>0</v>
      </c>
      <c r="CH607" s="106"/>
      <c r="CI607" s="8"/>
      <c r="CJ607" s="9"/>
      <c r="CK607" s="25" t="s">
        <v>45</v>
      </c>
      <c r="CL607" s="31">
        <f>BJ607/(C607+C608+C609)%</f>
        <v>0.39370078740157477</v>
      </c>
      <c r="CM607" s="31">
        <f>BN607/(D607+D608+D609)%</f>
        <v>0.6872852233676976</v>
      </c>
      <c r="CN607" s="31">
        <f>BR607/(E607+E608+E609)%</f>
        <v>0.59383075823390341</v>
      </c>
      <c r="CO607" s="32">
        <f>BY607/(F607+F608+F609)%</f>
        <v>0.53437536529565988</v>
      </c>
      <c r="CP607" s="8"/>
      <c r="CQ607" s="25" t="s">
        <v>45</v>
      </c>
      <c r="CR607" s="31">
        <f>BK607/(C607+C608+C609)%</f>
        <v>0</v>
      </c>
      <c r="CS607" s="31">
        <f>BO607/(D607+D608+D609)%</f>
        <v>0</v>
      </c>
      <c r="CT607" s="31">
        <f>BS607/(E607+E608+E609)%</f>
        <v>0</v>
      </c>
      <c r="CU607" s="32">
        <f>BZ607/(F607+F608+F609)%</f>
        <v>0</v>
      </c>
    </row>
    <row r="608" spans="1:99" ht="15.75" customHeight="1" x14ac:dyDescent="0.25">
      <c r="A608" s="182" t="s">
        <v>46</v>
      </c>
      <c r="B608" s="503"/>
      <c r="C608" s="204">
        <v>0</v>
      </c>
      <c r="D608" s="204">
        <v>0</v>
      </c>
      <c r="E608" s="204">
        <v>0</v>
      </c>
      <c r="F608" s="205">
        <f t="shared" si="499"/>
        <v>0</v>
      </c>
      <c r="G608" s="206">
        <f t="shared" si="507"/>
        <v>257.20999999999998</v>
      </c>
      <c r="H608" s="205">
        <f>G608/BH601</f>
        <v>18.372142857142855</v>
      </c>
      <c r="I608" s="231">
        <f t="shared" si="500"/>
        <v>0</v>
      </c>
      <c r="J608" s="207">
        <f t="shared" si="508"/>
        <v>0</v>
      </c>
      <c r="K608" s="231">
        <f t="shared" si="501"/>
        <v>0</v>
      </c>
      <c r="L608" s="207">
        <f t="shared" si="509"/>
        <v>0</v>
      </c>
      <c r="M608" s="207">
        <f t="shared" si="502"/>
        <v>0</v>
      </c>
      <c r="N608" s="207">
        <f t="shared" si="510"/>
        <v>0</v>
      </c>
      <c r="O608" s="208"/>
      <c r="P608" s="208"/>
      <c r="Q608" s="496"/>
      <c r="R608" s="496"/>
      <c r="S608" s="496"/>
      <c r="T608" s="496"/>
      <c r="U608" s="496"/>
      <c r="V608" s="487"/>
      <c r="W608" s="245"/>
      <c r="X608" s="214">
        <f t="shared" si="511"/>
        <v>14</v>
      </c>
      <c r="Y608" s="182" t="s">
        <v>46</v>
      </c>
      <c r="Z608" s="215"/>
      <c r="AA608" s="216"/>
      <c r="AB608" s="216"/>
      <c r="AC608" s="210">
        <f t="shared" si="503"/>
        <v>0</v>
      </c>
      <c r="AD608" s="235"/>
      <c r="AE608" s="235"/>
      <c r="AF608" s="235"/>
      <c r="AG608" s="210">
        <f t="shared" si="504"/>
        <v>0</v>
      </c>
      <c r="AH608" s="235">
        <v>0</v>
      </c>
      <c r="AI608" s="235">
        <v>0</v>
      </c>
      <c r="AJ608" s="235">
        <v>0</v>
      </c>
      <c r="AK608" s="210">
        <f t="shared" si="505"/>
        <v>0</v>
      </c>
      <c r="AL608" s="233"/>
      <c r="AM608" s="233"/>
      <c r="AN608" s="233"/>
      <c r="AO608" s="207">
        <f t="shared" si="512"/>
        <v>0</v>
      </c>
      <c r="AP608" s="236"/>
      <c r="AQ608" s="411">
        <f t="shared" si="513"/>
        <v>0</v>
      </c>
      <c r="AR608" s="237"/>
      <c r="AS608" s="237"/>
      <c r="AT608" s="237"/>
      <c r="AU608" s="219">
        <f t="shared" si="514"/>
        <v>0</v>
      </c>
      <c r="AV608" s="253"/>
      <c r="AW608" s="254"/>
      <c r="AX608" s="237"/>
      <c r="AY608" s="237"/>
      <c r="AZ608" s="255"/>
      <c r="BA608" s="222">
        <f t="shared" si="515"/>
        <v>0</v>
      </c>
      <c r="BB608" s="254"/>
      <c r="BC608" s="237"/>
      <c r="BD608" s="237"/>
      <c r="BE608" s="255"/>
      <c r="BF608" s="222">
        <f t="shared" si="506"/>
        <v>0</v>
      </c>
      <c r="BG608" s="257"/>
      <c r="BH608" s="195"/>
      <c r="BI608" s="239"/>
      <c r="BJ608" s="240"/>
      <c r="BK608" s="241"/>
      <c r="BL608" s="242"/>
      <c r="BM608" s="239"/>
      <c r="BN608" s="241"/>
      <c r="BO608" s="241"/>
      <c r="BP608" s="198"/>
      <c r="BQ608" s="239"/>
      <c r="BR608" s="241"/>
      <c r="BS608" s="241"/>
      <c r="BT608" s="243"/>
      <c r="BU608" s="8"/>
      <c r="BV608" s="87"/>
      <c r="BW608" s="107"/>
      <c r="BX608" s="14"/>
      <c r="BY608" s="93"/>
      <c r="BZ608" s="93"/>
      <c r="CA608" s="98"/>
      <c r="CB608" s="8"/>
      <c r="CC608" s="87"/>
      <c r="CD608" s="108"/>
      <c r="CE608" s="109"/>
      <c r="CF608" s="93"/>
      <c r="CG608" s="93"/>
      <c r="CH608" s="110"/>
      <c r="CI608" s="8"/>
      <c r="CJ608" s="9"/>
      <c r="CK608" s="25"/>
      <c r="CL608" s="2"/>
      <c r="CM608" s="2"/>
      <c r="CN608" s="2"/>
      <c r="CO608" s="3"/>
      <c r="CP608" s="8"/>
      <c r="CQ608" s="25"/>
      <c r="CR608" s="2"/>
      <c r="CS608" s="2"/>
      <c r="CT608" s="2"/>
      <c r="CU608" s="3"/>
    </row>
    <row r="609" spans="1:99" ht="15.75" customHeight="1" x14ac:dyDescent="0.25">
      <c r="A609" s="182" t="s">
        <v>47</v>
      </c>
      <c r="B609" s="258">
        <v>45</v>
      </c>
      <c r="C609" s="204">
        <v>0</v>
      </c>
      <c r="D609" s="204">
        <v>8.58</v>
      </c>
      <c r="E609" s="204">
        <v>0</v>
      </c>
      <c r="F609" s="205">
        <f t="shared" si="499"/>
        <v>8.58</v>
      </c>
      <c r="G609" s="206">
        <f t="shared" si="507"/>
        <v>240.71999999999997</v>
      </c>
      <c r="H609" s="205">
        <f>G609/BH601</f>
        <v>17.194285714285712</v>
      </c>
      <c r="I609" s="231">
        <f t="shared" si="500"/>
        <v>0</v>
      </c>
      <c r="J609" s="207">
        <f t="shared" si="508"/>
        <v>0</v>
      </c>
      <c r="K609" s="231">
        <f t="shared" si="501"/>
        <v>0</v>
      </c>
      <c r="L609" s="207">
        <f t="shared" si="509"/>
        <v>0</v>
      </c>
      <c r="M609" s="207">
        <f t="shared" si="502"/>
        <v>0</v>
      </c>
      <c r="N609" s="207">
        <f t="shared" si="510"/>
        <v>0</v>
      </c>
      <c r="O609" s="208"/>
      <c r="P609" s="208"/>
      <c r="Q609" s="207" t="e">
        <f>C609/AL609*60</f>
        <v>#DIV/0!</v>
      </c>
      <c r="R609" s="207" t="e">
        <f>D609/AM609*60</f>
        <v>#DIV/0!</v>
      </c>
      <c r="S609" s="207" t="e">
        <f>E609/AN609*60</f>
        <v>#DIV/0!</v>
      </c>
      <c r="T609" s="207" t="e">
        <f>(F609)/(AL609+AM609+AN609)*60</f>
        <v>#DIV/0!</v>
      </c>
      <c r="U609" s="207" t="e">
        <f>(G609)*60/AO609</f>
        <v>#DIV/0!</v>
      </c>
      <c r="V609" s="259">
        <v>16.5</v>
      </c>
      <c r="W609" s="213"/>
      <c r="X609" s="214">
        <f t="shared" si="511"/>
        <v>14</v>
      </c>
      <c r="Y609" s="182" t="s">
        <v>47</v>
      </c>
      <c r="Z609" s="215"/>
      <c r="AA609" s="216"/>
      <c r="AB609" s="217"/>
      <c r="AC609" s="210">
        <f t="shared" si="503"/>
        <v>0</v>
      </c>
      <c r="AD609" s="235"/>
      <c r="AE609" s="235"/>
      <c r="AF609" s="235"/>
      <c r="AG609" s="210">
        <f t="shared" si="504"/>
        <v>0</v>
      </c>
      <c r="AH609" s="235">
        <v>0</v>
      </c>
      <c r="AI609" s="235">
        <v>0</v>
      </c>
      <c r="AJ609" s="235">
        <v>0</v>
      </c>
      <c r="AK609" s="210">
        <f t="shared" si="505"/>
        <v>0</v>
      </c>
      <c r="AL609" s="247"/>
      <c r="AM609" s="247"/>
      <c r="AN609" s="247"/>
      <c r="AO609" s="207">
        <f t="shared" si="512"/>
        <v>0</v>
      </c>
      <c r="AP609" s="236"/>
      <c r="AQ609" s="411">
        <f t="shared" si="513"/>
        <v>0</v>
      </c>
      <c r="AR609" s="237"/>
      <c r="AS609" s="237"/>
      <c r="AT609" s="237"/>
      <c r="AU609" s="219">
        <f t="shared" si="514"/>
        <v>0</v>
      </c>
      <c r="AV609" s="253"/>
      <c r="AW609" s="254"/>
      <c r="AX609" s="237"/>
      <c r="AY609" s="237"/>
      <c r="AZ609" s="255"/>
      <c r="BA609" s="222">
        <f t="shared" si="515"/>
        <v>0</v>
      </c>
      <c r="BB609" s="254"/>
      <c r="BC609" s="237"/>
      <c r="BD609" s="237"/>
      <c r="BE609" s="255"/>
      <c r="BF609" s="222">
        <f t="shared" si="506"/>
        <v>0</v>
      </c>
      <c r="BG609" s="260"/>
      <c r="BH609" s="224" t="s">
        <v>48</v>
      </c>
      <c r="BI609" s="225"/>
      <c r="BJ609" s="249">
        <v>1.05</v>
      </c>
      <c r="BK609" s="226"/>
      <c r="BL609" s="250"/>
      <c r="BM609" s="225"/>
      <c r="BN609" s="226">
        <v>1.07</v>
      </c>
      <c r="BO609" s="226"/>
      <c r="BP609" s="251"/>
      <c r="BQ609" s="225"/>
      <c r="BR609" s="226">
        <v>1.0900000000000001</v>
      </c>
      <c r="BS609" s="226"/>
      <c r="BT609" s="252"/>
      <c r="BU609" s="8"/>
      <c r="BV609" s="87"/>
      <c r="BW609" s="104" t="s">
        <v>48</v>
      </c>
      <c r="BX609" s="13"/>
      <c r="BY609" s="102">
        <f>BJ609+BN609+BR609</f>
        <v>3.21</v>
      </c>
      <c r="BZ609" s="102">
        <f>BK609+BO609+BS609</f>
        <v>0</v>
      </c>
      <c r="CA609" s="98"/>
      <c r="CB609" s="8"/>
      <c r="CC609" s="87"/>
      <c r="CD609" s="90" t="s">
        <v>48</v>
      </c>
      <c r="CE609" s="105"/>
      <c r="CF609" s="102">
        <f>BY609</f>
        <v>3.21</v>
      </c>
      <c r="CG609" s="102">
        <f>BZ609</f>
        <v>0</v>
      </c>
      <c r="CH609" s="106"/>
      <c r="CI609" s="8"/>
      <c r="CJ609" s="9"/>
      <c r="CK609" s="25" t="s">
        <v>48</v>
      </c>
      <c r="CL609" s="31">
        <f>BJ609/(C610+C611+C612)%</f>
        <v>0.36713286713286719</v>
      </c>
      <c r="CM609" s="31">
        <f>BN609/(D610+D611+D612)%</f>
        <v>0.5918141592920354</v>
      </c>
      <c r="CN609" s="31">
        <f>BR609/(E610+E611+E612)%</f>
        <v>0.86168051416239133</v>
      </c>
      <c r="CO609" s="32">
        <f>BY609/(F610+F611+F612)%</f>
        <v>0.54104436732361705</v>
      </c>
      <c r="CP609" s="8"/>
      <c r="CQ609" s="25" t="s">
        <v>48</v>
      </c>
      <c r="CR609" s="31">
        <f>BK609/(C610+C611+C612)%</f>
        <v>0</v>
      </c>
      <c r="CS609" s="31">
        <f>BO609/(D610+D611+D612)%</f>
        <v>0</v>
      </c>
      <c r="CT609" s="31">
        <f>BS609/(E610+E611+E612)%</f>
        <v>0</v>
      </c>
      <c r="CU609" s="32">
        <f>BZ609/(F612+F610+F611)%</f>
        <v>0</v>
      </c>
    </row>
    <row r="610" spans="1:99" ht="15.75" customHeight="1" x14ac:dyDescent="0.25">
      <c r="A610" s="201" t="s">
        <v>49</v>
      </c>
      <c r="B610" s="503">
        <v>234</v>
      </c>
      <c r="C610" s="204">
        <v>0</v>
      </c>
      <c r="D610" s="204">
        <v>35.799999999999997</v>
      </c>
      <c r="E610" s="204">
        <v>126.497</v>
      </c>
      <c r="F610" s="206">
        <f t="shared" si="499"/>
        <v>162.297</v>
      </c>
      <c r="G610" s="206">
        <f t="shared" si="507"/>
        <v>1802.2730000000004</v>
      </c>
      <c r="H610" s="206">
        <f>G610/BH601</f>
        <v>128.73378571428574</v>
      </c>
      <c r="I610" s="207">
        <f t="shared" si="500"/>
        <v>0</v>
      </c>
      <c r="J610" s="207">
        <f t="shared" si="508"/>
        <v>160</v>
      </c>
      <c r="K610" s="207">
        <f t="shared" si="501"/>
        <v>0</v>
      </c>
      <c r="L610" s="207">
        <f t="shared" si="509"/>
        <v>355</v>
      </c>
      <c r="M610" s="207">
        <f t="shared" si="502"/>
        <v>70</v>
      </c>
      <c r="N610" s="207">
        <f t="shared" si="510"/>
        <v>2400</v>
      </c>
      <c r="O610" s="208">
        <f>(24*60-(I610+K610+M610+AR610+AS610+AT610))/24/60*100</f>
        <v>95.1388888888889</v>
      </c>
      <c r="P610" s="208">
        <f>(X610*24*60-(J610+L610+N610+AQ610+AU610))/X610/24/60*100</f>
        <v>83.333333333333343</v>
      </c>
      <c r="Q610" s="496">
        <f>(C610+C611)/AL610*60</f>
        <v>0</v>
      </c>
      <c r="R610" s="496">
        <f>(D610+D611)/AM610*60</f>
        <v>4.6695652173913045</v>
      </c>
      <c r="S610" s="496">
        <f>(E610+E611)/AN610*60</f>
        <v>17.650744186046509</v>
      </c>
      <c r="T610" s="496">
        <f>(F610+F611)/(AL610+AM610+AN610)*60</f>
        <v>7.1078978102189776</v>
      </c>
      <c r="U610" s="496">
        <f>(G610+G611)*60/AO610</f>
        <v>8.2704688336520089</v>
      </c>
      <c r="V610" s="487">
        <v>16.25</v>
      </c>
      <c r="W610" s="245"/>
      <c r="X610" s="214">
        <f t="shared" si="511"/>
        <v>14</v>
      </c>
      <c r="Y610" s="201" t="s">
        <v>49</v>
      </c>
      <c r="Z610" s="215"/>
      <c r="AA610" s="216"/>
      <c r="AB610" s="216"/>
      <c r="AC610" s="210">
        <f t="shared" si="503"/>
        <v>0</v>
      </c>
      <c r="AD610" s="235"/>
      <c r="AE610" s="235"/>
      <c r="AF610" s="235"/>
      <c r="AG610" s="210">
        <f t="shared" si="504"/>
        <v>0</v>
      </c>
      <c r="AH610" s="235">
        <v>0</v>
      </c>
      <c r="AI610" s="216">
        <v>20</v>
      </c>
      <c r="AJ610" s="216">
        <v>50</v>
      </c>
      <c r="AK610" s="210">
        <f t="shared" si="505"/>
        <v>70</v>
      </c>
      <c r="AL610" s="247">
        <v>480</v>
      </c>
      <c r="AM610" s="247">
        <v>460</v>
      </c>
      <c r="AN610" s="247">
        <v>430</v>
      </c>
      <c r="AO610" s="207">
        <f t="shared" si="512"/>
        <v>13075</v>
      </c>
      <c r="AP610" s="209"/>
      <c r="AQ610" s="411">
        <f t="shared" si="513"/>
        <v>0</v>
      </c>
      <c r="AR610" s="210"/>
      <c r="AS610" s="210"/>
      <c r="AT610" s="210"/>
      <c r="AU610" s="219">
        <f t="shared" si="514"/>
        <v>445</v>
      </c>
      <c r="AV610" s="220" t="s">
        <v>50</v>
      </c>
      <c r="AW610" s="221"/>
      <c r="AX610" s="210"/>
      <c r="AY610" s="210"/>
      <c r="AZ610" s="219">
        <f>AW610+AX610+AY610</f>
        <v>0</v>
      </c>
      <c r="BA610" s="222">
        <f t="shared" si="515"/>
        <v>240</v>
      </c>
      <c r="BB610" s="221"/>
      <c r="BC610" s="210"/>
      <c r="BD610" s="210"/>
      <c r="BE610" s="219">
        <f>BB610+BC610+BD610</f>
        <v>0</v>
      </c>
      <c r="BF610" s="222">
        <f t="shared" si="506"/>
        <v>0</v>
      </c>
      <c r="BG610" s="248">
        <f>SUM(AR610:AT612,AP610:AP612,AL610:AN612,AH610:AJ612,AD610:AF612,Z610:AB612)</f>
        <v>1440</v>
      </c>
      <c r="BH610" s="195"/>
      <c r="BI610" s="239"/>
      <c r="BJ610" s="240"/>
      <c r="BK610" s="241"/>
      <c r="BL610" s="242"/>
      <c r="BM610" s="239"/>
      <c r="BN610" s="241"/>
      <c r="BO610" s="241"/>
      <c r="BP610" s="198"/>
      <c r="BQ610" s="239"/>
      <c r="BR610" s="241"/>
      <c r="BS610" s="241"/>
      <c r="BT610" s="243"/>
      <c r="BU610" s="8"/>
      <c r="BV610" s="87"/>
      <c r="BW610" s="107"/>
      <c r="BX610" s="14"/>
      <c r="BY610" s="93"/>
      <c r="BZ610" s="93"/>
      <c r="CA610" s="98"/>
      <c r="CB610" s="8"/>
      <c r="CC610" s="87"/>
      <c r="CD610" s="111"/>
      <c r="CE610" s="112"/>
      <c r="CF610" s="93"/>
      <c r="CG610" s="93"/>
      <c r="CH610" s="110"/>
      <c r="CI610" s="8"/>
      <c r="CJ610" s="9"/>
      <c r="CK610" s="25"/>
      <c r="CL610" s="2"/>
      <c r="CM610" s="2"/>
      <c r="CN610" s="2"/>
      <c r="CO610" s="3"/>
      <c r="CP610" s="8"/>
      <c r="CQ610" s="25"/>
      <c r="CR610" s="2"/>
      <c r="CS610" s="2"/>
      <c r="CT610" s="2"/>
      <c r="CU610" s="3"/>
    </row>
    <row r="611" spans="1:99" ht="15.75" customHeight="1" x14ac:dyDescent="0.25">
      <c r="A611" s="182" t="s">
        <v>51</v>
      </c>
      <c r="B611" s="503"/>
      <c r="C611" s="204">
        <v>0</v>
      </c>
      <c r="D611" s="204">
        <v>0</v>
      </c>
      <c r="E611" s="204">
        <v>0</v>
      </c>
      <c r="F611" s="205">
        <f t="shared" si="499"/>
        <v>0</v>
      </c>
      <c r="G611" s="206">
        <f t="shared" si="507"/>
        <v>0</v>
      </c>
      <c r="H611" s="205">
        <f>G611/BH601</f>
        <v>0</v>
      </c>
      <c r="I611" s="231">
        <f t="shared" si="500"/>
        <v>0</v>
      </c>
      <c r="J611" s="207">
        <f t="shared" si="508"/>
        <v>0</v>
      </c>
      <c r="K611" s="231">
        <f t="shared" si="501"/>
        <v>0</v>
      </c>
      <c r="L611" s="207">
        <f t="shared" si="509"/>
        <v>0</v>
      </c>
      <c r="M611" s="207">
        <f t="shared" si="502"/>
        <v>0</v>
      </c>
      <c r="N611" s="207">
        <f t="shared" si="510"/>
        <v>0</v>
      </c>
      <c r="O611" s="208"/>
      <c r="P611" s="208"/>
      <c r="Q611" s="496"/>
      <c r="R611" s="496"/>
      <c r="S611" s="496"/>
      <c r="T611" s="496"/>
      <c r="U611" s="496"/>
      <c r="V611" s="487"/>
      <c r="W611" s="245"/>
      <c r="X611" s="214">
        <f t="shared" si="511"/>
        <v>14</v>
      </c>
      <c r="Y611" s="182" t="s">
        <v>51</v>
      </c>
      <c r="Z611" s="237"/>
      <c r="AA611" s="261"/>
      <c r="AB611" s="261"/>
      <c r="AC611" s="210">
        <f t="shared" si="503"/>
        <v>0</v>
      </c>
      <c r="AD611" s="235"/>
      <c r="AE611" s="235"/>
      <c r="AF611" s="235"/>
      <c r="AG611" s="210">
        <f t="shared" si="504"/>
        <v>0</v>
      </c>
      <c r="AH611" s="235">
        <v>0</v>
      </c>
      <c r="AI611" s="235">
        <v>0</v>
      </c>
      <c r="AJ611" s="235">
        <v>0</v>
      </c>
      <c r="AK611" s="210">
        <f t="shared" si="505"/>
        <v>0</v>
      </c>
      <c r="AL611" s="233"/>
      <c r="AM611" s="233"/>
      <c r="AN611" s="233"/>
      <c r="AO611" s="207">
        <f t="shared" si="512"/>
        <v>0</v>
      </c>
      <c r="AP611" s="236"/>
      <c r="AQ611" s="411">
        <f t="shared" si="513"/>
        <v>0</v>
      </c>
      <c r="AR611" s="237"/>
      <c r="AS611" s="237"/>
      <c r="AT611" s="237"/>
      <c r="AU611" s="219">
        <f t="shared" si="514"/>
        <v>0</v>
      </c>
      <c r="AV611" s="253"/>
      <c r="AW611" s="254"/>
      <c r="AX611" s="237"/>
      <c r="AY611" s="237"/>
      <c r="AZ611" s="255"/>
      <c r="BA611" s="222">
        <f t="shared" si="515"/>
        <v>0</v>
      </c>
      <c r="BB611" s="254"/>
      <c r="BC611" s="237"/>
      <c r="BD611" s="237"/>
      <c r="BE611" s="255"/>
      <c r="BF611" s="222">
        <f t="shared" si="506"/>
        <v>0</v>
      </c>
      <c r="BG611" s="260"/>
      <c r="BH611" s="224" t="s">
        <v>52</v>
      </c>
      <c r="BI611" s="225"/>
      <c r="BJ611" s="249">
        <v>0.65</v>
      </c>
      <c r="BK611" s="226"/>
      <c r="BL611" s="250"/>
      <c r="BM611" s="225"/>
      <c r="BN611" s="226">
        <v>0.37</v>
      </c>
      <c r="BO611" s="226"/>
      <c r="BP611" s="251"/>
      <c r="BQ611" s="225"/>
      <c r="BR611" s="226">
        <v>0.5</v>
      </c>
      <c r="BS611" s="226"/>
      <c r="BT611" s="252"/>
      <c r="BU611" s="8"/>
      <c r="BV611" s="87"/>
      <c r="BW611" s="104" t="s">
        <v>52</v>
      </c>
      <c r="BX611" s="13"/>
      <c r="BY611" s="102">
        <f>BJ611+BN611+BR611</f>
        <v>1.52</v>
      </c>
      <c r="BZ611" s="102">
        <f>BK611+BO611+BS611</f>
        <v>0</v>
      </c>
      <c r="CA611" s="98"/>
      <c r="CB611" s="8"/>
      <c r="CC611" s="87"/>
      <c r="CD611" s="113" t="s">
        <v>52</v>
      </c>
      <c r="CE611" s="96"/>
      <c r="CF611" s="102">
        <f>BY611</f>
        <v>1.52</v>
      </c>
      <c r="CG611" s="102">
        <f>BZ611</f>
        <v>0</v>
      </c>
      <c r="CH611" s="106"/>
      <c r="CI611" s="8"/>
      <c r="CJ611" s="9"/>
      <c r="CK611" s="25" t="s">
        <v>52</v>
      </c>
      <c r="CL611" s="31">
        <f>BJ611/(C613+C614)%</f>
        <v>1.1872146118721463</v>
      </c>
      <c r="CM611" s="31">
        <f>BN611/(D613+D614)%</f>
        <v>1.68718650250798</v>
      </c>
      <c r="CN611" s="31">
        <f>BR611/(E613+E614)%</f>
        <v>1.9379844961240309</v>
      </c>
      <c r="CO611" s="32">
        <f>BY611/(F613+F614)%</f>
        <v>1.4832162373145981</v>
      </c>
      <c r="CP611" s="8"/>
      <c r="CQ611" s="25" t="s">
        <v>52</v>
      </c>
      <c r="CR611" s="31">
        <f>BK611/(C613+C614)%</f>
        <v>0</v>
      </c>
      <c r="CS611" s="31">
        <f>BO611/(D613+D614)%</f>
        <v>0</v>
      </c>
      <c r="CT611" s="31">
        <f>BS611/(E613+E614)%</f>
        <v>0</v>
      </c>
      <c r="CU611" s="32">
        <f>BZ611/(F613+F614)%</f>
        <v>0</v>
      </c>
    </row>
    <row r="612" spans="1:99" ht="15.75" customHeight="1" x14ac:dyDescent="0.25">
      <c r="A612" s="182" t="s">
        <v>53</v>
      </c>
      <c r="B612" s="202">
        <v>150</v>
      </c>
      <c r="C612" s="204">
        <v>286</v>
      </c>
      <c r="D612" s="204">
        <v>145</v>
      </c>
      <c r="E612" s="204">
        <v>0</v>
      </c>
      <c r="F612" s="205">
        <f t="shared" si="499"/>
        <v>431</v>
      </c>
      <c r="G612" s="206">
        <f t="shared" si="507"/>
        <v>3800.4349999999995</v>
      </c>
      <c r="H612" s="205">
        <f>G612/BH601</f>
        <v>271.4596428571428</v>
      </c>
      <c r="I612" s="231">
        <f t="shared" si="500"/>
        <v>0</v>
      </c>
      <c r="J612" s="207">
        <f t="shared" si="508"/>
        <v>0</v>
      </c>
      <c r="K612" s="231">
        <f t="shared" si="501"/>
        <v>0</v>
      </c>
      <c r="L612" s="207">
        <f t="shared" si="509"/>
        <v>0</v>
      </c>
      <c r="M612" s="207">
        <f t="shared" si="502"/>
        <v>0</v>
      </c>
      <c r="N612" s="207">
        <f t="shared" si="510"/>
        <v>195</v>
      </c>
      <c r="O612" s="208"/>
      <c r="P612" s="208"/>
      <c r="Q612" s="207" t="e">
        <f>C612/AL612*60</f>
        <v>#DIV/0!</v>
      </c>
      <c r="R612" s="207" t="e">
        <f>D612/AM612*60</f>
        <v>#DIV/0!</v>
      </c>
      <c r="S612" s="207" t="e">
        <f>E612/AN612*60</f>
        <v>#DIV/0!</v>
      </c>
      <c r="T612" s="207" t="e">
        <f>(F612)/(AL612+AM612+AN612)*60</f>
        <v>#DIV/0!</v>
      </c>
      <c r="U612" s="207" t="e">
        <f>(G612)*60/AO612</f>
        <v>#DIV/0!</v>
      </c>
      <c r="V612" s="259">
        <v>20.6</v>
      </c>
      <c r="W612" s="213"/>
      <c r="X612" s="214">
        <f t="shared" si="511"/>
        <v>14</v>
      </c>
      <c r="Y612" s="182" t="s">
        <v>53</v>
      </c>
      <c r="Z612" s="237"/>
      <c r="AA612" s="261"/>
      <c r="AB612" s="261"/>
      <c r="AC612" s="210">
        <f t="shared" si="503"/>
        <v>0</v>
      </c>
      <c r="AD612" s="235"/>
      <c r="AE612" s="235"/>
      <c r="AF612" s="235"/>
      <c r="AG612" s="210">
        <f t="shared" si="504"/>
        <v>0</v>
      </c>
      <c r="AH612" s="235">
        <v>0</v>
      </c>
      <c r="AI612" s="235">
        <v>0</v>
      </c>
      <c r="AJ612" s="235">
        <v>0</v>
      </c>
      <c r="AK612" s="210">
        <f t="shared" si="505"/>
        <v>0</v>
      </c>
      <c r="AL612" s="247"/>
      <c r="AM612" s="247"/>
      <c r="AN612" s="247"/>
      <c r="AO612" s="207">
        <f t="shared" si="512"/>
        <v>0</v>
      </c>
      <c r="AP612" s="236"/>
      <c r="AQ612" s="411">
        <f t="shared" si="513"/>
        <v>0</v>
      </c>
      <c r="AR612" s="237"/>
      <c r="AS612" s="237"/>
      <c r="AT612" s="237"/>
      <c r="AU612" s="219">
        <f t="shared" si="514"/>
        <v>0</v>
      </c>
      <c r="AV612" s="253"/>
      <c r="AW612" s="254"/>
      <c r="AX612" s="237"/>
      <c r="AY612" s="237"/>
      <c r="AZ612" s="255"/>
      <c r="BA612" s="222">
        <f t="shared" si="515"/>
        <v>0</v>
      </c>
      <c r="BB612" s="254"/>
      <c r="BC612" s="237"/>
      <c r="BD612" s="237"/>
      <c r="BE612" s="255"/>
      <c r="BF612" s="222">
        <f t="shared" si="506"/>
        <v>0</v>
      </c>
      <c r="BG612" s="257"/>
      <c r="BH612" s="224"/>
      <c r="BI612" s="225"/>
      <c r="BJ612" s="240"/>
      <c r="BK612" s="240"/>
      <c r="BL612" s="250"/>
      <c r="BM612" s="225"/>
      <c r="BN612" s="240"/>
      <c r="BO612" s="240"/>
      <c r="BP612" s="251"/>
      <c r="BQ612" s="225"/>
      <c r="BR612" s="240"/>
      <c r="BS612" s="240"/>
      <c r="BT612" s="252"/>
      <c r="BU612" s="8"/>
      <c r="BV612" s="87"/>
      <c r="BW612" s="107"/>
      <c r="BX612" s="13"/>
      <c r="BY612" s="102"/>
      <c r="BZ612" s="102"/>
      <c r="CA612" s="98"/>
      <c r="CB612" s="8"/>
      <c r="CC612" s="87"/>
      <c r="CD612" s="90"/>
      <c r="CE612" s="105"/>
      <c r="CF612" s="102"/>
      <c r="CG612" s="102"/>
      <c r="CH612" s="106"/>
      <c r="CI612" s="8"/>
      <c r="CJ612" s="9"/>
      <c r="CK612" s="25"/>
      <c r="CL612" s="31"/>
      <c r="CM612" s="31"/>
      <c r="CN612" s="31"/>
      <c r="CO612" s="32"/>
      <c r="CP612" s="8"/>
      <c r="CQ612" s="25"/>
      <c r="CR612" s="31"/>
      <c r="CS612" s="31"/>
      <c r="CT612" s="31"/>
      <c r="CU612" s="32"/>
    </row>
    <row r="613" spans="1:99" ht="15.75" customHeight="1" x14ac:dyDescent="0.25">
      <c r="A613" s="201" t="s">
        <v>54</v>
      </c>
      <c r="B613" s="202">
        <v>208</v>
      </c>
      <c r="C613" s="204">
        <v>0</v>
      </c>
      <c r="D613" s="204">
        <v>0</v>
      </c>
      <c r="E613" s="204">
        <v>0</v>
      </c>
      <c r="F613" s="206">
        <f t="shared" ref="F613:F621" si="516">C613+D613+E613</f>
        <v>0</v>
      </c>
      <c r="G613" s="206">
        <f t="shared" si="507"/>
        <v>98.27000000000001</v>
      </c>
      <c r="H613" s="206">
        <f>G613/BH601</f>
        <v>7.019285714285715</v>
      </c>
      <c r="I613" s="207">
        <f t="shared" si="500"/>
        <v>60</v>
      </c>
      <c r="J613" s="207">
        <f t="shared" si="508"/>
        <v>820</v>
      </c>
      <c r="K613" s="207">
        <f t="shared" si="501"/>
        <v>0</v>
      </c>
      <c r="L613" s="207">
        <f t="shared" si="509"/>
        <v>10</v>
      </c>
      <c r="M613" s="207">
        <f t="shared" si="502"/>
        <v>80</v>
      </c>
      <c r="N613" s="207">
        <f t="shared" si="510"/>
        <v>6460</v>
      </c>
      <c r="O613" s="208">
        <f>(24*60-(I613+K613+M613+AR613+AS613+AT613+AP613))/24/60*100</f>
        <v>90.277777777777786</v>
      </c>
      <c r="P613" s="208">
        <f>(X613*24*60-(J613+L613+N613+AQ613+AU613))/X613/24/60*100</f>
        <v>61.755952380952387</v>
      </c>
      <c r="Q613" s="496">
        <f>(C613+C614)/(AL613+AL614)*60</f>
        <v>9.125</v>
      </c>
      <c r="R613" s="496">
        <f>(D613+D614)/(AM613+AM614)*60</f>
        <v>3.2092682926829266</v>
      </c>
      <c r="S613" s="496">
        <f>(E613+E614)/(AN613+AN614)*60</f>
        <v>3.7756097560975608</v>
      </c>
      <c r="T613" s="496">
        <f>(F613+F614)/(AL613+AM613+AN613+AL614+AM614+AN614)*60</f>
        <v>5.2108474576271195</v>
      </c>
      <c r="U613" s="496">
        <f>(G613+G614)*60/(AO613+AO614)</f>
        <v>10.465301977552112</v>
      </c>
      <c r="V613" s="487">
        <v>22.18</v>
      </c>
      <c r="W613" s="245"/>
      <c r="X613" s="214">
        <f t="shared" si="511"/>
        <v>14</v>
      </c>
      <c r="Y613" s="201" t="s">
        <v>54</v>
      </c>
      <c r="Z613" s="262"/>
      <c r="AA613" s="216">
        <v>30</v>
      </c>
      <c r="AB613" s="216">
        <v>30</v>
      </c>
      <c r="AC613" s="210">
        <f t="shared" si="503"/>
        <v>60</v>
      </c>
      <c r="AD613" s="235"/>
      <c r="AE613" s="235"/>
      <c r="AF613" s="235"/>
      <c r="AG613" s="210">
        <f t="shared" si="504"/>
        <v>0</v>
      </c>
      <c r="AH613" s="235">
        <v>0</v>
      </c>
      <c r="AI613" s="235">
        <v>40</v>
      </c>
      <c r="AJ613" s="235">
        <v>40</v>
      </c>
      <c r="AK613" s="210">
        <f t="shared" si="505"/>
        <v>80</v>
      </c>
      <c r="AL613" s="247">
        <f>480-120</f>
        <v>360</v>
      </c>
      <c r="AM613" s="247">
        <v>410</v>
      </c>
      <c r="AN613" s="247">
        <v>410</v>
      </c>
      <c r="AO613" s="207">
        <f t="shared" si="512"/>
        <v>9355</v>
      </c>
      <c r="AP613" s="209"/>
      <c r="AQ613" s="411">
        <v>0</v>
      </c>
      <c r="AR613" s="210"/>
      <c r="AS613" s="210"/>
      <c r="AT613" s="210"/>
      <c r="AU613" s="219">
        <f t="shared" si="514"/>
        <v>420</v>
      </c>
      <c r="AV613" s="263" t="s">
        <v>55</v>
      </c>
      <c r="AW613" s="221"/>
      <c r="AX613" s="210"/>
      <c r="AY613" s="210"/>
      <c r="AZ613" s="219">
        <f>AW613+AX613+AY613</f>
        <v>0</v>
      </c>
      <c r="BA613" s="222">
        <f t="shared" si="515"/>
        <v>0</v>
      </c>
      <c r="BB613" s="221"/>
      <c r="BC613" s="210"/>
      <c r="BD613" s="210"/>
      <c r="BE613" s="219">
        <f>BB613+BC613+BD613</f>
        <v>0</v>
      </c>
      <c r="BF613" s="222">
        <f t="shared" si="506"/>
        <v>0</v>
      </c>
      <c r="BG613" s="248">
        <f>SUM(AR613:AT614,AP613:AP614,AL613:AN614,AH613:AJ614,AD613:AF614,Z613:AB614)</f>
        <v>1440</v>
      </c>
      <c r="BH613" s="224" t="s">
        <v>56</v>
      </c>
      <c r="BI613" s="225"/>
      <c r="BJ613" s="249">
        <v>0.44</v>
      </c>
      <c r="BK613" s="226"/>
      <c r="BL613" s="250"/>
      <c r="BM613" s="225"/>
      <c r="BN613" s="226">
        <v>0.4</v>
      </c>
      <c r="BO613" s="226"/>
      <c r="BP613" s="251"/>
      <c r="BQ613" s="225"/>
      <c r="BR613" s="226">
        <v>0</v>
      </c>
      <c r="BS613" s="226"/>
      <c r="BT613" s="252"/>
      <c r="BU613" s="8"/>
      <c r="BV613" s="87"/>
      <c r="BW613" s="104" t="s">
        <v>56</v>
      </c>
      <c r="BX613" s="13"/>
      <c r="BY613" s="102">
        <f>BJ613+BN613+BR613</f>
        <v>0.84000000000000008</v>
      </c>
      <c r="BZ613" s="102">
        <f>BK613+BO613+BS613</f>
        <v>0</v>
      </c>
      <c r="CA613" s="98"/>
      <c r="CB613" s="8"/>
      <c r="CC613" s="87"/>
      <c r="CD613" s="103" t="s">
        <v>56</v>
      </c>
      <c r="CE613" s="105"/>
      <c r="CF613" s="102">
        <f>BY613</f>
        <v>0.84000000000000008</v>
      </c>
      <c r="CG613" s="102">
        <f>BZ613</f>
        <v>0</v>
      </c>
      <c r="CH613" s="106"/>
      <c r="CI613" s="8"/>
      <c r="CJ613" s="9"/>
      <c r="CK613" s="7" t="s">
        <v>56</v>
      </c>
      <c r="CL613" s="31">
        <f>BJ613/(C615)%</f>
        <v>1.6603773584905659</v>
      </c>
      <c r="CM613" s="31">
        <f>BN613/(D615)%</f>
        <v>2.8901734104046244</v>
      </c>
      <c r="CN613" s="31">
        <f>BR613/(E615)%</f>
        <v>0</v>
      </c>
      <c r="CO613" s="32">
        <f>BY613/(F615)%</f>
        <v>1.6298020954598369</v>
      </c>
      <c r="CP613" s="8"/>
      <c r="CQ613" s="7" t="s">
        <v>56</v>
      </c>
      <c r="CR613" s="31">
        <f>BK613/(C615)%</f>
        <v>0</v>
      </c>
      <c r="CS613" s="31">
        <f>BO613/(D615)%</f>
        <v>0</v>
      </c>
      <c r="CT613" s="31">
        <f>BS613/(E615)%</f>
        <v>0</v>
      </c>
      <c r="CU613" s="32">
        <f>BZ613/(F615)%</f>
        <v>0</v>
      </c>
    </row>
    <row r="614" spans="1:99" ht="15.75" customHeight="1" x14ac:dyDescent="0.25">
      <c r="A614" s="182" t="s">
        <v>57</v>
      </c>
      <c r="B614" s="202">
        <v>277</v>
      </c>
      <c r="C614" s="204">
        <v>54.75</v>
      </c>
      <c r="D614" s="204">
        <v>21.93</v>
      </c>
      <c r="E614" s="204">
        <v>25.8</v>
      </c>
      <c r="F614" s="205">
        <f t="shared" si="516"/>
        <v>102.48</v>
      </c>
      <c r="G614" s="206">
        <f t="shared" si="507"/>
        <v>1533.4450000000002</v>
      </c>
      <c r="H614" s="205">
        <f>G614/BH601</f>
        <v>109.53178571428573</v>
      </c>
      <c r="I614" s="231">
        <f t="shared" si="500"/>
        <v>0</v>
      </c>
      <c r="J614" s="207">
        <f t="shared" si="508"/>
        <v>10</v>
      </c>
      <c r="K614" s="231">
        <f t="shared" si="501"/>
        <v>0</v>
      </c>
      <c r="L614" s="207">
        <f t="shared" si="509"/>
        <v>0</v>
      </c>
      <c r="M614" s="207">
        <f t="shared" si="502"/>
        <v>120</v>
      </c>
      <c r="N614" s="207">
        <f t="shared" si="510"/>
        <v>1110</v>
      </c>
      <c r="O614" s="208"/>
      <c r="P614" s="208"/>
      <c r="Q614" s="496"/>
      <c r="R614" s="496"/>
      <c r="S614" s="496"/>
      <c r="T614" s="496"/>
      <c r="U614" s="496"/>
      <c r="V614" s="487"/>
      <c r="W614" s="245"/>
      <c r="X614" s="214">
        <f t="shared" si="511"/>
        <v>14</v>
      </c>
      <c r="Y614" s="182" t="s">
        <v>57</v>
      </c>
      <c r="Z614" s="215"/>
      <c r="AA614" s="216"/>
      <c r="AB614" s="216"/>
      <c r="AC614" s="210">
        <f t="shared" si="503"/>
        <v>0</v>
      </c>
      <c r="AD614" s="235"/>
      <c r="AE614" s="235"/>
      <c r="AF614" s="235"/>
      <c r="AG614" s="210">
        <f t="shared" si="504"/>
        <v>0</v>
      </c>
      <c r="AH614" s="235">
        <v>120</v>
      </c>
      <c r="AI614" s="235">
        <v>0</v>
      </c>
      <c r="AJ614" s="235">
        <v>0</v>
      </c>
      <c r="AK614" s="210">
        <f t="shared" si="505"/>
        <v>120</v>
      </c>
      <c r="AL614" s="247"/>
      <c r="AM614" s="247"/>
      <c r="AN614" s="247"/>
      <c r="AO614" s="207">
        <f t="shared" si="512"/>
        <v>0</v>
      </c>
      <c r="AP614" s="236"/>
      <c r="AQ614" s="411">
        <f t="shared" si="513"/>
        <v>0</v>
      </c>
      <c r="AR614" s="237"/>
      <c r="AS614" s="237"/>
      <c r="AT614" s="237"/>
      <c r="AU614" s="219">
        <f t="shared" si="514"/>
        <v>0</v>
      </c>
      <c r="AV614" s="253"/>
      <c r="AW614" s="254"/>
      <c r="AX614" s="237"/>
      <c r="AY614" s="237"/>
      <c r="AZ614" s="255"/>
      <c r="BA614" s="222">
        <f t="shared" si="515"/>
        <v>0</v>
      </c>
      <c r="BB614" s="254"/>
      <c r="BC614" s="237"/>
      <c r="BD614" s="237"/>
      <c r="BE614" s="255"/>
      <c r="BF614" s="222">
        <f t="shared" si="506"/>
        <v>0</v>
      </c>
      <c r="BG614" s="238"/>
      <c r="BI614" s="264"/>
      <c r="BJ614" s="264"/>
      <c r="BK614" s="264"/>
      <c r="BL614" s="264"/>
      <c r="BM614" s="264"/>
      <c r="BN614" s="264"/>
      <c r="BO614" s="264"/>
      <c r="BP614" s="264"/>
      <c r="BQ614" s="264"/>
      <c r="BR614" s="264"/>
      <c r="BS614" s="264"/>
      <c r="BT614" s="265"/>
      <c r="BU614" s="8"/>
      <c r="BV614" s="87"/>
      <c r="BW614" s="114"/>
      <c r="BX614" s="115"/>
      <c r="BY614" s="116"/>
      <c r="BZ614" s="116"/>
      <c r="CA614" s="117"/>
      <c r="CB614" s="8"/>
      <c r="CC614" s="118"/>
      <c r="CD614" s="119"/>
      <c r="CE614" s="120"/>
      <c r="CF614" s="116"/>
      <c r="CG614" s="116"/>
      <c r="CH614" s="121"/>
      <c r="CI614" s="8"/>
      <c r="CJ614" s="9"/>
      <c r="CK614" s="25"/>
      <c r="CL614" s="2"/>
      <c r="CM614" s="2"/>
      <c r="CN614" s="2"/>
      <c r="CO614" s="3"/>
      <c r="CP614" s="8"/>
      <c r="CQ614" s="25"/>
      <c r="CR614" s="2"/>
      <c r="CS614" s="2"/>
      <c r="CT614" s="2"/>
      <c r="CU614" s="3"/>
    </row>
    <row r="615" spans="1:99" ht="15.75" customHeight="1" x14ac:dyDescent="0.25">
      <c r="A615" s="182" t="s">
        <v>56</v>
      </c>
      <c r="B615" s="202"/>
      <c r="C615" s="204">
        <v>26.5</v>
      </c>
      <c r="D615" s="204">
        <v>13.84</v>
      </c>
      <c r="E615" s="204">
        <v>11.2</v>
      </c>
      <c r="F615" s="205">
        <f t="shared" si="516"/>
        <v>51.540000000000006</v>
      </c>
      <c r="G615" s="206">
        <f t="shared" si="507"/>
        <v>1029.1430000000003</v>
      </c>
      <c r="H615" s="205">
        <f>G615/BH601</f>
        <v>73.510214285714298</v>
      </c>
      <c r="I615" s="231">
        <f t="shared" si="500"/>
        <v>0</v>
      </c>
      <c r="J615" s="207">
        <f t="shared" si="508"/>
        <v>0</v>
      </c>
      <c r="K615" s="231">
        <f t="shared" si="501"/>
        <v>0</v>
      </c>
      <c r="L615" s="207">
        <f t="shared" si="509"/>
        <v>180</v>
      </c>
      <c r="M615" s="207">
        <f t="shared" si="502"/>
        <v>1200</v>
      </c>
      <c r="N615" s="207">
        <f t="shared" si="510"/>
        <v>10860</v>
      </c>
      <c r="O615" s="208">
        <f>(24*60-(I615+K615+M615+AR615+AS615+AT615+AP615))/24/60*100</f>
        <v>16.666666666666664</v>
      </c>
      <c r="P615" s="208">
        <f>(X615*24*60-(J615+L615+N615+AQ615+AU615))/X615/24/60*100</f>
        <v>45.238095238095241</v>
      </c>
      <c r="Q615" s="266"/>
      <c r="R615" s="266"/>
      <c r="S615" s="266"/>
      <c r="T615" s="266"/>
      <c r="U615" s="266"/>
      <c r="V615" s="267"/>
      <c r="W615" s="245"/>
      <c r="X615" s="214">
        <f t="shared" si="511"/>
        <v>14</v>
      </c>
      <c r="Y615" s="224" t="s">
        <v>56</v>
      </c>
      <c r="Z615" s="215"/>
      <c r="AA615" s="216"/>
      <c r="AB615" s="216"/>
      <c r="AC615" s="210">
        <f t="shared" si="503"/>
        <v>0</v>
      </c>
      <c r="AD615" s="235"/>
      <c r="AE615" s="235"/>
      <c r="AF615" s="235"/>
      <c r="AG615" s="210">
        <f t="shared" si="504"/>
        <v>0</v>
      </c>
      <c r="AH615" s="235">
        <v>360</v>
      </c>
      <c r="AI615" s="235">
        <v>400</v>
      </c>
      <c r="AJ615" s="235">
        <v>440</v>
      </c>
      <c r="AK615" s="210">
        <f t="shared" si="505"/>
        <v>1200</v>
      </c>
      <c r="AL615" s="247"/>
      <c r="AM615" s="247"/>
      <c r="AN615" s="247"/>
      <c r="AO615" s="207">
        <f t="shared" si="512"/>
        <v>0</v>
      </c>
      <c r="AP615" s="236"/>
      <c r="AQ615" s="411">
        <f t="shared" si="513"/>
        <v>0</v>
      </c>
      <c r="AR615" s="237"/>
      <c r="AS615" s="237"/>
      <c r="AT615" s="237"/>
      <c r="AU615" s="219">
        <f t="shared" si="514"/>
        <v>0</v>
      </c>
      <c r="AV615" s="263" t="s">
        <v>56</v>
      </c>
      <c r="AW615" s="254"/>
      <c r="AX615" s="254"/>
      <c r="AY615" s="254"/>
      <c r="AZ615" s="219">
        <f t="shared" ref="AZ615:AZ621" si="517">AW615+AX615+AY615</f>
        <v>0</v>
      </c>
      <c r="BA615" s="222">
        <f t="shared" si="515"/>
        <v>0</v>
      </c>
      <c r="BB615" s="221"/>
      <c r="BC615" s="210"/>
      <c r="BD615" s="210"/>
      <c r="BE615" s="219">
        <f t="shared" ref="BE615:BE621" si="518">BB615+BC615+BD615</f>
        <v>0</v>
      </c>
      <c r="BF615" s="222">
        <f t="shared" si="506"/>
        <v>2880</v>
      </c>
      <c r="BG615" s="223"/>
      <c r="BH615" s="224" t="s">
        <v>58</v>
      </c>
      <c r="BI615" s="268">
        <v>1.1200000000000001</v>
      </c>
      <c r="BJ615" s="249">
        <v>1.22</v>
      </c>
      <c r="BK615" s="226"/>
      <c r="BL615" s="269"/>
      <c r="BM615" s="268">
        <v>1.1000000000000001</v>
      </c>
      <c r="BN615" s="226">
        <v>1.2</v>
      </c>
      <c r="BO615" s="226"/>
      <c r="BP615" s="270"/>
      <c r="BQ615" s="268">
        <v>0.7</v>
      </c>
      <c r="BR615" s="226">
        <v>0.8</v>
      </c>
      <c r="BS615" s="226"/>
      <c r="BT615" s="271"/>
      <c r="BU615" s="8"/>
      <c r="BV615" s="87"/>
      <c r="BW615" s="122" t="s">
        <v>59</v>
      </c>
      <c r="BX615" s="123">
        <f t="shared" ref="BX615:CA616" si="519">BI615+BM615+BQ615</f>
        <v>2.92</v>
      </c>
      <c r="BY615" s="102">
        <f t="shared" si="519"/>
        <v>3.2199999999999998</v>
      </c>
      <c r="BZ615" s="102">
        <f t="shared" si="519"/>
        <v>0</v>
      </c>
      <c r="CA615" s="124">
        <f t="shared" si="519"/>
        <v>0</v>
      </c>
      <c r="CB615" s="8"/>
      <c r="CC615" s="87"/>
      <c r="CD615" s="113" t="s">
        <v>59</v>
      </c>
      <c r="CE615" s="125">
        <f t="shared" ref="CE615:CH616" si="520">BX615</f>
        <v>2.92</v>
      </c>
      <c r="CF615" s="102">
        <f t="shared" si="520"/>
        <v>3.2199999999999998</v>
      </c>
      <c r="CG615" s="102">
        <f t="shared" si="520"/>
        <v>0</v>
      </c>
      <c r="CH615" s="126">
        <f t="shared" si="520"/>
        <v>0</v>
      </c>
      <c r="CI615" s="8"/>
      <c r="CJ615" s="9"/>
      <c r="CK615" s="25" t="s">
        <v>58</v>
      </c>
      <c r="CL615" s="31">
        <f>BJ615/(BJ615+C617)%</f>
        <v>2.6591107236268532</v>
      </c>
      <c r="CM615" s="31">
        <f>BN615/(BN615+D617)%</f>
        <v>2.2738469700989121</v>
      </c>
      <c r="CN615" s="31">
        <f>BR615/(BR615+E617)%</f>
        <v>3.0888030888030888</v>
      </c>
      <c r="CO615" s="32">
        <f>BY615/(BY615+F617)%</f>
        <v>2.5852240795157115</v>
      </c>
      <c r="CP615" s="8"/>
      <c r="CQ615" s="25" t="s">
        <v>58</v>
      </c>
      <c r="CR615" s="31">
        <f>BK615/C617%</f>
        <v>0</v>
      </c>
      <c r="CS615" s="31">
        <f>BO615/D617%</f>
        <v>0</v>
      </c>
      <c r="CT615" s="31">
        <f>BS615/E617%</f>
        <v>0</v>
      </c>
      <c r="CU615" s="32">
        <f>BZ615/F617%</f>
        <v>0</v>
      </c>
    </row>
    <row r="616" spans="1:99" ht="15.75" customHeight="1" x14ac:dyDescent="0.25">
      <c r="A616" s="182" t="s">
        <v>60</v>
      </c>
      <c r="B616" s="202"/>
      <c r="C616" s="204">
        <v>94.28</v>
      </c>
      <c r="D616" s="204">
        <v>83.037000000000006</v>
      </c>
      <c r="E616" s="204">
        <v>85.855000000000004</v>
      </c>
      <c r="F616" s="205">
        <f t="shared" si="516"/>
        <v>263.17200000000003</v>
      </c>
      <c r="G616" s="206">
        <f t="shared" si="507"/>
        <v>3809.3459999999995</v>
      </c>
      <c r="H616" s="205">
        <f>G616/BH601</f>
        <v>272.09614285714281</v>
      </c>
      <c r="I616" s="231">
        <f t="shared" si="500"/>
        <v>15</v>
      </c>
      <c r="J616" s="207">
        <f t="shared" si="508"/>
        <v>690</v>
      </c>
      <c r="K616" s="231">
        <f t="shared" si="501"/>
        <v>15</v>
      </c>
      <c r="L616" s="207">
        <f t="shared" si="509"/>
        <v>580</v>
      </c>
      <c r="M616" s="207">
        <f t="shared" si="502"/>
        <v>1665</v>
      </c>
      <c r="N616" s="207">
        <f t="shared" si="510"/>
        <v>42250</v>
      </c>
      <c r="O616" s="208">
        <f>(16*24*60-(I616+K616+M616+AR616+AS616+AT616+AP616))/16/24/60*100</f>
        <v>92.643229166666657</v>
      </c>
      <c r="P616" s="208">
        <f>(16*X616*24*60-(J616+L616+N616+AQ616+AU616))/16/X616/24/60*100</f>
        <v>86.498635912698404</v>
      </c>
      <c r="Q616" s="232"/>
      <c r="R616" s="233"/>
      <c r="S616" s="233"/>
      <c r="T616" s="234"/>
      <c r="U616" s="234"/>
      <c r="V616" s="272"/>
      <c r="W616" s="213"/>
      <c r="X616" s="214">
        <f>X621</f>
        <v>14</v>
      </c>
      <c r="Y616" s="182" t="s">
        <v>60</v>
      </c>
      <c r="Z616" s="215"/>
      <c r="AA616" s="216">
        <v>15</v>
      </c>
      <c r="AB616" s="216"/>
      <c r="AC616" s="210">
        <f t="shared" si="503"/>
        <v>15</v>
      </c>
      <c r="AD616" s="235"/>
      <c r="AE616" s="235">
        <v>15</v>
      </c>
      <c r="AF616" s="235"/>
      <c r="AG616" s="210">
        <f t="shared" si="504"/>
        <v>15</v>
      </c>
      <c r="AH616" s="235">
        <v>705</v>
      </c>
      <c r="AI616" s="235">
        <v>480</v>
      </c>
      <c r="AJ616" s="235">
        <v>480</v>
      </c>
      <c r="AK616" s="210">
        <f t="shared" si="505"/>
        <v>1665</v>
      </c>
      <c r="AL616" s="233"/>
      <c r="AM616" s="233"/>
      <c r="AN616" s="233"/>
      <c r="AO616" s="207">
        <f t="shared" si="512"/>
        <v>0</v>
      </c>
      <c r="AP616" s="236"/>
      <c r="AQ616" s="411">
        <f t="shared" si="513"/>
        <v>0</v>
      </c>
      <c r="AR616" s="237"/>
      <c r="AS616" s="237"/>
      <c r="AT616" s="237"/>
      <c r="AU616" s="219">
        <f t="shared" si="514"/>
        <v>30</v>
      </c>
      <c r="AV616" s="263" t="s">
        <v>60</v>
      </c>
      <c r="AW616" s="221"/>
      <c r="AX616" s="210"/>
      <c r="AY616" s="210"/>
      <c r="AZ616" s="219">
        <f t="shared" si="517"/>
        <v>0</v>
      </c>
      <c r="BA616" s="222">
        <f t="shared" si="515"/>
        <v>0</v>
      </c>
      <c r="BB616" s="221">
        <f>AH616</f>
        <v>705</v>
      </c>
      <c r="BC616" s="221">
        <f>AI616</f>
        <v>480</v>
      </c>
      <c r="BD616" s="221">
        <f>AJ616</f>
        <v>480</v>
      </c>
      <c r="BE616" s="219">
        <f t="shared" si="518"/>
        <v>1665</v>
      </c>
      <c r="BF616" s="222">
        <f t="shared" si="506"/>
        <v>39370</v>
      </c>
      <c r="BG616" s="223"/>
      <c r="BH616" s="224" t="s">
        <v>61</v>
      </c>
      <c r="BI616" s="268">
        <v>1.07</v>
      </c>
      <c r="BJ616" s="249">
        <v>1.17</v>
      </c>
      <c r="BK616" s="226"/>
      <c r="BL616" s="269"/>
      <c r="BM616" s="268">
        <v>1.1000000000000001</v>
      </c>
      <c r="BN616" s="226">
        <v>1.2</v>
      </c>
      <c r="BO616" s="226"/>
      <c r="BP616" s="270"/>
      <c r="BQ616" s="268">
        <v>0.5</v>
      </c>
      <c r="BR616" s="226">
        <v>0.6</v>
      </c>
      <c r="BS616" s="226"/>
      <c r="BT616" s="271"/>
      <c r="BU616" s="8"/>
      <c r="BV616" s="87"/>
      <c r="BW616" s="104" t="s">
        <v>62</v>
      </c>
      <c r="BX616" s="127">
        <f t="shared" si="519"/>
        <v>2.67</v>
      </c>
      <c r="BY616" s="128">
        <f t="shared" si="519"/>
        <v>2.97</v>
      </c>
      <c r="BZ616" s="102">
        <f t="shared" si="519"/>
        <v>0</v>
      </c>
      <c r="CA616" s="124">
        <f t="shared" si="519"/>
        <v>0</v>
      </c>
      <c r="CB616" s="9"/>
      <c r="CC616" s="87"/>
      <c r="CD616" s="90" t="s">
        <v>62</v>
      </c>
      <c r="CE616" s="129">
        <f t="shared" si="520"/>
        <v>2.67</v>
      </c>
      <c r="CF616" s="102">
        <f t="shared" si="520"/>
        <v>2.97</v>
      </c>
      <c r="CG616" s="102">
        <f t="shared" si="520"/>
        <v>0</v>
      </c>
      <c r="CH616" s="126">
        <f t="shared" si="520"/>
        <v>0</v>
      </c>
      <c r="CI616" s="8"/>
      <c r="CJ616" s="9"/>
      <c r="CK616" s="25" t="s">
        <v>61</v>
      </c>
      <c r="CL616" s="31">
        <f>BJ616/(BJ616+C618)%</f>
        <v>2.5136964228166288</v>
      </c>
      <c r="CM616" s="31">
        <f>BN616/(BN616+D618)%</f>
        <v>1.8376441402122479</v>
      </c>
      <c r="CN616" s="31">
        <f>BR616/(BR616+E618)%</f>
        <v>3.2327586206896548</v>
      </c>
      <c r="CO616" s="32">
        <f>BY616/(BY616+F618)%</f>
        <v>2.277502568900204</v>
      </c>
      <c r="CP616" s="8"/>
      <c r="CQ616" s="25" t="s">
        <v>61</v>
      </c>
      <c r="CR616" s="31">
        <f>BK616/C618%</f>
        <v>0</v>
      </c>
      <c r="CS616" s="31">
        <f>BO616/D618%</f>
        <v>0</v>
      </c>
      <c r="CT616" s="31">
        <f>BS616/E618%</f>
        <v>0</v>
      </c>
      <c r="CU616" s="32">
        <f>BZ616/F618%</f>
        <v>0</v>
      </c>
    </row>
    <row r="617" spans="1:99" ht="15.75" customHeight="1" x14ac:dyDescent="0.25">
      <c r="A617" s="201" t="s">
        <v>59</v>
      </c>
      <c r="B617" s="202"/>
      <c r="C617" s="204">
        <v>44.66</v>
      </c>
      <c r="D617" s="204">
        <v>51.573999999999998</v>
      </c>
      <c r="E617" s="204">
        <v>25.1</v>
      </c>
      <c r="F617" s="206">
        <f t="shared" si="516"/>
        <v>121.334</v>
      </c>
      <c r="G617" s="206">
        <f t="shared" si="507"/>
        <v>1540.3840000000002</v>
      </c>
      <c r="H617" s="206">
        <f>G617/BH601</f>
        <v>110.02742857142859</v>
      </c>
      <c r="I617" s="207">
        <f t="shared" si="500"/>
        <v>0</v>
      </c>
      <c r="J617" s="207">
        <f t="shared" si="508"/>
        <v>0</v>
      </c>
      <c r="K617" s="207">
        <f t="shared" si="501"/>
        <v>0</v>
      </c>
      <c r="L617" s="207">
        <f t="shared" si="509"/>
        <v>100</v>
      </c>
      <c r="M617" s="207">
        <f t="shared" si="502"/>
        <v>330</v>
      </c>
      <c r="N617" s="207">
        <f t="shared" si="510"/>
        <v>5855</v>
      </c>
      <c r="O617" s="208">
        <f>(24*60-(I617+K617+M617+AR617+AS617+AT617+AP617))/24/60*100</f>
        <v>77.083333333333343</v>
      </c>
      <c r="P617" s="208">
        <f>(X617*24*60-(J617+L617+N617+AQ617+AU617))/X617/24/60*100</f>
        <v>70.461309523809518</v>
      </c>
      <c r="Q617" s="209"/>
      <c r="R617" s="210"/>
      <c r="S617" s="210"/>
      <c r="T617" s="209"/>
      <c r="U617" s="209"/>
      <c r="V617" s="212"/>
      <c r="W617" s="213"/>
      <c r="X617" s="214">
        <f>X616</f>
        <v>14</v>
      </c>
      <c r="Y617" s="201" t="s">
        <v>59</v>
      </c>
      <c r="Z617" s="215"/>
      <c r="AA617" s="216"/>
      <c r="AB617" s="216"/>
      <c r="AC617" s="210">
        <f t="shared" si="503"/>
        <v>0</v>
      </c>
      <c r="AD617" s="235"/>
      <c r="AE617" s="235"/>
      <c r="AF617" s="235"/>
      <c r="AG617" s="210">
        <f t="shared" si="504"/>
        <v>0</v>
      </c>
      <c r="AH617" s="235">
        <v>160</v>
      </c>
      <c r="AI617" s="235">
        <v>90</v>
      </c>
      <c r="AJ617" s="235">
        <v>80</v>
      </c>
      <c r="AK617" s="210">
        <f t="shared" si="505"/>
        <v>330</v>
      </c>
      <c r="AL617" s="210"/>
      <c r="AM617" s="210"/>
      <c r="AN617" s="210"/>
      <c r="AO617" s="207">
        <f t="shared" si="512"/>
        <v>0</v>
      </c>
      <c r="AP617" s="209"/>
      <c r="AQ617" s="411">
        <f t="shared" si="513"/>
        <v>0</v>
      </c>
      <c r="AR617" s="210"/>
      <c r="AS617" s="210"/>
      <c r="AT617" s="210"/>
      <c r="AU617" s="219">
        <f t="shared" si="514"/>
        <v>0</v>
      </c>
      <c r="AV617" s="263" t="s">
        <v>63</v>
      </c>
      <c r="AW617" s="221"/>
      <c r="AX617" s="210"/>
      <c r="AY617" s="210"/>
      <c r="AZ617" s="219">
        <f t="shared" si="517"/>
        <v>0</v>
      </c>
      <c r="BA617" s="222">
        <f t="shared" si="515"/>
        <v>0</v>
      </c>
      <c r="BB617" s="221"/>
      <c r="BC617" s="210"/>
      <c r="BD617" s="210"/>
      <c r="BE617" s="219">
        <f t="shared" si="518"/>
        <v>0</v>
      </c>
      <c r="BF617" s="222">
        <f t="shared" si="506"/>
        <v>0</v>
      </c>
      <c r="BG617" s="238"/>
      <c r="BH617" s="195"/>
      <c r="BI617" s="274"/>
      <c r="BJ617" s="240"/>
      <c r="BK617" s="241"/>
      <c r="BL617" s="275"/>
      <c r="BM617" s="274"/>
      <c r="BN617" s="241"/>
      <c r="BO617" s="241"/>
      <c r="BP617" s="276"/>
      <c r="BQ617" s="274"/>
      <c r="BR617" s="241"/>
      <c r="BS617" s="241"/>
      <c r="BT617" s="265"/>
      <c r="BU617" s="8"/>
      <c r="BV617" s="87"/>
      <c r="BW617" s="107"/>
      <c r="BX617" s="130"/>
      <c r="BY617" s="93"/>
      <c r="BZ617" s="93"/>
      <c r="CA617" s="98"/>
      <c r="CB617" s="8"/>
      <c r="CC617" s="87"/>
      <c r="CD617" s="108"/>
      <c r="CE617" s="109"/>
      <c r="CF617" s="93"/>
      <c r="CG617" s="93"/>
      <c r="CH617" s="110"/>
      <c r="CI617" s="8"/>
      <c r="CJ617" s="9"/>
      <c r="CK617" s="25"/>
      <c r="CL617" s="2"/>
      <c r="CM617" s="2"/>
      <c r="CN617" s="2"/>
      <c r="CO617" s="3"/>
      <c r="CP617" s="8"/>
      <c r="CQ617" s="25"/>
      <c r="CR617" s="2"/>
      <c r="CS617" s="2"/>
      <c r="CT617" s="2"/>
      <c r="CU617" s="3"/>
    </row>
    <row r="618" spans="1:99" ht="15.75" customHeight="1" x14ac:dyDescent="0.25">
      <c r="A618" s="182" t="s">
        <v>62</v>
      </c>
      <c r="B618" s="202"/>
      <c r="C618" s="204">
        <v>45.375</v>
      </c>
      <c r="D618" s="204">
        <v>64.100999999999999</v>
      </c>
      <c r="E618" s="204">
        <v>17.96</v>
      </c>
      <c r="F618" s="205">
        <f t="shared" si="516"/>
        <v>127.43600000000001</v>
      </c>
      <c r="G618" s="206">
        <f t="shared" si="507"/>
        <v>1329.2910000000002</v>
      </c>
      <c r="H618" s="205">
        <f>G618/BH601</f>
        <v>94.949357142857153</v>
      </c>
      <c r="I618" s="231">
        <f t="shared" si="500"/>
        <v>0</v>
      </c>
      <c r="J618" s="207">
        <f t="shared" si="508"/>
        <v>0</v>
      </c>
      <c r="K618" s="231">
        <f t="shared" si="501"/>
        <v>0</v>
      </c>
      <c r="L618" s="207">
        <f t="shared" si="509"/>
        <v>0</v>
      </c>
      <c r="M618" s="207">
        <f t="shared" si="502"/>
        <v>510</v>
      </c>
      <c r="N618" s="207">
        <f t="shared" si="510"/>
        <v>6935</v>
      </c>
      <c r="O618" s="208">
        <f>(24*60-(I618+K618+M618+AR618+AS618+AT618+AP618))/24/60*100</f>
        <v>64.583333333333343</v>
      </c>
      <c r="P618" s="208">
        <f>(X618*24*60-(J618+L618+N618+AQ618+AU618))/X618/24/60*100</f>
        <v>65.600198412698404</v>
      </c>
      <c r="Q618" s="232"/>
      <c r="R618" s="233"/>
      <c r="S618" s="233"/>
      <c r="T618" s="234"/>
      <c r="U618" s="234"/>
      <c r="V618" s="272"/>
      <c r="W618" s="213"/>
      <c r="X618" s="214">
        <f>X617</f>
        <v>14</v>
      </c>
      <c r="Y618" s="182" t="s">
        <v>62</v>
      </c>
      <c r="Z618" s="215"/>
      <c r="AA618" s="216"/>
      <c r="AB618" s="216"/>
      <c r="AC618" s="210">
        <f t="shared" si="503"/>
        <v>0</v>
      </c>
      <c r="AD618" s="235"/>
      <c r="AE618" s="235"/>
      <c r="AF618" s="235"/>
      <c r="AG618" s="210">
        <f t="shared" si="504"/>
        <v>0</v>
      </c>
      <c r="AH618" s="235">
        <v>150</v>
      </c>
      <c r="AI618" s="235">
        <v>160</v>
      </c>
      <c r="AJ618" s="235">
        <v>200</v>
      </c>
      <c r="AK618" s="210">
        <f t="shared" si="505"/>
        <v>510</v>
      </c>
      <c r="AL618" s="233"/>
      <c r="AM618" s="233"/>
      <c r="AN618" s="233"/>
      <c r="AO618" s="207">
        <f t="shared" si="512"/>
        <v>0</v>
      </c>
      <c r="AP618" s="236"/>
      <c r="AQ618" s="411">
        <f t="shared" si="513"/>
        <v>0</v>
      </c>
      <c r="AR618" s="237"/>
      <c r="AS618" s="237"/>
      <c r="AT618" s="237"/>
      <c r="AU618" s="219">
        <f t="shared" si="514"/>
        <v>0</v>
      </c>
      <c r="AV618" s="263" t="s">
        <v>64</v>
      </c>
      <c r="AW618" s="221"/>
      <c r="AX618" s="210"/>
      <c r="AY618" s="210"/>
      <c r="AZ618" s="219">
        <f t="shared" si="517"/>
        <v>0</v>
      </c>
      <c r="BA618" s="222">
        <f t="shared" si="515"/>
        <v>0</v>
      </c>
      <c r="BB618" s="221"/>
      <c r="BC618" s="210"/>
      <c r="BD618" s="210"/>
      <c r="BE618" s="219">
        <f t="shared" si="518"/>
        <v>0</v>
      </c>
      <c r="BF618" s="222">
        <f t="shared" si="506"/>
        <v>0</v>
      </c>
      <c r="BG618" s="223"/>
      <c r="BH618" s="224" t="s">
        <v>65</v>
      </c>
      <c r="BI618" s="268">
        <v>1.08</v>
      </c>
      <c r="BJ618" s="249">
        <v>1.2</v>
      </c>
      <c r="BK618" s="226"/>
      <c r="BL618" s="269"/>
      <c r="BM618" s="268">
        <v>0.66</v>
      </c>
      <c r="BN618" s="226">
        <v>0.78</v>
      </c>
      <c r="BO618" s="226"/>
      <c r="BP618" s="270"/>
      <c r="BQ618" s="268">
        <v>0.6</v>
      </c>
      <c r="BR618" s="226">
        <v>0.72</v>
      </c>
      <c r="BS618" s="226"/>
      <c r="BT618" s="271"/>
      <c r="BU618" s="8"/>
      <c r="BV618" s="87"/>
      <c r="BW618" s="104" t="s">
        <v>66</v>
      </c>
      <c r="BX618" s="127">
        <f>BI618+BM618+BQ618</f>
        <v>2.3400000000000003</v>
      </c>
      <c r="BY618" s="128">
        <f>BJ618+BN618+BR618</f>
        <v>2.7</v>
      </c>
      <c r="BZ618" s="102">
        <f>BK618+BO618+BS618</f>
        <v>0</v>
      </c>
      <c r="CA618" s="124">
        <f>BL618+BP618+BT618</f>
        <v>0</v>
      </c>
      <c r="CB618" s="8"/>
      <c r="CC618" s="87"/>
      <c r="CD618" s="90" t="s">
        <v>66</v>
      </c>
      <c r="CE618" s="129">
        <f>BX618</f>
        <v>2.3400000000000003</v>
      </c>
      <c r="CF618" s="102">
        <f>BY618</f>
        <v>2.7</v>
      </c>
      <c r="CG618" s="102">
        <f>BZ618</f>
        <v>0</v>
      </c>
      <c r="CH618" s="126">
        <f>CA618</f>
        <v>0</v>
      </c>
      <c r="CI618" s="8"/>
      <c r="CJ618" s="9"/>
      <c r="CK618" s="25" t="s">
        <v>65</v>
      </c>
      <c r="CL618" s="31">
        <f>BJ618/(BJ618+C619)%</f>
        <v>4.9059689288634498</v>
      </c>
      <c r="CM618" s="31">
        <f>BN618/(BN618+D619)%</f>
        <v>1.8895348837209303</v>
      </c>
      <c r="CN618" s="31">
        <f>BR618/(BR618+E619)%</f>
        <v>5.521472392638036</v>
      </c>
      <c r="CO618" s="32">
        <f>BY618/(BY618+F619)%</f>
        <v>3.4272658035034267</v>
      </c>
      <c r="CP618" s="8"/>
      <c r="CQ618" s="25" t="s">
        <v>65</v>
      </c>
      <c r="CR618" s="31">
        <f>BK618/C619%</f>
        <v>0</v>
      </c>
      <c r="CS618" s="31">
        <f>BO618/D619%</f>
        <v>0</v>
      </c>
      <c r="CT618" s="31">
        <f>BS618/E619%</f>
        <v>0</v>
      </c>
      <c r="CU618" s="32">
        <f>BZ618/F619%</f>
        <v>0</v>
      </c>
    </row>
    <row r="619" spans="1:99" ht="15.75" customHeight="1" x14ac:dyDescent="0.25">
      <c r="A619" s="182" t="s">
        <v>66</v>
      </c>
      <c r="B619" s="202"/>
      <c r="C619" s="204">
        <v>23.26</v>
      </c>
      <c r="D619" s="204">
        <v>40.5</v>
      </c>
      <c r="E619" s="204">
        <v>12.32</v>
      </c>
      <c r="F619" s="205">
        <f t="shared" si="516"/>
        <v>76.080000000000013</v>
      </c>
      <c r="G619" s="206">
        <f t="shared" si="507"/>
        <v>1327.749</v>
      </c>
      <c r="H619" s="205">
        <f>G619/BH601</f>
        <v>94.839214285714291</v>
      </c>
      <c r="I619" s="231">
        <f t="shared" si="500"/>
        <v>0</v>
      </c>
      <c r="J619" s="207">
        <f t="shared" si="508"/>
        <v>0</v>
      </c>
      <c r="K619" s="231">
        <f t="shared" si="501"/>
        <v>0</v>
      </c>
      <c r="L619" s="207">
        <f t="shared" si="509"/>
        <v>30</v>
      </c>
      <c r="M619" s="207">
        <f t="shared" si="502"/>
        <v>465</v>
      </c>
      <c r="N619" s="207">
        <f t="shared" si="510"/>
        <v>6120</v>
      </c>
      <c r="O619" s="208">
        <f>(24*60-(I619+K619+M619+AR619+AS619+AT619+AP619))/24/60*100</f>
        <v>67.708333333333343</v>
      </c>
      <c r="P619" s="208">
        <f>(X619*24*60-(J619+L619+N619+AQ619+AU619))/X619/24/60*100</f>
        <v>69.047619047619051</v>
      </c>
      <c r="Q619" s="232"/>
      <c r="R619" s="233"/>
      <c r="S619" s="233"/>
      <c r="T619" s="234"/>
      <c r="U619" s="234"/>
      <c r="V619" s="272"/>
      <c r="W619" s="213"/>
      <c r="X619" s="214">
        <f>X618</f>
        <v>14</v>
      </c>
      <c r="Y619" s="182" t="s">
        <v>66</v>
      </c>
      <c r="Z619" s="215"/>
      <c r="AA619" s="216"/>
      <c r="AB619" s="216"/>
      <c r="AC619" s="210">
        <f t="shared" si="503"/>
        <v>0</v>
      </c>
      <c r="AD619" s="246"/>
      <c r="AE619" s="246"/>
      <c r="AF619" s="235"/>
      <c r="AG619" s="210">
        <f t="shared" si="504"/>
        <v>0</v>
      </c>
      <c r="AH619" s="235">
        <v>195</v>
      </c>
      <c r="AI619" s="235">
        <v>150</v>
      </c>
      <c r="AJ619" s="235">
        <v>120</v>
      </c>
      <c r="AK619" s="210">
        <f t="shared" si="505"/>
        <v>465</v>
      </c>
      <c r="AL619" s="233"/>
      <c r="AM619" s="233"/>
      <c r="AN619" s="233"/>
      <c r="AO619" s="207">
        <f t="shared" si="512"/>
        <v>0</v>
      </c>
      <c r="AP619" s="236"/>
      <c r="AQ619" s="411">
        <f t="shared" si="513"/>
        <v>0</v>
      </c>
      <c r="AR619" s="237"/>
      <c r="AS619" s="237"/>
      <c r="AT619" s="237"/>
      <c r="AU619" s="219">
        <f t="shared" si="514"/>
        <v>90</v>
      </c>
      <c r="AV619" s="263" t="s">
        <v>67</v>
      </c>
      <c r="AW619" s="221"/>
      <c r="AX619" s="210"/>
      <c r="AY619" s="210"/>
      <c r="AZ619" s="219">
        <f t="shared" si="517"/>
        <v>0</v>
      </c>
      <c r="BA619" s="222">
        <f t="shared" si="515"/>
        <v>0</v>
      </c>
      <c r="BB619" s="221"/>
      <c r="BC619" s="210"/>
      <c r="BD619" s="210"/>
      <c r="BE619" s="219">
        <f t="shared" si="518"/>
        <v>0</v>
      </c>
      <c r="BF619" s="222">
        <f t="shared" si="506"/>
        <v>0</v>
      </c>
      <c r="BG619" s="238"/>
      <c r="BH619" s="195"/>
      <c r="BI619" s="278"/>
      <c r="BJ619" s="276"/>
      <c r="BK619" s="279"/>
      <c r="BL619" s="280"/>
      <c r="BM619" s="279"/>
      <c r="BN619" s="281"/>
      <c r="BO619" s="281"/>
      <c r="BP619" s="280"/>
      <c r="BQ619" s="279"/>
      <c r="BR619" s="197"/>
      <c r="BS619" s="197"/>
      <c r="BT619" s="282"/>
      <c r="BU619" s="8"/>
      <c r="BV619" s="87"/>
      <c r="BW619" s="107"/>
      <c r="BX619" s="130"/>
      <c r="BY619" s="93"/>
      <c r="BZ619" s="93"/>
      <c r="CA619" s="98"/>
      <c r="CB619" s="8"/>
      <c r="CC619" s="87"/>
      <c r="CD619" s="131"/>
      <c r="CE619" s="132"/>
      <c r="CF619" s="93"/>
      <c r="CG619" s="93"/>
      <c r="CH619" s="133"/>
      <c r="CI619" s="8"/>
      <c r="CJ619" s="9"/>
      <c r="CK619" s="25"/>
      <c r="CL619" s="2"/>
      <c r="CM619" s="2"/>
      <c r="CN619" s="2"/>
      <c r="CO619" s="3"/>
      <c r="CP619" s="8"/>
      <c r="CQ619" s="25"/>
      <c r="CR619" s="2"/>
      <c r="CS619" s="2"/>
      <c r="CT619" s="2"/>
      <c r="CU619" s="3"/>
    </row>
    <row r="620" spans="1:99" ht="15.75" customHeight="1" x14ac:dyDescent="0.25">
      <c r="A620" s="182" t="s">
        <v>68</v>
      </c>
      <c r="B620" s="202"/>
      <c r="C620" s="204">
        <v>5.93</v>
      </c>
      <c r="D620" s="204">
        <v>7.48</v>
      </c>
      <c r="E620" s="204">
        <v>5.7</v>
      </c>
      <c r="F620" s="205">
        <f t="shared" si="516"/>
        <v>19.11</v>
      </c>
      <c r="G620" s="206">
        <f t="shared" si="507"/>
        <v>334.19800000000004</v>
      </c>
      <c r="H620" s="205">
        <f>G620/BH601</f>
        <v>23.871285714285715</v>
      </c>
      <c r="I620" s="231">
        <f t="shared" si="500"/>
        <v>0</v>
      </c>
      <c r="J620" s="207">
        <f t="shared" si="508"/>
        <v>0</v>
      </c>
      <c r="K620" s="231">
        <f t="shared" si="501"/>
        <v>0</v>
      </c>
      <c r="L620" s="207">
        <f t="shared" si="509"/>
        <v>0</v>
      </c>
      <c r="M620" s="207">
        <f t="shared" si="502"/>
        <v>190</v>
      </c>
      <c r="N620" s="207">
        <f t="shared" si="510"/>
        <v>6215</v>
      </c>
      <c r="O620" s="208">
        <f>(24*60-(I620+K620+M620+AR620+AS620+AT620+AP620))/24/60*100</f>
        <v>86.805555555555557</v>
      </c>
      <c r="P620" s="208">
        <f>(X620*24*60-(J620+L620+N620+AQ620+AU620))/X620/24/60*100</f>
        <v>69.171626984126988</v>
      </c>
      <c r="Q620" s="232"/>
      <c r="R620" s="233"/>
      <c r="S620" s="233"/>
      <c r="T620" s="234"/>
      <c r="U620" s="234"/>
      <c r="V620" s="272"/>
      <c r="W620" s="213"/>
      <c r="X620" s="214">
        <v>14</v>
      </c>
      <c r="Y620" s="182" t="s">
        <v>68</v>
      </c>
      <c r="Z620" s="215"/>
      <c r="AA620" s="216"/>
      <c r="AB620" s="216"/>
      <c r="AC620" s="210">
        <f t="shared" si="503"/>
        <v>0</v>
      </c>
      <c r="AD620" s="235"/>
      <c r="AE620" s="235"/>
      <c r="AF620" s="235"/>
      <c r="AG620" s="210">
        <f t="shared" si="504"/>
        <v>0</v>
      </c>
      <c r="AH620" s="235">
        <v>70</v>
      </c>
      <c r="AI620" s="216">
        <v>120</v>
      </c>
      <c r="AJ620" s="216">
        <v>0</v>
      </c>
      <c r="AK620" s="210">
        <f t="shared" si="505"/>
        <v>190</v>
      </c>
      <c r="AL620" s="233"/>
      <c r="AM620" s="233"/>
      <c r="AN620" s="233"/>
      <c r="AO620" s="207">
        <f t="shared" si="512"/>
        <v>0</v>
      </c>
      <c r="AP620" s="236"/>
      <c r="AQ620" s="411">
        <f t="shared" si="513"/>
        <v>0</v>
      </c>
      <c r="AR620" s="237"/>
      <c r="AS620" s="237"/>
      <c r="AT620" s="237"/>
      <c r="AU620" s="219">
        <f t="shared" si="514"/>
        <v>0</v>
      </c>
      <c r="AV620" s="263" t="s">
        <v>69</v>
      </c>
      <c r="AW620" s="221"/>
      <c r="AX620" s="210"/>
      <c r="AY620" s="210"/>
      <c r="AZ620" s="219">
        <f t="shared" si="517"/>
        <v>0</v>
      </c>
      <c r="BA620" s="222">
        <f t="shared" si="515"/>
        <v>0</v>
      </c>
      <c r="BB620" s="221"/>
      <c r="BC620" s="210"/>
      <c r="BD620" s="210"/>
      <c r="BE620" s="219">
        <f t="shared" si="518"/>
        <v>0</v>
      </c>
      <c r="BF620" s="222">
        <f t="shared" si="506"/>
        <v>0</v>
      </c>
      <c r="BG620" s="223"/>
      <c r="BH620" s="224" t="s">
        <v>70</v>
      </c>
      <c r="BI620" s="268">
        <v>0.31</v>
      </c>
      <c r="BJ620" s="249">
        <v>0.31</v>
      </c>
      <c r="BK620" s="226"/>
      <c r="BL620" s="269"/>
      <c r="BM620" s="268">
        <v>0.4</v>
      </c>
      <c r="BN620" s="226">
        <v>0.4</v>
      </c>
      <c r="BO620" s="226"/>
      <c r="BP620" s="270"/>
      <c r="BQ620" s="268">
        <v>0.42</v>
      </c>
      <c r="BR620" s="226">
        <v>0.42</v>
      </c>
      <c r="BS620" s="226"/>
      <c r="BT620" s="250"/>
      <c r="BU620" s="8"/>
      <c r="BV620" s="87"/>
      <c r="BW620" s="104" t="s">
        <v>68</v>
      </c>
      <c r="BX620" s="127">
        <f>BI620+BM620+BQ620</f>
        <v>1.1299999999999999</v>
      </c>
      <c r="BY620" s="128">
        <f>BJ620+BN620+BR620</f>
        <v>1.1299999999999999</v>
      </c>
      <c r="BZ620" s="102">
        <f>BK620+BO620+BS620</f>
        <v>0</v>
      </c>
      <c r="CA620" s="124">
        <f>BL620+BP620+BT620</f>
        <v>0</v>
      </c>
      <c r="CB620" s="8"/>
      <c r="CC620" s="87"/>
      <c r="CD620" s="131" t="s">
        <v>68</v>
      </c>
      <c r="CE620" s="129">
        <f>BX620</f>
        <v>1.1299999999999999</v>
      </c>
      <c r="CF620" s="102">
        <f>BY620</f>
        <v>1.1299999999999999</v>
      </c>
      <c r="CG620" s="102">
        <f>BZ620</f>
        <v>0</v>
      </c>
      <c r="CH620" s="126">
        <f>CA620</f>
        <v>0</v>
      </c>
      <c r="CI620" s="8"/>
      <c r="CJ620" s="9"/>
      <c r="CK620" s="25" t="s">
        <v>70</v>
      </c>
      <c r="CL620" s="31">
        <f>BJ620/(BJ620+C620)%</f>
        <v>4.967948717948719</v>
      </c>
      <c r="CM620" s="31">
        <f>BN620/(BN620+D620)%</f>
        <v>5.0761421319796955</v>
      </c>
      <c r="CN620" s="31">
        <f>BR620/(BR620+E620)%</f>
        <v>6.8627450980392153</v>
      </c>
      <c r="CO620" s="32">
        <f>BY620/(BY620+F620)%</f>
        <v>5.5830039525691699</v>
      </c>
      <c r="CP620" s="8"/>
      <c r="CQ620" s="25" t="s">
        <v>70</v>
      </c>
      <c r="CR620" s="31">
        <f>BK620/C620%</f>
        <v>0</v>
      </c>
      <c r="CS620" s="31">
        <f>BO620/D620%</f>
        <v>0</v>
      </c>
      <c r="CT620" s="31">
        <f>BS620/E620%</f>
        <v>0</v>
      </c>
      <c r="CU620" s="32">
        <f>BZ620/F620%</f>
        <v>0</v>
      </c>
    </row>
    <row r="621" spans="1:99" ht="15.75" customHeight="1" x14ac:dyDescent="0.25">
      <c r="A621" s="182" t="s">
        <v>71</v>
      </c>
      <c r="B621" s="202"/>
      <c r="C621" s="204">
        <v>3</v>
      </c>
      <c r="D621" s="204">
        <v>4.38</v>
      </c>
      <c r="E621" s="204">
        <v>4.3449999999999998</v>
      </c>
      <c r="F621" s="206">
        <f t="shared" si="516"/>
        <v>11.725</v>
      </c>
      <c r="G621" s="206">
        <f t="shared" si="507"/>
        <v>141.375</v>
      </c>
      <c r="H621" s="206">
        <f>G621/BH601</f>
        <v>10.098214285714286</v>
      </c>
      <c r="I621" s="207">
        <f t="shared" si="500"/>
        <v>0</v>
      </c>
      <c r="J621" s="207">
        <f t="shared" si="508"/>
        <v>0</v>
      </c>
      <c r="K621" s="207">
        <f t="shared" si="501"/>
        <v>0</v>
      </c>
      <c r="L621" s="207">
        <f t="shared" si="509"/>
        <v>0</v>
      </c>
      <c r="M621" s="207">
        <f t="shared" si="502"/>
        <v>140</v>
      </c>
      <c r="N621" s="207">
        <f t="shared" si="510"/>
        <v>3400</v>
      </c>
      <c r="O621" s="208">
        <f>(7*24*60-(I621+K621+M621+AR621+AS621+AT621+AP621))/7/24/60*100</f>
        <v>98.6111111111111</v>
      </c>
      <c r="P621" s="208">
        <f>(7*X621*24*60-(J621+L621+N621+AQ621+AU621))/7/X621/24/60*100</f>
        <v>97.590702947845799</v>
      </c>
      <c r="Q621" s="209"/>
      <c r="R621" s="210"/>
      <c r="S621" s="210"/>
      <c r="T621" s="209"/>
      <c r="U621" s="209"/>
      <c r="V621" s="212"/>
      <c r="W621" s="213"/>
      <c r="X621" s="214">
        <f>X614</f>
        <v>14</v>
      </c>
      <c r="Y621" s="182" t="s">
        <v>71</v>
      </c>
      <c r="Z621" s="215"/>
      <c r="AA621" s="216"/>
      <c r="AB621" s="216"/>
      <c r="AC621" s="210">
        <f t="shared" si="503"/>
        <v>0</v>
      </c>
      <c r="AD621" s="235"/>
      <c r="AE621" s="235"/>
      <c r="AF621" s="235"/>
      <c r="AG621" s="210">
        <f t="shared" si="504"/>
        <v>0</v>
      </c>
      <c r="AH621" s="235">
        <v>60</v>
      </c>
      <c r="AI621" s="216">
        <v>40</v>
      </c>
      <c r="AJ621" s="216">
        <v>40</v>
      </c>
      <c r="AK621" s="210">
        <f t="shared" si="505"/>
        <v>140</v>
      </c>
      <c r="AL621" s="233"/>
      <c r="AM621" s="233"/>
      <c r="AN621" s="233"/>
      <c r="AO621" s="207">
        <f t="shared" si="512"/>
        <v>0</v>
      </c>
      <c r="AP621" s="209"/>
      <c r="AQ621" s="411">
        <f t="shared" si="513"/>
        <v>0</v>
      </c>
      <c r="AR621" s="210"/>
      <c r="AS621" s="210"/>
      <c r="AT621" s="210"/>
      <c r="AU621" s="219">
        <f t="shared" si="514"/>
        <v>0</v>
      </c>
      <c r="AV621" s="263" t="s">
        <v>72</v>
      </c>
      <c r="AW621" s="221">
        <f>AH621</f>
        <v>60</v>
      </c>
      <c r="AX621" s="221">
        <f>AI621</f>
        <v>40</v>
      </c>
      <c r="AY621" s="221">
        <f>AJ621</f>
        <v>40</v>
      </c>
      <c r="AZ621" s="219">
        <f t="shared" si="517"/>
        <v>140</v>
      </c>
      <c r="BA621" s="222">
        <v>0</v>
      </c>
      <c r="BB621" s="221"/>
      <c r="BC621" s="210"/>
      <c r="BD621" s="210"/>
      <c r="BE621" s="219">
        <f t="shared" si="518"/>
        <v>0</v>
      </c>
      <c r="BF621" s="222">
        <f t="shared" si="506"/>
        <v>0</v>
      </c>
      <c r="BG621" s="238"/>
      <c r="BH621" s="195"/>
      <c r="BI621" s="274"/>
      <c r="BJ621" s="240"/>
      <c r="BK621" s="241"/>
      <c r="BL621" s="275"/>
      <c r="BM621" s="274"/>
      <c r="BN621" s="241"/>
      <c r="BO621" s="241"/>
      <c r="BP621" s="276"/>
      <c r="BQ621" s="274"/>
      <c r="BR621" s="241"/>
      <c r="BS621" s="241"/>
      <c r="BT621" s="265"/>
      <c r="BU621" s="8"/>
      <c r="BV621" s="87"/>
      <c r="BW621" s="134"/>
      <c r="BX621" s="130"/>
      <c r="BY621" s="93"/>
      <c r="BZ621" s="93"/>
      <c r="CA621" s="98"/>
      <c r="CB621" s="8"/>
      <c r="CC621" s="87"/>
      <c r="CD621" s="90"/>
      <c r="CE621" s="109"/>
      <c r="CF621" s="93"/>
      <c r="CG621" s="93"/>
      <c r="CH621" s="110"/>
      <c r="CI621" s="8"/>
      <c r="CJ621" s="9"/>
      <c r="CK621" s="25"/>
      <c r="CL621" s="2"/>
      <c r="CM621" s="2"/>
      <c r="CN621" s="2"/>
      <c r="CO621" s="3"/>
      <c r="CP621" s="8"/>
      <c r="CQ621" s="25"/>
      <c r="CR621" s="2"/>
      <c r="CS621" s="2"/>
      <c r="CT621" s="2"/>
      <c r="CU621" s="3"/>
    </row>
    <row r="622" spans="1:99" ht="15.75" customHeight="1" x14ac:dyDescent="0.25">
      <c r="A622" s="182" t="s">
        <v>73</v>
      </c>
      <c r="B622" s="202"/>
      <c r="C622" s="204">
        <v>3.3</v>
      </c>
      <c r="D622" s="204">
        <v>10.36</v>
      </c>
      <c r="E622" s="204">
        <v>11.365</v>
      </c>
      <c r="F622" s="205">
        <f t="shared" ref="F622:F628" si="521">C622+D622+E622</f>
        <v>25.024999999999999</v>
      </c>
      <c r="G622" s="206">
        <f t="shared" si="507"/>
        <v>315.77</v>
      </c>
      <c r="H622" s="205">
        <f>G622/BH601</f>
        <v>22.555</v>
      </c>
      <c r="I622" s="231">
        <f t="shared" ref="I622:I627" si="522">AC622</f>
        <v>0</v>
      </c>
      <c r="J622" s="207">
        <f t="shared" si="508"/>
        <v>0</v>
      </c>
      <c r="K622" s="231">
        <f t="shared" ref="K622:K627" si="523">AG622</f>
        <v>0</v>
      </c>
      <c r="L622" s="207">
        <f t="shared" si="509"/>
        <v>45</v>
      </c>
      <c r="M622" s="207">
        <f t="shared" ref="M622:M627" si="524">AK622</f>
        <v>620</v>
      </c>
      <c r="N622" s="207">
        <f t="shared" si="510"/>
        <v>7210</v>
      </c>
      <c r="O622" s="208">
        <f t="shared" ref="O622:O627" si="525">(24*60-(I622+K622+M622+AR622+AS622+AT622+AP622))/24/60*100</f>
        <v>56.944444444444443</v>
      </c>
      <c r="P622" s="208">
        <f t="shared" ref="P622:P627" si="526">(X622*24*60-(J622+L622+N622+AQ622+AU622))/X622/24/60*100</f>
        <v>64.012896825396822</v>
      </c>
      <c r="Q622" s="232"/>
      <c r="R622" s="233"/>
      <c r="S622" s="233"/>
      <c r="T622" s="234"/>
      <c r="U622" s="234"/>
      <c r="V622" s="272"/>
      <c r="W622" s="213"/>
      <c r="X622" s="214">
        <v>14</v>
      </c>
      <c r="Y622" s="182" t="s">
        <v>73</v>
      </c>
      <c r="Z622" s="215"/>
      <c r="AA622" s="216"/>
      <c r="AB622" s="216"/>
      <c r="AC622" s="210">
        <f t="shared" ref="AC622:AC627" si="527">Z622+AA622+AB622</f>
        <v>0</v>
      </c>
      <c r="AD622" s="235"/>
      <c r="AE622" s="235"/>
      <c r="AF622" s="235"/>
      <c r="AG622" s="210">
        <f t="shared" ref="AG622:AG627" si="528">AD622+AE622+AF622</f>
        <v>0</v>
      </c>
      <c r="AH622" s="235">
        <v>340</v>
      </c>
      <c r="AI622" s="216">
        <v>180</v>
      </c>
      <c r="AJ622" s="216">
        <v>100</v>
      </c>
      <c r="AK622" s="210">
        <f t="shared" ref="AK622:AK627" si="529">AH622+AI622+AJ622</f>
        <v>620</v>
      </c>
      <c r="AL622" s="233"/>
      <c r="AM622" s="233"/>
      <c r="AN622" s="233"/>
      <c r="AO622" s="207">
        <f t="shared" si="512"/>
        <v>0</v>
      </c>
      <c r="AP622" s="236"/>
      <c r="AQ622" s="411">
        <f t="shared" si="513"/>
        <v>0</v>
      </c>
      <c r="AR622" s="237"/>
      <c r="AS622" s="237"/>
      <c r="AT622" s="237"/>
      <c r="AU622" s="219">
        <f t="shared" si="514"/>
        <v>0</v>
      </c>
      <c r="AV622" s="263" t="s">
        <v>74</v>
      </c>
      <c r="AW622" s="221"/>
      <c r="AX622" s="210"/>
      <c r="AY622" s="210"/>
      <c r="AZ622" s="219">
        <f t="shared" ref="AZ622:AZ627" si="530">AW622+AX622+AY622</f>
        <v>0</v>
      </c>
      <c r="BA622" s="222">
        <f t="shared" si="515"/>
        <v>0</v>
      </c>
      <c r="BB622" s="221"/>
      <c r="BC622" s="210"/>
      <c r="BD622" s="210"/>
      <c r="BE622" s="219">
        <f t="shared" ref="BE622:BE627" si="531">BB622+BC622+BD622</f>
        <v>0</v>
      </c>
      <c r="BF622" s="222">
        <f t="shared" si="506"/>
        <v>0</v>
      </c>
      <c r="BG622" s="223"/>
      <c r="BH622" s="224" t="s">
        <v>71</v>
      </c>
      <c r="BI622" s="268">
        <v>0.25</v>
      </c>
      <c r="BJ622" s="249">
        <v>0.25</v>
      </c>
      <c r="BK622" s="226"/>
      <c r="BL622" s="269"/>
      <c r="BM622" s="268">
        <v>0.25</v>
      </c>
      <c r="BN622" s="226">
        <v>0.25</v>
      </c>
      <c r="BO622" s="226"/>
      <c r="BP622" s="270"/>
      <c r="BQ622" s="268">
        <v>0.34</v>
      </c>
      <c r="BR622" s="226">
        <v>0.34</v>
      </c>
      <c r="BS622" s="226"/>
      <c r="BT622" s="250"/>
      <c r="BU622" s="8"/>
      <c r="BV622" s="87"/>
      <c r="BW622" s="104" t="s">
        <v>71</v>
      </c>
      <c r="BX622" s="127">
        <f t="shared" ref="BX622:CA623" si="532">BI622+BM622+BQ622</f>
        <v>0.84000000000000008</v>
      </c>
      <c r="BY622" s="128">
        <f t="shared" si="532"/>
        <v>0.84000000000000008</v>
      </c>
      <c r="BZ622" s="102">
        <f t="shared" si="532"/>
        <v>0</v>
      </c>
      <c r="CA622" s="124">
        <f t="shared" si="532"/>
        <v>0</v>
      </c>
      <c r="CB622" s="8"/>
      <c r="CC622" s="87"/>
      <c r="CD622" s="131" t="s">
        <v>71</v>
      </c>
      <c r="CE622" s="129">
        <f t="shared" ref="CE622:CH623" si="533">BX622</f>
        <v>0.84000000000000008</v>
      </c>
      <c r="CF622" s="102">
        <f t="shared" si="533"/>
        <v>0.84000000000000008</v>
      </c>
      <c r="CG622" s="102">
        <f t="shared" si="533"/>
        <v>0</v>
      </c>
      <c r="CH622" s="126">
        <f t="shared" si="533"/>
        <v>0</v>
      </c>
      <c r="CI622" s="8"/>
      <c r="CJ622" s="9"/>
      <c r="CK622" s="25" t="s">
        <v>75</v>
      </c>
      <c r="CL622" s="31">
        <f>BJ622/(BJ622+C621)%</f>
        <v>7.6923076923076916</v>
      </c>
      <c r="CM622" s="31">
        <f>BN622/(BN622+D621)%</f>
        <v>5.3995680345572357</v>
      </c>
      <c r="CN622" s="31">
        <f>BR622/(BR622+E622)%</f>
        <v>2.9047415634344298</v>
      </c>
      <c r="CO622" s="32">
        <f>BY622/(BY622+F621)%</f>
        <v>6.6852367688022296</v>
      </c>
      <c r="CP622" s="8"/>
      <c r="CQ622" s="25" t="s">
        <v>75</v>
      </c>
      <c r="CR622" s="31">
        <f>BK622/C621%</f>
        <v>0</v>
      </c>
      <c r="CS622" s="31">
        <f>BO622/D621%</f>
        <v>0</v>
      </c>
      <c r="CT622" s="31">
        <f>BS622/E621%</f>
        <v>0</v>
      </c>
      <c r="CU622" s="32">
        <f>BZ622/F621%</f>
        <v>0</v>
      </c>
    </row>
    <row r="623" spans="1:99" ht="15.75" customHeight="1" x14ac:dyDescent="0.25">
      <c r="A623" s="201" t="s">
        <v>76</v>
      </c>
      <c r="B623" s="202"/>
      <c r="C623" s="204">
        <v>13.065</v>
      </c>
      <c r="D623" s="204">
        <v>2.4750000000000001</v>
      </c>
      <c r="E623" s="204">
        <v>7.0720000000000001</v>
      </c>
      <c r="F623" s="206">
        <f t="shared" si="521"/>
        <v>22.611999999999998</v>
      </c>
      <c r="G623" s="206">
        <f t="shared" si="507"/>
        <v>396.33100000000007</v>
      </c>
      <c r="H623" s="206">
        <f>G623/BH601</f>
        <v>28.309357142857149</v>
      </c>
      <c r="I623" s="207">
        <f t="shared" si="522"/>
        <v>0</v>
      </c>
      <c r="J623" s="207">
        <f t="shared" si="508"/>
        <v>0</v>
      </c>
      <c r="K623" s="207">
        <f t="shared" si="523"/>
        <v>0</v>
      </c>
      <c r="L623" s="207">
        <f t="shared" si="509"/>
        <v>0</v>
      </c>
      <c r="M623" s="207">
        <f t="shared" si="524"/>
        <v>540</v>
      </c>
      <c r="N623" s="207">
        <f t="shared" si="510"/>
        <v>4380</v>
      </c>
      <c r="O623" s="208">
        <f t="shared" si="525"/>
        <v>62.5</v>
      </c>
      <c r="P623" s="208">
        <f t="shared" si="526"/>
        <v>78.125</v>
      </c>
      <c r="Q623" s="209" t="e">
        <f t="shared" ref="Q623:S628" si="534">C623/AL623*60</f>
        <v>#DIV/0!</v>
      </c>
      <c r="R623" s="210" t="e">
        <f t="shared" si="534"/>
        <v>#DIV/0!</v>
      </c>
      <c r="S623" s="210" t="e">
        <f t="shared" si="534"/>
        <v>#DIV/0!</v>
      </c>
      <c r="T623" s="209" t="e">
        <f>(F623)/(AL623+AM623+AN623)*60</f>
        <v>#DIV/0!</v>
      </c>
      <c r="U623" s="209" t="e">
        <f>(G623)*60/AO623</f>
        <v>#DIV/0!</v>
      </c>
      <c r="V623" s="212"/>
      <c r="W623" s="213"/>
      <c r="X623" s="214">
        <f>X619</f>
        <v>14</v>
      </c>
      <c r="Y623" s="201" t="s">
        <v>76</v>
      </c>
      <c r="Z623" s="215"/>
      <c r="AA623" s="216"/>
      <c r="AB623" s="216"/>
      <c r="AC623" s="210">
        <f t="shared" si="527"/>
        <v>0</v>
      </c>
      <c r="AD623" s="235"/>
      <c r="AE623" s="235"/>
      <c r="AF623" s="246"/>
      <c r="AG623" s="210">
        <f t="shared" si="528"/>
        <v>0</v>
      </c>
      <c r="AH623" s="235">
        <v>180</v>
      </c>
      <c r="AI623" s="235">
        <v>360</v>
      </c>
      <c r="AJ623" s="235">
        <v>0</v>
      </c>
      <c r="AK623" s="210">
        <f t="shared" si="529"/>
        <v>540</v>
      </c>
      <c r="AL623" s="210"/>
      <c r="AM623" s="210"/>
      <c r="AN623" s="210"/>
      <c r="AO623" s="207">
        <f t="shared" si="512"/>
        <v>0</v>
      </c>
      <c r="AP623" s="209"/>
      <c r="AQ623" s="411">
        <f t="shared" si="513"/>
        <v>0</v>
      </c>
      <c r="AR623" s="210"/>
      <c r="AS623" s="210"/>
      <c r="AT623" s="210"/>
      <c r="AU623" s="219">
        <f t="shared" si="514"/>
        <v>30</v>
      </c>
      <c r="AV623" s="263" t="s">
        <v>77</v>
      </c>
      <c r="AW623" s="221"/>
      <c r="AX623" s="210"/>
      <c r="AY623" s="210"/>
      <c r="AZ623" s="219">
        <f t="shared" si="530"/>
        <v>0</v>
      </c>
      <c r="BA623" s="222">
        <f t="shared" si="515"/>
        <v>0</v>
      </c>
      <c r="BB623" s="221"/>
      <c r="BC623" s="210"/>
      <c r="BD623" s="210"/>
      <c r="BE623" s="219">
        <f t="shared" si="531"/>
        <v>0</v>
      </c>
      <c r="BF623" s="222">
        <f t="shared" si="506"/>
        <v>0</v>
      </c>
      <c r="BG623" s="238"/>
      <c r="BH623" s="283" t="s">
        <v>73</v>
      </c>
      <c r="BI623" s="264">
        <v>0.3</v>
      </c>
      <c r="BJ623" s="264">
        <v>0.3</v>
      </c>
      <c r="BK623" s="264"/>
      <c r="BL623" s="264"/>
      <c r="BM623" s="264">
        <v>0.3</v>
      </c>
      <c r="BN623" s="264">
        <v>0.3</v>
      </c>
      <c r="BO623" s="264"/>
      <c r="BP623" s="264"/>
      <c r="BQ623" s="264">
        <v>0.3</v>
      </c>
      <c r="BR623" s="264">
        <v>0.3</v>
      </c>
      <c r="BS623" s="264"/>
      <c r="BT623" s="250"/>
      <c r="BU623" s="8"/>
      <c r="BV623" s="87"/>
      <c r="BW623" s="104" t="s">
        <v>73</v>
      </c>
      <c r="BX623" s="135">
        <f t="shared" si="532"/>
        <v>0.89999999999999991</v>
      </c>
      <c r="BY623" s="136">
        <f t="shared" si="532"/>
        <v>0.89999999999999991</v>
      </c>
      <c r="BZ623" s="137">
        <f t="shared" si="532"/>
        <v>0</v>
      </c>
      <c r="CA623" s="138">
        <f t="shared" si="532"/>
        <v>0</v>
      </c>
      <c r="CB623" s="8"/>
      <c r="CC623" s="118"/>
      <c r="CD623" s="139" t="s">
        <v>73</v>
      </c>
      <c r="CE623" s="140">
        <f t="shared" si="533"/>
        <v>0.89999999999999991</v>
      </c>
      <c r="CF623" s="137">
        <f t="shared" si="533"/>
        <v>0.89999999999999991</v>
      </c>
      <c r="CG623" s="137">
        <f t="shared" si="533"/>
        <v>0</v>
      </c>
      <c r="CH623" s="141">
        <f t="shared" si="533"/>
        <v>0</v>
      </c>
      <c r="CI623" s="8"/>
      <c r="CJ623" s="9"/>
      <c r="CK623" s="33"/>
      <c r="CL623" s="4"/>
      <c r="CM623" s="4"/>
      <c r="CN623" s="4"/>
      <c r="CO623" s="5"/>
      <c r="CP623" s="8"/>
      <c r="CQ623" s="34" t="s">
        <v>78</v>
      </c>
      <c r="CR623" s="35">
        <f>BK623/C622%</f>
        <v>0</v>
      </c>
      <c r="CS623" s="35">
        <f>BO623/D622%</f>
        <v>0</v>
      </c>
      <c r="CT623" s="35">
        <f>BS623/E622%</f>
        <v>0</v>
      </c>
      <c r="CU623" s="47">
        <f>BZ623/F622%</f>
        <v>0</v>
      </c>
    </row>
    <row r="624" spans="1:99" ht="15.75" customHeight="1" x14ac:dyDescent="0.25">
      <c r="A624" s="182" t="s">
        <v>79</v>
      </c>
      <c r="B624" s="202"/>
      <c r="C624" s="204">
        <v>8.766</v>
      </c>
      <c r="D624" s="204">
        <v>18.728000000000002</v>
      </c>
      <c r="E624" s="204">
        <v>0</v>
      </c>
      <c r="F624" s="205">
        <f t="shared" si="521"/>
        <v>27.494</v>
      </c>
      <c r="G624" s="206">
        <f t="shared" si="507"/>
        <v>435.68099999999993</v>
      </c>
      <c r="H624" s="205">
        <f>G624/BH601</f>
        <v>31.120071428571425</v>
      </c>
      <c r="I624" s="231">
        <f t="shared" si="522"/>
        <v>0</v>
      </c>
      <c r="J624" s="207">
        <f t="shared" si="508"/>
        <v>0</v>
      </c>
      <c r="K624" s="231">
        <f t="shared" si="523"/>
        <v>0</v>
      </c>
      <c r="L624" s="207">
        <f t="shared" si="509"/>
        <v>0</v>
      </c>
      <c r="M624" s="207">
        <f t="shared" si="524"/>
        <v>520</v>
      </c>
      <c r="N624" s="207">
        <f t="shared" si="510"/>
        <v>5120</v>
      </c>
      <c r="O624" s="208">
        <f t="shared" si="525"/>
        <v>63.888888888888893</v>
      </c>
      <c r="P624" s="208">
        <f t="shared" si="526"/>
        <v>72.222222222222214</v>
      </c>
      <c r="Q624" s="232" t="e">
        <f t="shared" si="534"/>
        <v>#DIV/0!</v>
      </c>
      <c r="R624" s="233" t="e">
        <f t="shared" si="534"/>
        <v>#DIV/0!</v>
      </c>
      <c r="S624" s="233" t="e">
        <f t="shared" si="534"/>
        <v>#DIV/0!</v>
      </c>
      <c r="T624" s="234" t="e">
        <f>(F624)/(AL624+AM624+AN624)*60</f>
        <v>#DIV/0!</v>
      </c>
      <c r="U624" s="234" t="e">
        <f>(G624)*60/AO624</f>
        <v>#DIV/0!</v>
      </c>
      <c r="V624" s="272"/>
      <c r="W624" s="213"/>
      <c r="X624" s="214">
        <f>X623</f>
        <v>14</v>
      </c>
      <c r="Y624" s="182" t="s">
        <v>79</v>
      </c>
      <c r="Z624" s="215"/>
      <c r="AA624" s="216"/>
      <c r="AB624" s="216"/>
      <c r="AC624" s="210">
        <f t="shared" si="527"/>
        <v>0</v>
      </c>
      <c r="AD624" s="235"/>
      <c r="AE624" s="235"/>
      <c r="AF624" s="246"/>
      <c r="AG624" s="210">
        <f t="shared" si="528"/>
        <v>0</v>
      </c>
      <c r="AH624" s="235">
        <v>0</v>
      </c>
      <c r="AI624" s="235">
        <v>40</v>
      </c>
      <c r="AJ624" s="235">
        <v>480</v>
      </c>
      <c r="AK624" s="210">
        <f t="shared" si="529"/>
        <v>520</v>
      </c>
      <c r="AL624" s="233"/>
      <c r="AM624" s="233"/>
      <c r="AN624" s="233"/>
      <c r="AO624" s="207">
        <f t="shared" si="512"/>
        <v>0</v>
      </c>
      <c r="AP624" s="236"/>
      <c r="AQ624" s="411">
        <f t="shared" si="513"/>
        <v>480</v>
      </c>
      <c r="AR624" s="237"/>
      <c r="AS624" s="237"/>
      <c r="AT624" s="237"/>
      <c r="AU624" s="219">
        <f t="shared" si="514"/>
        <v>0</v>
      </c>
      <c r="AV624" s="263" t="s">
        <v>80</v>
      </c>
      <c r="AW624" s="221"/>
      <c r="AX624" s="210"/>
      <c r="AY624" s="210"/>
      <c r="AZ624" s="219">
        <f t="shared" si="530"/>
        <v>0</v>
      </c>
      <c r="BA624" s="222">
        <f t="shared" si="515"/>
        <v>0</v>
      </c>
      <c r="BB624" s="221"/>
      <c r="BC624" s="210"/>
      <c r="BD624" s="210"/>
      <c r="BE624" s="219">
        <f t="shared" si="531"/>
        <v>0</v>
      </c>
      <c r="BF624" s="222">
        <f t="shared" si="506"/>
        <v>0</v>
      </c>
      <c r="BG624" s="284"/>
      <c r="BH624" s="224" t="s">
        <v>77</v>
      </c>
      <c r="BI624" s="225"/>
      <c r="BJ624" s="249"/>
      <c r="BK624" s="226">
        <v>0.222</v>
      </c>
      <c r="BL624" s="250"/>
      <c r="BM624" s="225"/>
      <c r="BN624" s="226"/>
      <c r="BO624" s="226">
        <v>0.08</v>
      </c>
      <c r="BP624" s="251"/>
      <c r="BQ624" s="225"/>
      <c r="BR624" s="226"/>
      <c r="BS624" s="226">
        <v>0.183</v>
      </c>
      <c r="BT624" s="250"/>
      <c r="BU624" s="8"/>
      <c r="BV624" s="87"/>
      <c r="BW624" s="104" t="s">
        <v>77</v>
      </c>
      <c r="BX624" s="130"/>
      <c r="BY624" s="93"/>
      <c r="BZ624" s="102">
        <f>BK624+BO624+BS624</f>
        <v>0.48499999999999999</v>
      </c>
      <c r="CA624" s="98"/>
      <c r="CB624" s="8"/>
      <c r="CC624" s="87"/>
      <c r="CD624" s="131" t="s">
        <v>77</v>
      </c>
      <c r="CE624" s="132"/>
      <c r="CF624" s="93"/>
      <c r="CG624" s="102">
        <f>BZ624</f>
        <v>0.48499999999999999</v>
      </c>
      <c r="CH624" s="133"/>
      <c r="CI624" s="8"/>
      <c r="CJ624" s="9"/>
      <c r="CK624" s="34" t="s">
        <v>78</v>
      </c>
      <c r="CL624" s="35">
        <f>BJ623/(BJ623+C622)%</f>
        <v>8.3333333333333339</v>
      </c>
      <c r="CM624" s="31">
        <f>BN623/(BN623+D622)%</f>
        <v>2.8142589118198873</v>
      </c>
      <c r="CN624" s="31">
        <f>BR623/(BR623+E622)%</f>
        <v>2.5717959708529787</v>
      </c>
      <c r="CO624" s="32">
        <f>BY623/(BY623+F622)%</f>
        <v>3.4715525554484086</v>
      </c>
      <c r="CP624" s="8"/>
      <c r="CQ624" s="25" t="s">
        <v>77</v>
      </c>
      <c r="CR624" s="31">
        <f>BK624/C623%</f>
        <v>1.6991963260619978</v>
      </c>
      <c r="CS624" s="31">
        <f>BO624/D623%</f>
        <v>3.2323232323232323</v>
      </c>
      <c r="CT624" s="31">
        <f>BS624/E623%</f>
        <v>2.5876696832579182</v>
      </c>
      <c r="CU624" s="32">
        <f>BZ624/F623%</f>
        <v>2.1448788254024413</v>
      </c>
    </row>
    <row r="625" spans="1:99" ht="15.75" customHeight="1" x14ac:dyDescent="0.25">
      <c r="A625" s="182" t="s">
        <v>81</v>
      </c>
      <c r="B625" s="202"/>
      <c r="C625" s="204">
        <v>4.6849999999999996</v>
      </c>
      <c r="D625" s="204">
        <v>0</v>
      </c>
      <c r="E625" s="204">
        <v>0</v>
      </c>
      <c r="F625" s="205">
        <f t="shared" si="521"/>
        <v>4.6849999999999996</v>
      </c>
      <c r="G625" s="206">
        <f t="shared" si="507"/>
        <v>25.011999999999997</v>
      </c>
      <c r="H625" s="205">
        <f>G625/BH601</f>
        <v>1.7865714285714283</v>
      </c>
      <c r="I625" s="231">
        <f t="shared" si="522"/>
        <v>0</v>
      </c>
      <c r="J625" s="207">
        <f t="shared" si="508"/>
        <v>0</v>
      </c>
      <c r="K625" s="231">
        <f t="shared" si="523"/>
        <v>0</v>
      </c>
      <c r="L625" s="207">
        <f t="shared" si="509"/>
        <v>0</v>
      </c>
      <c r="M625" s="207">
        <f t="shared" si="524"/>
        <v>960</v>
      </c>
      <c r="N625" s="207">
        <f t="shared" si="510"/>
        <v>18460</v>
      </c>
      <c r="O625" s="208">
        <f t="shared" si="525"/>
        <v>33.333333333333329</v>
      </c>
      <c r="P625" s="208">
        <f t="shared" si="526"/>
        <v>8.4325396825396819</v>
      </c>
      <c r="Q625" s="232" t="e">
        <f t="shared" si="534"/>
        <v>#DIV/0!</v>
      </c>
      <c r="R625" s="233" t="e">
        <f t="shared" si="534"/>
        <v>#DIV/0!</v>
      </c>
      <c r="S625" s="233" t="e">
        <f t="shared" si="534"/>
        <v>#DIV/0!</v>
      </c>
      <c r="T625" s="234" t="e">
        <f>(F625)/(AL625+AM625+AN625)*60</f>
        <v>#DIV/0!</v>
      </c>
      <c r="U625" s="234" t="e">
        <f>(G625)*60/AO625</f>
        <v>#DIV/0!</v>
      </c>
      <c r="V625" s="272"/>
      <c r="W625" s="213"/>
      <c r="X625" s="285">
        <f>X624</f>
        <v>14</v>
      </c>
      <c r="Y625" s="182" t="s">
        <v>81</v>
      </c>
      <c r="Z625" s="215"/>
      <c r="AA625" s="216"/>
      <c r="AB625" s="216"/>
      <c r="AC625" s="210">
        <f t="shared" si="527"/>
        <v>0</v>
      </c>
      <c r="AD625" s="216"/>
      <c r="AE625" s="216"/>
      <c r="AF625" s="216"/>
      <c r="AG625" s="210">
        <f t="shared" si="528"/>
        <v>0</v>
      </c>
      <c r="AH625" s="235">
        <v>0</v>
      </c>
      <c r="AI625" s="235">
        <v>480</v>
      </c>
      <c r="AJ625" s="235">
        <v>480</v>
      </c>
      <c r="AK625" s="210">
        <f t="shared" si="529"/>
        <v>960</v>
      </c>
      <c r="AL625" s="233"/>
      <c r="AM625" s="233"/>
      <c r="AN625" s="233"/>
      <c r="AO625" s="207">
        <f t="shared" si="512"/>
        <v>0</v>
      </c>
      <c r="AP625" s="236"/>
      <c r="AQ625" s="411">
        <f t="shared" si="513"/>
        <v>0</v>
      </c>
      <c r="AR625" s="237"/>
      <c r="AS625" s="237"/>
      <c r="AT625" s="237"/>
      <c r="AU625" s="219">
        <f t="shared" si="514"/>
        <v>0</v>
      </c>
      <c r="AV625" s="263" t="s">
        <v>82</v>
      </c>
      <c r="AW625" s="221"/>
      <c r="AX625" s="210"/>
      <c r="AY625" s="210"/>
      <c r="AZ625" s="219">
        <f t="shared" si="530"/>
        <v>0</v>
      </c>
      <c r="BA625" s="222">
        <f t="shared" si="515"/>
        <v>0</v>
      </c>
      <c r="BB625" s="221"/>
      <c r="BC625" s="210"/>
      <c r="BD625" s="210"/>
      <c r="BE625" s="219">
        <f t="shared" si="531"/>
        <v>0</v>
      </c>
      <c r="BF625" s="222">
        <f t="shared" si="506"/>
        <v>0</v>
      </c>
      <c r="BG625" s="223"/>
      <c r="BH625" s="195"/>
      <c r="BI625" s="239"/>
      <c r="BJ625" s="240"/>
      <c r="BK625" s="241"/>
      <c r="BL625" s="242"/>
      <c r="BM625" s="239"/>
      <c r="BN625" s="241"/>
      <c r="BO625" s="241"/>
      <c r="BP625" s="198"/>
      <c r="BQ625" s="239"/>
      <c r="BR625" s="241"/>
      <c r="BS625" s="241"/>
      <c r="BT625" s="242"/>
      <c r="BU625" s="8"/>
      <c r="BV625" s="87"/>
      <c r="BW625" s="107"/>
      <c r="BX625" s="130"/>
      <c r="BY625" s="93"/>
      <c r="BZ625" s="93"/>
      <c r="CA625" s="98"/>
      <c r="CB625" s="8"/>
      <c r="CC625" s="87"/>
      <c r="CD625" s="108"/>
      <c r="CE625" s="109"/>
      <c r="CF625" s="93"/>
      <c r="CG625" s="93"/>
      <c r="CH625" s="110"/>
      <c r="CI625" s="8"/>
      <c r="CJ625" s="9"/>
      <c r="CK625" s="36"/>
      <c r="CL625" s="37"/>
      <c r="CM625" s="37"/>
      <c r="CN625" s="37"/>
      <c r="CO625" s="38"/>
      <c r="CP625" s="8"/>
      <c r="CQ625" s="25"/>
      <c r="CR625" s="2"/>
      <c r="CS625" s="2"/>
      <c r="CT625" s="2"/>
      <c r="CU625" s="3"/>
    </row>
    <row r="626" spans="1:99" ht="15.75" customHeight="1" x14ac:dyDescent="0.25">
      <c r="A626" s="182" t="s">
        <v>83</v>
      </c>
      <c r="B626" s="202"/>
      <c r="C626" s="204">
        <v>2.5539999999999998</v>
      </c>
      <c r="D626" s="204">
        <v>6.1210000000000004</v>
      </c>
      <c r="E626" s="204">
        <v>4.1920000000000002</v>
      </c>
      <c r="F626" s="205">
        <f t="shared" si="521"/>
        <v>12.867000000000001</v>
      </c>
      <c r="G626" s="206">
        <f t="shared" si="507"/>
        <v>159.34700000000001</v>
      </c>
      <c r="H626" s="205">
        <f>G626/BH601</f>
        <v>11.381928571428572</v>
      </c>
      <c r="I626" s="231">
        <f t="shared" si="522"/>
        <v>0</v>
      </c>
      <c r="J626" s="207">
        <f t="shared" si="508"/>
        <v>480</v>
      </c>
      <c r="K626" s="231">
        <f t="shared" si="523"/>
        <v>0</v>
      </c>
      <c r="L626" s="207">
        <f t="shared" si="509"/>
        <v>240</v>
      </c>
      <c r="M626" s="207">
        <f t="shared" si="524"/>
        <v>100</v>
      </c>
      <c r="N626" s="207">
        <f t="shared" si="510"/>
        <v>2905</v>
      </c>
      <c r="O626" s="208">
        <f t="shared" si="525"/>
        <v>93.055555555555557</v>
      </c>
      <c r="P626" s="208">
        <f t="shared" si="526"/>
        <v>82.018849206349216</v>
      </c>
      <c r="Q626" s="232" t="e">
        <f t="shared" si="534"/>
        <v>#DIV/0!</v>
      </c>
      <c r="R626" s="233" t="e">
        <f t="shared" si="534"/>
        <v>#DIV/0!</v>
      </c>
      <c r="S626" s="233" t="e">
        <f t="shared" si="534"/>
        <v>#DIV/0!</v>
      </c>
      <c r="T626" s="234" t="e">
        <f>(F626)/(AL626+AM626+AN626)*60</f>
        <v>#DIV/0!</v>
      </c>
      <c r="U626" s="234" t="e">
        <f>(G626)*60/AO626</f>
        <v>#DIV/0!</v>
      </c>
      <c r="V626" s="272"/>
      <c r="W626" s="286"/>
      <c r="X626" s="214">
        <f>X625</f>
        <v>14</v>
      </c>
      <c r="Y626" s="182" t="s">
        <v>83</v>
      </c>
      <c r="Z626" s="215"/>
      <c r="AA626" s="215"/>
      <c r="AB626" s="215"/>
      <c r="AC626" s="210">
        <f t="shared" si="527"/>
        <v>0</v>
      </c>
      <c r="AD626" s="215"/>
      <c r="AE626" s="215"/>
      <c r="AF626" s="215"/>
      <c r="AG626" s="210">
        <f t="shared" si="528"/>
        <v>0</v>
      </c>
      <c r="AH626" s="235">
        <v>60</v>
      </c>
      <c r="AI626" s="235">
        <v>0</v>
      </c>
      <c r="AJ626" s="235">
        <v>40</v>
      </c>
      <c r="AK626" s="210">
        <f t="shared" si="529"/>
        <v>100</v>
      </c>
      <c r="AL626" s="233"/>
      <c r="AM626" s="233"/>
      <c r="AN626" s="233"/>
      <c r="AO626" s="207">
        <f t="shared" si="512"/>
        <v>0</v>
      </c>
      <c r="AP626" s="236"/>
      <c r="AQ626" s="411">
        <f t="shared" si="513"/>
        <v>0</v>
      </c>
      <c r="AR626" s="237"/>
      <c r="AS626" s="237"/>
      <c r="AT626" s="237"/>
      <c r="AU626" s="219">
        <f t="shared" si="514"/>
        <v>0</v>
      </c>
      <c r="AV626" s="263" t="s">
        <v>84</v>
      </c>
      <c r="AW626" s="221"/>
      <c r="AX626" s="210"/>
      <c r="AY626" s="210"/>
      <c r="AZ626" s="219">
        <f t="shared" si="530"/>
        <v>0</v>
      </c>
      <c r="BA626" s="222">
        <f t="shared" si="515"/>
        <v>0</v>
      </c>
      <c r="BB626" s="221"/>
      <c r="BC626" s="210"/>
      <c r="BD626" s="210"/>
      <c r="BE626" s="219">
        <f t="shared" si="531"/>
        <v>0</v>
      </c>
      <c r="BF626" s="222">
        <f t="shared" si="506"/>
        <v>0</v>
      </c>
      <c r="BG626" s="223"/>
      <c r="BH626" s="224" t="s">
        <v>80</v>
      </c>
      <c r="BI626" s="225"/>
      <c r="BJ626" s="249"/>
      <c r="BK626" s="226">
        <v>0.108</v>
      </c>
      <c r="BL626" s="250"/>
      <c r="BM626" s="287"/>
      <c r="BN626" s="226"/>
      <c r="BO626" s="226">
        <v>0.20899999999999999</v>
      </c>
      <c r="BP626" s="288"/>
      <c r="BQ626" s="287"/>
      <c r="BR626" s="226"/>
      <c r="BS626" s="226">
        <v>0</v>
      </c>
      <c r="BT626" s="289"/>
      <c r="BU626" s="8"/>
      <c r="BV626" s="87"/>
      <c r="BW626" s="104" t="s">
        <v>80</v>
      </c>
      <c r="BX626" s="130"/>
      <c r="BY626" s="93"/>
      <c r="BZ626" s="102">
        <f>BK626+BO626+BS626</f>
        <v>0.317</v>
      </c>
      <c r="CA626" s="98"/>
      <c r="CB626" s="8"/>
      <c r="CC626" s="87"/>
      <c r="CD626" s="131" t="s">
        <v>80</v>
      </c>
      <c r="CE626" s="132"/>
      <c r="CF626" s="93"/>
      <c r="CG626" s="102">
        <f>BZ626</f>
        <v>0.317</v>
      </c>
      <c r="CH626" s="133"/>
      <c r="CI626" s="8"/>
      <c r="CJ626" s="9"/>
      <c r="CK626" s="39"/>
      <c r="CL626" s="40"/>
      <c r="CM626" s="40"/>
      <c r="CN626" s="40"/>
      <c r="CO626" s="41"/>
      <c r="CP626" s="8"/>
      <c r="CQ626" s="25" t="s">
        <v>80</v>
      </c>
      <c r="CR626" s="31">
        <f>BK626/C624%</f>
        <v>1.2320328542094456</v>
      </c>
      <c r="CS626" s="31">
        <f>BO626/D624%</f>
        <v>1.1159760785988893</v>
      </c>
      <c r="CT626" s="31" t="e">
        <f>BS626/E624%</f>
        <v>#DIV/0!</v>
      </c>
      <c r="CU626" s="32">
        <f>BZ626/F624%</f>
        <v>1.152978831745108</v>
      </c>
    </row>
    <row r="627" spans="1:99" ht="15.75" customHeight="1" x14ac:dyDescent="0.25">
      <c r="A627" s="182" t="s">
        <v>85</v>
      </c>
      <c r="B627" s="202"/>
      <c r="C627" s="204">
        <v>8.3800000000000008</v>
      </c>
      <c r="D627" s="204">
        <v>13.901999999999999</v>
      </c>
      <c r="E627" s="204">
        <v>8.2639999999999993</v>
      </c>
      <c r="F627" s="205">
        <f t="shared" si="521"/>
        <v>30.545999999999999</v>
      </c>
      <c r="G627" s="206">
        <f t="shared" si="507"/>
        <v>346.5</v>
      </c>
      <c r="H627" s="205">
        <f>G627/BH601</f>
        <v>24.75</v>
      </c>
      <c r="I627" s="231">
        <f t="shared" si="522"/>
        <v>0</v>
      </c>
      <c r="J627" s="207">
        <f t="shared" si="508"/>
        <v>0</v>
      </c>
      <c r="K627" s="231">
        <f t="shared" si="523"/>
        <v>0</v>
      </c>
      <c r="L627" s="207">
        <f t="shared" si="509"/>
        <v>40</v>
      </c>
      <c r="M627" s="207">
        <f t="shared" si="524"/>
        <v>40</v>
      </c>
      <c r="N627" s="207">
        <f t="shared" si="510"/>
        <v>6990</v>
      </c>
      <c r="O627" s="208">
        <f t="shared" si="525"/>
        <v>97.222222222222214</v>
      </c>
      <c r="P627" s="208">
        <f t="shared" si="526"/>
        <v>63.715277777777779</v>
      </c>
      <c r="Q627" s="232" t="e">
        <f t="shared" si="534"/>
        <v>#DIV/0!</v>
      </c>
      <c r="R627" s="233" t="e">
        <f t="shared" si="534"/>
        <v>#DIV/0!</v>
      </c>
      <c r="S627" s="233" t="e">
        <f t="shared" si="534"/>
        <v>#DIV/0!</v>
      </c>
      <c r="T627" s="234" t="e">
        <f>(F627)/(AL627+AM627+AN627)*60</f>
        <v>#DIV/0!</v>
      </c>
      <c r="U627" s="234" t="e">
        <f>(G627)*60/AO627</f>
        <v>#DIV/0!</v>
      </c>
      <c r="V627" s="272"/>
      <c r="W627" s="213"/>
      <c r="X627" s="285">
        <f>X626</f>
        <v>14</v>
      </c>
      <c r="Y627" s="182" t="s">
        <v>85</v>
      </c>
      <c r="Z627" s="215"/>
      <c r="AA627" s="215"/>
      <c r="AB627" s="215"/>
      <c r="AC627" s="210">
        <f t="shared" si="527"/>
        <v>0</v>
      </c>
      <c r="AD627" s="215"/>
      <c r="AE627" s="215"/>
      <c r="AF627" s="215"/>
      <c r="AG627" s="210">
        <f t="shared" si="528"/>
        <v>0</v>
      </c>
      <c r="AH627" s="235">
        <v>0</v>
      </c>
      <c r="AI627" s="216">
        <v>0</v>
      </c>
      <c r="AJ627" s="216">
        <v>40</v>
      </c>
      <c r="AK627" s="210">
        <f t="shared" si="529"/>
        <v>40</v>
      </c>
      <c r="AL627" s="233"/>
      <c r="AM627" s="233"/>
      <c r="AN627" s="233"/>
      <c r="AO627" s="207">
        <f t="shared" si="512"/>
        <v>0</v>
      </c>
      <c r="AP627" s="236"/>
      <c r="AQ627" s="411">
        <f t="shared" si="513"/>
        <v>0</v>
      </c>
      <c r="AR627" s="237"/>
      <c r="AS627" s="237"/>
      <c r="AT627" s="237"/>
      <c r="AU627" s="219">
        <f t="shared" si="514"/>
        <v>285</v>
      </c>
      <c r="AV627" s="263" t="s">
        <v>86</v>
      </c>
      <c r="AW627" s="221"/>
      <c r="AX627" s="210"/>
      <c r="AY627" s="210"/>
      <c r="AZ627" s="219">
        <f t="shared" si="530"/>
        <v>0</v>
      </c>
      <c r="BA627" s="222">
        <f t="shared" si="515"/>
        <v>0</v>
      </c>
      <c r="BB627" s="221"/>
      <c r="BC627" s="210"/>
      <c r="BD627" s="210"/>
      <c r="BE627" s="219">
        <f t="shared" si="531"/>
        <v>0</v>
      </c>
      <c r="BF627" s="222">
        <f t="shared" si="506"/>
        <v>0</v>
      </c>
      <c r="BG627" s="223"/>
      <c r="BH627" s="195"/>
      <c r="BI627" s="239"/>
      <c r="BJ627" s="240"/>
      <c r="BK627" s="241"/>
      <c r="BL627" s="242"/>
      <c r="BM627" s="225"/>
      <c r="BN627" s="241"/>
      <c r="BO627" s="241"/>
      <c r="BP627" s="251"/>
      <c r="BQ627" s="225"/>
      <c r="BR627" s="241"/>
      <c r="BS627" s="241"/>
      <c r="BT627" s="250"/>
      <c r="BU627" s="8"/>
      <c r="BV627" s="87"/>
      <c r="BW627" s="97"/>
      <c r="BX627" s="130"/>
      <c r="BY627" s="93"/>
      <c r="BZ627" s="93"/>
      <c r="CA627" s="98"/>
      <c r="CB627" s="8"/>
      <c r="CC627" s="87"/>
      <c r="CD627" s="131"/>
      <c r="CE627" s="132"/>
      <c r="CF627" s="93"/>
      <c r="CG627" s="93"/>
      <c r="CH627" s="133"/>
      <c r="CI627" s="8"/>
      <c r="CJ627" s="9"/>
      <c r="CP627" s="8"/>
      <c r="CQ627" s="42"/>
      <c r="CR627" s="43"/>
      <c r="CS627" s="43"/>
      <c r="CT627" s="43"/>
      <c r="CU627" s="48"/>
    </row>
    <row r="628" spans="1:99" ht="15.75" customHeight="1" x14ac:dyDescent="0.25">
      <c r="A628" s="201" t="s">
        <v>87</v>
      </c>
      <c r="B628" s="202"/>
      <c r="C628" s="204">
        <v>94</v>
      </c>
      <c r="D628" s="204">
        <v>169</v>
      </c>
      <c r="E628" s="204">
        <v>152</v>
      </c>
      <c r="F628" s="290">
        <f t="shared" si="521"/>
        <v>415</v>
      </c>
      <c r="G628" s="206">
        <f t="shared" si="507"/>
        <v>4650.9269999999997</v>
      </c>
      <c r="H628" s="291">
        <f>G628/BH601</f>
        <v>332.20907142857141</v>
      </c>
      <c r="I628" s="207"/>
      <c r="J628" s="207"/>
      <c r="K628" s="207"/>
      <c r="L628" s="207"/>
      <c r="M628" s="207"/>
      <c r="N628" s="207"/>
      <c r="O628" s="208"/>
      <c r="P628" s="210"/>
      <c r="Q628" s="209" t="e">
        <f t="shared" si="534"/>
        <v>#DIV/0!</v>
      </c>
      <c r="R628" s="210" t="e">
        <f t="shared" si="534"/>
        <v>#DIV/0!</v>
      </c>
      <c r="S628" s="210"/>
      <c r="T628" s="209"/>
      <c r="U628" s="209"/>
      <c r="V628" s="212"/>
      <c r="W628" s="213"/>
      <c r="X628" s="292">
        <f>X625</f>
        <v>14</v>
      </c>
      <c r="Y628" s="293"/>
      <c r="Z628" s="294"/>
      <c r="AA628" s="295"/>
      <c r="AB628" s="295"/>
      <c r="AC628" s="294"/>
      <c r="AD628" s="295"/>
      <c r="AE628" s="295"/>
      <c r="AF628" s="295"/>
      <c r="AG628" s="295"/>
      <c r="AH628" s="417"/>
      <c r="AI628" s="295"/>
      <c r="AJ628" s="295"/>
      <c r="AK628" s="295"/>
      <c r="AL628" s="295"/>
      <c r="AM628" s="295"/>
      <c r="AN628" s="295"/>
      <c r="AO628" s="295"/>
      <c r="AP628" s="295"/>
      <c r="AQ628" s="295"/>
      <c r="AR628" s="295"/>
      <c r="AS628" s="295"/>
      <c r="AT628" s="295"/>
      <c r="AU628" s="297"/>
      <c r="AV628" s="297"/>
      <c r="AW628" s="297"/>
      <c r="AX628" s="297"/>
      <c r="AY628" s="297"/>
      <c r="AZ628" s="297"/>
      <c r="BA628" s="222">
        <f t="shared" si="515"/>
        <v>0</v>
      </c>
      <c r="BB628" s="297"/>
      <c r="BC628" s="297"/>
      <c r="BD628" s="297"/>
      <c r="BE628" s="297"/>
      <c r="BF628" s="298"/>
      <c r="BG628" s="299"/>
      <c r="BH628" s="224" t="s">
        <v>82</v>
      </c>
      <c r="BI628" s="300"/>
      <c r="BJ628" s="249"/>
      <c r="BK628" s="226">
        <v>3.7999999999999999E-2</v>
      </c>
      <c r="BL628" s="301"/>
      <c r="BM628" s="300"/>
      <c r="BN628" s="226"/>
      <c r="BO628" s="226">
        <v>0</v>
      </c>
      <c r="BP628" s="302"/>
      <c r="BQ628" s="300"/>
      <c r="BR628" s="226"/>
      <c r="BS628" s="226">
        <v>0</v>
      </c>
      <c r="BT628" s="289"/>
      <c r="BU628" s="8"/>
      <c r="BV628" s="87"/>
      <c r="BW628" s="104" t="s">
        <v>82</v>
      </c>
      <c r="BX628" s="130"/>
      <c r="BY628" s="93"/>
      <c r="BZ628" s="102">
        <f>BK628+BO628+BS628</f>
        <v>3.7999999999999999E-2</v>
      </c>
      <c r="CA628" s="142"/>
      <c r="CB628" s="15"/>
      <c r="CC628" s="87"/>
      <c r="CD628" s="131" t="s">
        <v>82</v>
      </c>
      <c r="CE628" s="132"/>
      <c r="CF628" s="93"/>
      <c r="CG628" s="102">
        <f>BZ628</f>
        <v>3.7999999999999999E-2</v>
      </c>
      <c r="CH628" s="133"/>
      <c r="CI628" s="8"/>
      <c r="CJ628" s="9"/>
      <c r="CK628" s="8"/>
      <c r="CL628" s="8"/>
      <c r="CM628" s="8"/>
      <c r="CN628" s="8"/>
      <c r="CO628" s="8"/>
      <c r="CP628" s="8"/>
      <c r="CQ628" s="25" t="s">
        <v>82</v>
      </c>
      <c r="CR628" s="31">
        <f>BK628/C625%</f>
        <v>0.81109925293489871</v>
      </c>
      <c r="CS628" s="31" t="e">
        <f>BO628/D625%</f>
        <v>#DIV/0!</v>
      </c>
      <c r="CT628" s="31" t="e">
        <f>BS628/E625%</f>
        <v>#DIV/0!</v>
      </c>
      <c r="CU628" s="32">
        <f>BZ628/F625%</f>
        <v>0.81109925293489871</v>
      </c>
    </row>
    <row r="629" spans="1:99" ht="15.75" customHeight="1" x14ac:dyDescent="0.25">
      <c r="A629" s="293" t="s">
        <v>88</v>
      </c>
      <c r="B629" s="465" t="s">
        <v>139</v>
      </c>
      <c r="C629" s="465"/>
      <c r="D629" s="303"/>
      <c r="E629" s="304" t="s">
        <v>89</v>
      </c>
      <c r="F629" s="305">
        <v>272.72000000000003</v>
      </c>
      <c r="G629" s="206">
        <f t="shared" si="507"/>
        <v>3520.0599999999995</v>
      </c>
      <c r="H629" s="306">
        <f>G629/BH601</f>
        <v>251.4328571428571</v>
      </c>
      <c r="I629" s="307"/>
      <c r="J629" s="307"/>
      <c r="K629" s="308" t="s">
        <v>17</v>
      </c>
      <c r="L629" s="308"/>
      <c r="M629" s="308" t="s">
        <v>18</v>
      </c>
      <c r="N629" s="308"/>
      <c r="O629" s="466" t="s">
        <v>19</v>
      </c>
      <c r="P629" s="466"/>
      <c r="Q629" s="466" t="s">
        <v>90</v>
      </c>
      <c r="R629" s="466"/>
      <c r="S629" s="467" t="s">
        <v>91</v>
      </c>
      <c r="T629" s="467"/>
      <c r="U629" s="467" t="s">
        <v>92</v>
      </c>
      <c r="V629" s="468"/>
      <c r="W629" s="213"/>
      <c r="X629" s="185"/>
      <c r="Y629" s="309"/>
      <c r="Z629" s="309"/>
      <c r="AA629" s="310"/>
      <c r="AB629" s="311"/>
      <c r="AC629" s="311"/>
      <c r="AD629" s="311"/>
      <c r="AE629" s="312"/>
      <c r="AF629" s="313"/>
      <c r="AG629" s="313"/>
      <c r="AH629" s="313"/>
      <c r="AI629" s="313"/>
      <c r="AJ629" s="313"/>
      <c r="AK629" s="313"/>
      <c r="AL629" s="313"/>
      <c r="AM629" s="313"/>
      <c r="AN629" s="313"/>
      <c r="AO629" s="313"/>
      <c r="AP629" s="313"/>
      <c r="AQ629" s="313"/>
      <c r="AR629" s="313"/>
      <c r="AS629" s="313"/>
      <c r="AT629" s="313"/>
      <c r="AU629" s="313"/>
      <c r="AV629" s="313"/>
      <c r="AW629" s="313"/>
      <c r="AX629" s="313"/>
      <c r="AY629" s="313"/>
      <c r="AZ629" s="313"/>
      <c r="BA629" s="313"/>
      <c r="BB629" s="313"/>
      <c r="BC629" s="313"/>
      <c r="BD629" s="313"/>
      <c r="BE629" s="313"/>
      <c r="BF629" s="313"/>
      <c r="BG629" s="313"/>
      <c r="BH629" s="224"/>
      <c r="BI629" s="225"/>
      <c r="BJ629" s="240"/>
      <c r="BK629" s="241"/>
      <c r="BL629" s="250"/>
      <c r="BM629" s="225"/>
      <c r="BN629" s="241"/>
      <c r="BO629" s="241"/>
      <c r="BP629" s="251"/>
      <c r="BQ629" s="225"/>
      <c r="BR629" s="241"/>
      <c r="BS629" s="241"/>
      <c r="BT629" s="250"/>
      <c r="BU629" s="8"/>
      <c r="BV629" s="87"/>
      <c r="BW629" s="107"/>
      <c r="BX629" s="130"/>
      <c r="BY629" s="93"/>
      <c r="BZ629" s="93"/>
      <c r="CA629" s="142"/>
      <c r="CB629" s="8"/>
      <c r="CC629" s="87"/>
      <c r="CD629" s="131"/>
      <c r="CE629" s="132"/>
      <c r="CF629" s="93"/>
      <c r="CG629" s="93"/>
      <c r="CH629" s="133"/>
      <c r="CI629" s="8"/>
      <c r="CJ629" s="9"/>
      <c r="CK629" s="8"/>
      <c r="CL629" s="8"/>
      <c r="CM629" s="8"/>
      <c r="CN629" s="8"/>
      <c r="CO629" s="8"/>
      <c r="CP629" s="8"/>
      <c r="CQ629" s="25"/>
      <c r="CR629" s="2"/>
      <c r="CS629" s="2"/>
      <c r="CT629" s="2"/>
      <c r="CU629" s="3"/>
    </row>
    <row r="630" spans="1:99" ht="15.75" customHeight="1" x14ac:dyDescent="0.25">
      <c r="A630" s="314" t="s">
        <v>129</v>
      </c>
      <c r="B630" s="315"/>
      <c r="C630" s="315"/>
      <c r="D630" s="316"/>
      <c r="E630" s="316"/>
      <c r="F630" s="317">
        <f>C630+D630+E630</f>
        <v>0</v>
      </c>
      <c r="G630" s="318">
        <f>F630</f>
        <v>0</v>
      </c>
      <c r="H630" s="319"/>
      <c r="I630" s="320"/>
      <c r="J630" s="321"/>
      <c r="K630" s="322" t="s">
        <v>93</v>
      </c>
      <c r="L630" s="323" t="s">
        <v>94</v>
      </c>
      <c r="M630" s="324" t="s">
        <v>93</v>
      </c>
      <c r="N630" s="323" t="s">
        <v>94</v>
      </c>
      <c r="O630" s="324" t="s">
        <v>93</v>
      </c>
      <c r="P630" s="323" t="s">
        <v>94</v>
      </c>
      <c r="Q630" s="324" t="s">
        <v>93</v>
      </c>
      <c r="R630" s="323" t="s">
        <v>94</v>
      </c>
      <c r="S630" s="324" t="s">
        <v>93</v>
      </c>
      <c r="T630" s="323" t="s">
        <v>94</v>
      </c>
      <c r="U630" s="324" t="s">
        <v>93</v>
      </c>
      <c r="V630" s="325" t="s">
        <v>94</v>
      </c>
      <c r="W630" s="213"/>
      <c r="X630" s="213"/>
      <c r="Y630" s="309"/>
      <c r="Z630" s="309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  <c r="AO630" s="326"/>
      <c r="AP630" s="326"/>
      <c r="AQ630" s="326"/>
      <c r="AR630" s="326"/>
      <c r="AS630" s="326"/>
      <c r="AT630" s="326"/>
      <c r="AU630" s="326"/>
      <c r="AV630" s="326"/>
      <c r="AW630" s="326"/>
      <c r="AX630" s="326"/>
      <c r="AY630" s="326"/>
      <c r="AZ630" s="326"/>
      <c r="BA630" s="326"/>
      <c r="BB630" s="326"/>
      <c r="BC630" s="326"/>
      <c r="BD630" s="326"/>
      <c r="BE630" s="326"/>
      <c r="BF630" s="326"/>
      <c r="BG630" s="326"/>
      <c r="BH630" s="224" t="s">
        <v>84</v>
      </c>
      <c r="BI630" s="225"/>
      <c r="BJ630" s="249"/>
      <c r="BK630" s="226">
        <v>3.4000000000000002E-2</v>
      </c>
      <c r="BL630" s="250"/>
      <c r="BM630" s="225"/>
      <c r="BN630" s="226"/>
      <c r="BO630" s="226">
        <v>0.1</v>
      </c>
      <c r="BP630" s="251"/>
      <c r="BQ630" s="225"/>
      <c r="BR630" s="226"/>
      <c r="BS630" s="226">
        <v>6.4000000000000001E-2</v>
      </c>
      <c r="BT630" s="250"/>
      <c r="BU630" s="8"/>
      <c r="BV630" s="87"/>
      <c r="BW630" s="104" t="s">
        <v>84</v>
      </c>
      <c r="BX630" s="130"/>
      <c r="BY630" s="93"/>
      <c r="BZ630" s="102">
        <f>BK630+BO630+BS630</f>
        <v>0.19800000000000001</v>
      </c>
      <c r="CA630" s="142"/>
      <c r="CB630" s="8"/>
      <c r="CC630" s="87"/>
      <c r="CD630" s="90" t="s">
        <v>84</v>
      </c>
      <c r="CE630" s="132"/>
      <c r="CF630" s="93"/>
      <c r="CG630" s="102">
        <f>BZ630</f>
        <v>0.19800000000000001</v>
      </c>
      <c r="CH630" s="133"/>
      <c r="CI630" s="8"/>
      <c r="CJ630" s="9"/>
      <c r="CK630" s="8"/>
      <c r="CL630" s="8"/>
      <c r="CM630" s="8"/>
      <c r="CN630" s="8"/>
      <c r="CO630" s="8"/>
      <c r="CP630" s="8"/>
      <c r="CQ630" s="25" t="s">
        <v>84</v>
      </c>
      <c r="CR630" s="31">
        <f>BK630/C626%</f>
        <v>1.3312451057165233</v>
      </c>
      <c r="CS630" s="31">
        <f>BO630/D626%</f>
        <v>1.6337199803953601</v>
      </c>
      <c r="CT630" s="31">
        <f>BS630/E626%</f>
        <v>1.5267175572519085</v>
      </c>
      <c r="CU630" s="32">
        <f>BZ630/F626%</f>
        <v>1.5388202378176732</v>
      </c>
    </row>
    <row r="631" spans="1:99" ht="15.75" customHeight="1" x14ac:dyDescent="0.25">
      <c r="A631" s="474" t="s">
        <v>95</v>
      </c>
      <c r="B631" s="475"/>
      <c r="C631" s="327" t="s">
        <v>40</v>
      </c>
      <c r="D631" s="327" t="s">
        <v>45</v>
      </c>
      <c r="E631" s="327" t="s">
        <v>48</v>
      </c>
      <c r="F631" s="328" t="s">
        <v>52</v>
      </c>
      <c r="G631" s="329" t="s">
        <v>56</v>
      </c>
      <c r="H631" s="329" t="s">
        <v>96</v>
      </c>
      <c r="I631" s="330" t="s">
        <v>97</v>
      </c>
      <c r="J631" s="330"/>
      <c r="K631" s="331">
        <v>1</v>
      </c>
      <c r="L631" s="262">
        <v>15</v>
      </c>
      <c r="M631" s="215"/>
      <c r="N631" s="262"/>
      <c r="O631" s="262">
        <v>1</v>
      </c>
      <c r="P631" s="262">
        <v>15</v>
      </c>
      <c r="Q631" s="210">
        <f t="shared" ref="Q631:R633" si="535">K631+M631+O631</f>
        <v>2</v>
      </c>
      <c r="R631" s="211">
        <f t="shared" si="535"/>
        <v>30</v>
      </c>
      <c r="S631" s="411">
        <f t="shared" ref="S631:T633" si="536">Q631+S585</f>
        <v>34</v>
      </c>
      <c r="T631" s="411">
        <f t="shared" si="536"/>
        <v>545</v>
      </c>
      <c r="U631" s="208">
        <f>S631/X605</f>
        <v>2.4285714285714284</v>
      </c>
      <c r="V631" s="412">
        <f>T631/S631</f>
        <v>16.029411764705884</v>
      </c>
      <c r="W631" s="185"/>
      <c r="X631" s="213"/>
      <c r="Y631" s="309"/>
      <c r="Z631" s="309"/>
      <c r="AA631" s="313"/>
      <c r="AB631" s="313"/>
      <c r="AC631" s="313"/>
      <c r="AD631" s="313"/>
      <c r="AE631" s="313"/>
      <c r="AF631" s="313"/>
      <c r="AG631" s="313"/>
      <c r="AH631" s="313"/>
      <c r="AI631" s="313"/>
      <c r="AJ631" s="313"/>
      <c r="AK631" s="313"/>
      <c r="AL631" s="313"/>
      <c r="AM631" s="313"/>
      <c r="AN631" s="313"/>
      <c r="AO631" s="313"/>
      <c r="AP631" s="313"/>
      <c r="AQ631" s="313"/>
      <c r="AR631" s="313"/>
      <c r="AS631" s="313"/>
      <c r="AT631" s="313"/>
      <c r="AU631" s="313"/>
      <c r="AV631" s="313"/>
      <c r="AW631" s="313"/>
      <c r="AX631" s="313"/>
      <c r="AY631" s="313"/>
      <c r="AZ631" s="313"/>
      <c r="BA631" s="313"/>
      <c r="BB631" s="313"/>
      <c r="BC631" s="313"/>
      <c r="BD631" s="313"/>
      <c r="BE631" s="313"/>
      <c r="BF631" s="313"/>
      <c r="BG631" s="313"/>
      <c r="BH631" s="195"/>
      <c r="BI631" s="225"/>
      <c r="BJ631" s="240"/>
      <c r="BK631" s="241"/>
      <c r="BL631" s="250"/>
      <c r="BM631" s="225"/>
      <c r="BN631" s="241"/>
      <c r="BO631" s="241"/>
      <c r="BP631" s="251"/>
      <c r="BQ631" s="225"/>
      <c r="BR631" s="241"/>
      <c r="BS631" s="241"/>
      <c r="BT631" s="250"/>
      <c r="BU631" s="8"/>
      <c r="BV631" s="87"/>
      <c r="BW631" s="97"/>
      <c r="BX631" s="130"/>
      <c r="BY631" s="93"/>
      <c r="BZ631" s="93"/>
      <c r="CA631" s="142"/>
      <c r="CB631" s="8"/>
      <c r="CC631" s="143"/>
      <c r="CD631" s="108"/>
      <c r="CE631" s="132"/>
      <c r="CF631" s="93"/>
      <c r="CG631" s="93"/>
      <c r="CH631" s="133"/>
      <c r="CI631" s="8"/>
      <c r="CJ631" s="9"/>
      <c r="CK631" s="8"/>
      <c r="CL631" s="8"/>
      <c r="CM631" s="8"/>
      <c r="CN631" s="8"/>
      <c r="CO631" s="8"/>
      <c r="CP631" s="8"/>
      <c r="CQ631" s="42"/>
      <c r="CR631" s="43"/>
      <c r="CS631" s="43"/>
      <c r="CT631" s="43"/>
      <c r="CU631" s="48"/>
    </row>
    <row r="632" spans="1:99" ht="15.75" customHeight="1" x14ac:dyDescent="0.25">
      <c r="A632" s="191" t="s">
        <v>98</v>
      </c>
      <c r="B632" s="234"/>
      <c r="C632" s="333">
        <v>1.2</v>
      </c>
      <c r="D632" s="333">
        <v>0.85</v>
      </c>
      <c r="E632" s="333">
        <v>1.1499999999999999</v>
      </c>
      <c r="F632" s="334">
        <v>0.85</v>
      </c>
      <c r="G632" s="334">
        <v>0.85</v>
      </c>
      <c r="H632" s="335">
        <f>F605</f>
        <v>440.93599999999998</v>
      </c>
      <c r="I632" s="336" t="s">
        <v>99</v>
      </c>
      <c r="J632" s="336"/>
      <c r="K632" s="331">
        <v>2</v>
      </c>
      <c r="L632" s="262">
        <v>20</v>
      </c>
      <c r="M632" s="215"/>
      <c r="N632" s="262"/>
      <c r="O632" s="262">
        <v>1</v>
      </c>
      <c r="P632" s="215">
        <v>10</v>
      </c>
      <c r="Q632" s="210">
        <f t="shared" si="535"/>
        <v>3</v>
      </c>
      <c r="R632" s="211">
        <f t="shared" si="535"/>
        <v>30</v>
      </c>
      <c r="S632" s="411">
        <f t="shared" si="536"/>
        <v>34</v>
      </c>
      <c r="T632" s="411">
        <f t="shared" si="536"/>
        <v>370</v>
      </c>
      <c r="U632" s="208">
        <f>S632/X606</f>
        <v>2.4285714285714284</v>
      </c>
      <c r="V632" s="222">
        <f>T632/S632</f>
        <v>10.882352941176471</v>
      </c>
      <c r="W632" s="213"/>
      <c r="X632" s="223"/>
      <c r="Y632" s="309"/>
      <c r="Z632" s="309"/>
      <c r="AA632" s="313"/>
      <c r="AE632" s="313"/>
      <c r="AF632" s="313"/>
      <c r="AG632" s="313"/>
      <c r="AH632" s="313"/>
      <c r="AI632" s="313"/>
      <c r="AJ632" s="313"/>
      <c r="AK632" s="313"/>
      <c r="AL632" s="313"/>
      <c r="AM632" s="313"/>
      <c r="AN632" s="313"/>
      <c r="AO632" s="313"/>
      <c r="AP632" s="313"/>
      <c r="AQ632" s="313"/>
      <c r="AR632" s="313"/>
      <c r="AS632" s="313"/>
      <c r="AT632" s="313"/>
      <c r="AU632" s="313"/>
      <c r="AV632" s="313"/>
      <c r="AW632" s="313"/>
      <c r="AX632" s="313"/>
      <c r="AY632" s="313"/>
      <c r="AZ632" s="313"/>
      <c r="BA632" s="313"/>
      <c r="BB632" s="313"/>
      <c r="BC632" s="313"/>
      <c r="BD632" s="313"/>
      <c r="BE632" s="313"/>
      <c r="BF632" s="313"/>
      <c r="BG632" s="313"/>
      <c r="BH632" s="224" t="s">
        <v>86</v>
      </c>
      <c r="BI632" s="239"/>
      <c r="BJ632" s="249"/>
      <c r="BK632" s="226">
        <v>0.185</v>
      </c>
      <c r="BL632" s="242"/>
      <c r="BM632" s="225"/>
      <c r="BN632" s="226"/>
      <c r="BO632" s="226">
        <v>0.35399999999999998</v>
      </c>
      <c r="BP632" s="251"/>
      <c r="BQ632" s="225"/>
      <c r="BR632" s="226"/>
      <c r="BS632" s="226">
        <v>0.09</v>
      </c>
      <c r="BT632" s="250"/>
      <c r="BU632" s="87"/>
      <c r="BV632" s="87"/>
      <c r="BW632" s="104" t="s">
        <v>86</v>
      </c>
      <c r="BX632" s="14"/>
      <c r="BY632" s="16"/>
      <c r="BZ632" s="102">
        <f>BK632+BO632+BS632</f>
        <v>0.62899999999999989</v>
      </c>
      <c r="CA632" s="17"/>
      <c r="CB632" s="469" t="s">
        <v>100</v>
      </c>
      <c r="CC632" s="470"/>
      <c r="CD632" s="131" t="s">
        <v>86</v>
      </c>
      <c r="CE632" s="19"/>
      <c r="CF632" s="16"/>
      <c r="CG632" s="102">
        <f>BZ632</f>
        <v>0.62899999999999989</v>
      </c>
      <c r="CH632" s="20"/>
      <c r="CI632" s="9"/>
      <c r="CP632" s="8"/>
      <c r="CQ632" s="33" t="s">
        <v>86</v>
      </c>
      <c r="CR632" s="44">
        <f>BK632/C627%</f>
        <v>2.2076372315035795</v>
      </c>
      <c r="CS632" s="44">
        <f>BO632/D627%</f>
        <v>2.5463962019853255</v>
      </c>
      <c r="CT632" s="44">
        <f>BS632/E627%</f>
        <v>1.0890609874152952</v>
      </c>
      <c r="CU632" s="49">
        <f>BZ632/F627%</f>
        <v>2.059189419236561</v>
      </c>
    </row>
    <row r="633" spans="1:99" ht="15.75" customHeight="1" x14ac:dyDescent="0.25">
      <c r="A633" s="501" t="s">
        <v>95</v>
      </c>
      <c r="B633" s="241" t="s">
        <v>38</v>
      </c>
      <c r="C633" s="337">
        <f>BY605/F605%</f>
        <v>0.77108696046591807</v>
      </c>
      <c r="D633" s="337">
        <f>BY607/(F607+F608+F609)%</f>
        <v>0.53437536529565988</v>
      </c>
      <c r="E633" s="337">
        <f>BY609/(F610+F611+F612)%</f>
        <v>0.54104436732361705</v>
      </c>
      <c r="F633" s="338">
        <f>BY611/(F613+F614)%</f>
        <v>1.4832162373145981</v>
      </c>
      <c r="G633" s="339">
        <f>BY613/(F615)%</f>
        <v>1.6298020954598369</v>
      </c>
      <c r="H633" s="340" t="s">
        <v>101</v>
      </c>
      <c r="I633" s="341" t="s">
        <v>102</v>
      </c>
      <c r="J633" s="341"/>
      <c r="K633" s="342"/>
      <c r="L633" s="343"/>
      <c r="M633" s="344"/>
      <c r="N633" s="343"/>
      <c r="O633" s="344">
        <v>0</v>
      </c>
      <c r="P633" s="344">
        <v>0</v>
      </c>
      <c r="Q633" s="294">
        <f t="shared" si="535"/>
        <v>0</v>
      </c>
      <c r="R633" s="345">
        <f t="shared" si="535"/>
        <v>0</v>
      </c>
      <c r="S633" s="411">
        <f t="shared" si="536"/>
        <v>6</v>
      </c>
      <c r="T633" s="411">
        <f t="shared" si="536"/>
        <v>145</v>
      </c>
      <c r="U633" s="346">
        <f>S633/X607</f>
        <v>0.42857142857142855</v>
      </c>
      <c r="V633" s="347">
        <f>T633/S633</f>
        <v>24.166666666666668</v>
      </c>
      <c r="W633" s="213"/>
      <c r="X633" s="348"/>
      <c r="Y633" s="309"/>
      <c r="Z633" s="309"/>
      <c r="AA633" s="348"/>
      <c r="AE633" s="348"/>
      <c r="AF633" s="348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169"/>
      <c r="AU633" s="169"/>
      <c r="AV633" s="169"/>
      <c r="AW633" s="169"/>
      <c r="AX633" s="169"/>
      <c r="AY633" s="169"/>
      <c r="AZ633" s="169"/>
      <c r="BA633" s="169"/>
      <c r="BB633" s="169"/>
      <c r="BC633" s="169"/>
      <c r="BD633" s="169"/>
      <c r="BE633" s="169"/>
      <c r="BF633" s="169"/>
      <c r="BG633" s="169"/>
      <c r="BH633" s="224"/>
      <c r="BI633" s="349"/>
      <c r="BJ633" s="276"/>
      <c r="BK633" s="197"/>
      <c r="BL633" s="250"/>
      <c r="BM633" s="287"/>
      <c r="BN633" s="241"/>
      <c r="BO633" s="241"/>
      <c r="BP633" s="288"/>
      <c r="BQ633" s="350"/>
      <c r="BR633" s="197"/>
      <c r="BS633" s="197"/>
      <c r="BT633" s="289"/>
      <c r="BU633" s="87"/>
      <c r="BV633" s="87"/>
      <c r="BW633" s="107"/>
      <c r="BX633" s="14"/>
      <c r="BY633" s="16"/>
      <c r="BZ633" s="93"/>
      <c r="CA633" s="17"/>
      <c r="CB633" s="144" t="s">
        <v>90</v>
      </c>
      <c r="CC633" s="145"/>
      <c r="CD633" s="131"/>
      <c r="CE633" s="21"/>
      <c r="CF633" s="22"/>
      <c r="CG633" s="146"/>
      <c r="CH633" s="23"/>
      <c r="CI633" s="9"/>
      <c r="CP633" s="8"/>
      <c r="CQ633" s="8"/>
      <c r="CR633" s="8"/>
      <c r="CS633" s="8"/>
      <c r="CT633" s="8"/>
      <c r="CU633" s="8"/>
    </row>
    <row r="634" spans="1:99" ht="15.75" customHeight="1" x14ac:dyDescent="0.25">
      <c r="A634" s="502"/>
      <c r="B634" s="351" t="s">
        <v>39</v>
      </c>
      <c r="C634" s="352">
        <f>CF605/G605%</f>
        <v>0.19700152096762516</v>
      </c>
      <c r="D634" s="352">
        <f>CF607/(G607+G608+G609)%</f>
        <v>5.2095119175724978E-2</v>
      </c>
      <c r="E634" s="352">
        <f>CF609/(G610+G611+G612)%</f>
        <v>5.729372296396671E-2</v>
      </c>
      <c r="F634" s="353">
        <f>CF611/(G613+G614)%</f>
        <v>9.3153522520783336E-2</v>
      </c>
      <c r="G634" s="354">
        <f>CF613/(G615)%</f>
        <v>8.1621310158063551E-2</v>
      </c>
      <c r="H634" s="413">
        <f>H588+F628-F629</f>
        <v>1017.6759999999997</v>
      </c>
      <c r="K634" s="309"/>
      <c r="L634" s="309"/>
      <c r="M634" s="471" t="s">
        <v>103</v>
      </c>
      <c r="N634" s="472"/>
      <c r="O634" s="473"/>
      <c r="P634" s="357" t="s">
        <v>104</v>
      </c>
      <c r="Q634" s="358" t="s">
        <v>105</v>
      </c>
      <c r="R634" s="359" t="s">
        <v>106</v>
      </c>
      <c r="S634" s="359" t="s">
        <v>107</v>
      </c>
      <c r="T634" s="359" t="s">
        <v>108</v>
      </c>
      <c r="U634" s="359" t="s">
        <v>101</v>
      </c>
      <c r="V634" s="360" t="s">
        <v>109</v>
      </c>
      <c r="W634" s="213"/>
      <c r="X634" s="348"/>
      <c r="Y634" s="348"/>
      <c r="Z634" s="348"/>
      <c r="AA634" s="348"/>
      <c r="AE634" s="348"/>
      <c r="AF634" s="348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169"/>
      <c r="AU634" s="169"/>
      <c r="AV634" s="169"/>
      <c r="AW634" s="169"/>
      <c r="AX634" s="169"/>
      <c r="AY634" s="169"/>
      <c r="AZ634" s="169"/>
      <c r="BA634" s="169"/>
      <c r="BB634" s="169"/>
      <c r="BC634" s="169"/>
      <c r="BD634" s="169"/>
      <c r="BE634" s="169"/>
      <c r="BF634" s="169"/>
      <c r="BG634" s="169"/>
      <c r="BH634" s="361" t="s">
        <v>110</v>
      </c>
      <c r="BI634" s="480"/>
      <c r="BJ634" s="362">
        <f>BJ605+BJ607+BJ609+BJ611+BJ613+BJ615+BJ616+BJ618+BJ620+BJ622+BJ623+BJ624+BJ626+BJ628+BJ630+BJ632</f>
        <v>8.39</v>
      </c>
      <c r="BK634" s="362">
        <f>BK605+BK607+BK609+BK611+BK613+BK615+BK616+BK618+BK620+BK622+BK623+BK624+BK626+BK628+BK630+BK632</f>
        <v>0.58699999999999997</v>
      </c>
      <c r="BL634" s="488"/>
      <c r="BM634" s="489"/>
      <c r="BN634" s="362">
        <f>BN605+BN607+BN609+BN611+BN613+BN615+BN616+BN618+BN620+BN622+BN623+BN624+BN626+BN628+BN630+BN632</f>
        <v>7.330000000000001</v>
      </c>
      <c r="BO634" s="362">
        <f>BO605+BO607+BO609+BO611+BO613+BO615+BO616+BO618+BO620+BO622+BO623+BO624+BO626+BO628+BO630+BO632</f>
        <v>0.74299999999999999</v>
      </c>
      <c r="BP634" s="488"/>
      <c r="BQ634" s="489"/>
      <c r="BR634" s="362">
        <f>BR605+BR607+BR609+BR611+BR613+BR615+BR616+BR618+BR620+BR622+BR623+BR624+BR626+BR628+BR630+BR632</f>
        <v>6.6099999999999994</v>
      </c>
      <c r="BS634" s="362">
        <f>BS605+BS607+BS609+BS611+BS613+BS615+BS616+BS618+BS620+BS622+BS623+BS624+BS626+BS628+BS630+BS632</f>
        <v>0.33699999999999997</v>
      </c>
      <c r="BT634" s="482"/>
      <c r="BU634" s="87"/>
      <c r="BV634" s="87"/>
      <c r="BW634" s="147" t="s">
        <v>110</v>
      </c>
      <c r="BX634" s="18"/>
      <c r="BY634" s="148">
        <f>BY605+BY607+BY609+BY611+BY613+BY615+BY616+BY618+BY620+BY622+BY623+BY624+BY626+BY628+BY630+BY632</f>
        <v>22.329999999999995</v>
      </c>
      <c r="BZ634" s="149">
        <f>BZ607+BZ609+BZ611+BZ613+BZ615+BZ616+BZ618+BZ620+BZ622+BZ623+BZ624+BZ626+BZ628+BZ630+BZ632+CC633</f>
        <v>1.6669999999999998</v>
      </c>
      <c r="CA634" s="150">
        <f>CA615+CA616+CA618+CA622+CA622+CA623</f>
        <v>0</v>
      </c>
      <c r="CB634" s="144" t="s">
        <v>39</v>
      </c>
      <c r="CC634" s="145">
        <f>CC633</f>
        <v>0</v>
      </c>
      <c r="CD634" s="147" t="s">
        <v>110</v>
      </c>
      <c r="CE634" s="151"/>
      <c r="CF634" s="152">
        <f>SUM(CF587:CF633)</f>
        <v>284.44999999999987</v>
      </c>
      <c r="CG634" s="153">
        <f>SUM(BZ588:BZ634)</f>
        <v>5.4689999999999994</v>
      </c>
      <c r="CH634" s="154">
        <f>CA634</f>
        <v>0</v>
      </c>
      <c r="CI634" s="9"/>
      <c r="CP634" s="8"/>
      <c r="CQ634" s="45"/>
      <c r="CR634" s="8"/>
      <c r="CS634" s="8"/>
      <c r="CT634" s="8"/>
      <c r="CU634" s="8"/>
    </row>
    <row r="635" spans="1:99" ht="15" customHeight="1" x14ac:dyDescent="0.25">
      <c r="A635" s="363"/>
      <c r="H635" s="364" t="s">
        <v>109</v>
      </c>
      <c r="K635" s="309"/>
      <c r="L635" s="309"/>
      <c r="M635" s="365"/>
      <c r="N635" s="333"/>
      <c r="O635" s="366"/>
      <c r="P635" s="367" t="s">
        <v>111</v>
      </c>
      <c r="Q635" s="205"/>
      <c r="R635" s="205"/>
      <c r="S635" s="368"/>
      <c r="T635" s="368"/>
      <c r="U635" s="368"/>
      <c r="V635" s="369">
        <f>Q635+R635+S635+T635+U635</f>
        <v>0</v>
      </c>
      <c r="W635" s="213"/>
      <c r="X635" s="348"/>
      <c r="Y635" s="348"/>
      <c r="Z635" s="348"/>
      <c r="AA635" s="348"/>
      <c r="AE635" s="348"/>
      <c r="AF635" s="348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169"/>
      <c r="AU635" s="169"/>
      <c r="AV635" s="169"/>
      <c r="AW635" s="169"/>
      <c r="AX635" s="169"/>
      <c r="AY635" s="169"/>
      <c r="AZ635" s="169"/>
      <c r="BA635" s="169"/>
      <c r="BB635" s="169"/>
      <c r="BC635" s="169"/>
      <c r="BD635" s="169"/>
      <c r="BE635" s="169"/>
      <c r="BF635" s="169"/>
      <c r="BG635" s="169"/>
      <c r="BH635" s="370" t="s">
        <v>112</v>
      </c>
      <c r="BI635" s="481"/>
      <c r="BJ635" s="371">
        <f>BJ634/(BJ634+C628)%</f>
        <v>8.1941595858970597</v>
      </c>
      <c r="BK635" s="371">
        <f>BK634/C628%</f>
        <v>0.62446808510638296</v>
      </c>
      <c r="BL635" s="490"/>
      <c r="BM635" s="491"/>
      <c r="BN635" s="371">
        <f>BN634/(BN634+D628)%</f>
        <v>4.1569783927862538</v>
      </c>
      <c r="BO635" s="371">
        <f>BO634/D628%</f>
        <v>0.4396449704142012</v>
      </c>
      <c r="BP635" s="490"/>
      <c r="BQ635" s="491"/>
      <c r="BR635" s="371">
        <f>BR634/(BR634+E628)%</f>
        <v>4.1674547632557841</v>
      </c>
      <c r="BS635" s="371">
        <f>BS634/E628%</f>
        <v>0.22171052631578944</v>
      </c>
      <c r="BT635" s="483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9"/>
      <c r="CP635" s="8"/>
    </row>
    <row r="636" spans="1:99" ht="15" customHeight="1" x14ac:dyDescent="0.25">
      <c r="A636" s="474" t="s">
        <v>95</v>
      </c>
      <c r="B636" s="475"/>
      <c r="C636" s="327" t="s">
        <v>58</v>
      </c>
      <c r="D636" s="372" t="s">
        <v>61</v>
      </c>
      <c r="E636" s="323" t="s">
        <v>65</v>
      </c>
      <c r="F636" s="325" t="s">
        <v>70</v>
      </c>
      <c r="G636" s="373" t="s">
        <v>71</v>
      </c>
      <c r="H636" s="374" t="s">
        <v>73</v>
      </c>
      <c r="I636" s="375"/>
      <c r="K636" s="309"/>
      <c r="L636" s="309"/>
      <c r="M636" s="476" t="s">
        <v>113</v>
      </c>
      <c r="N636" s="477"/>
      <c r="O636" s="376"/>
      <c r="P636" s="377" t="s">
        <v>114</v>
      </c>
      <c r="Q636" s="378">
        <f t="shared" ref="Q636:V636" si="537">Q635</f>
        <v>0</v>
      </c>
      <c r="R636" s="378">
        <f t="shared" si="537"/>
        <v>0</v>
      </c>
      <c r="S636" s="378">
        <f t="shared" si="537"/>
        <v>0</v>
      </c>
      <c r="T636" s="378">
        <f t="shared" si="537"/>
        <v>0</v>
      </c>
      <c r="U636" s="378">
        <f t="shared" si="537"/>
        <v>0</v>
      </c>
      <c r="V636" s="379">
        <f t="shared" si="537"/>
        <v>0</v>
      </c>
      <c r="W636" s="169"/>
      <c r="X636" s="348"/>
      <c r="Y636" s="348"/>
      <c r="Z636" s="348"/>
      <c r="AA636" s="348"/>
      <c r="AE636" s="348"/>
      <c r="AF636" s="348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169"/>
      <c r="AU636" s="169"/>
      <c r="AV636" s="169"/>
      <c r="AW636" s="169"/>
      <c r="AX636" s="169"/>
      <c r="AY636" s="169"/>
      <c r="AZ636" s="169"/>
      <c r="BA636" s="169"/>
      <c r="BB636" s="169"/>
      <c r="BC636" s="169"/>
      <c r="BD636" s="169"/>
      <c r="BE636" s="169"/>
      <c r="BF636" s="169"/>
      <c r="BG636" s="169"/>
      <c r="BH636" s="380"/>
      <c r="BI636" s="381"/>
      <c r="BJ636" s="381"/>
      <c r="BK636" s="381"/>
      <c r="BL636" s="381"/>
      <c r="BM636" s="381"/>
      <c r="BN636" s="381"/>
      <c r="BO636" s="381"/>
      <c r="BP636" s="381"/>
      <c r="BQ636" s="381"/>
      <c r="BR636" s="381"/>
      <c r="BS636" s="381"/>
      <c r="BT636" s="381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9"/>
    </row>
    <row r="637" spans="1:99" ht="15" customHeight="1" x14ac:dyDescent="0.25">
      <c r="A637" s="382"/>
      <c r="B637" s="189"/>
      <c r="C637" s="333">
        <v>1.5</v>
      </c>
      <c r="D637" s="333">
        <v>1.45</v>
      </c>
      <c r="E637" s="383">
        <v>1.25</v>
      </c>
      <c r="F637" s="272">
        <v>1.5</v>
      </c>
      <c r="G637" s="384">
        <v>1.5</v>
      </c>
      <c r="H637" s="385">
        <v>1.5</v>
      </c>
      <c r="I637" s="386"/>
      <c r="K637" s="387" t="s">
        <v>56</v>
      </c>
      <c r="L637" s="388"/>
      <c r="M637" s="476" t="s">
        <v>115</v>
      </c>
      <c r="N637" s="477"/>
      <c r="O637" s="376"/>
      <c r="S637" s="309"/>
      <c r="T637" s="389"/>
      <c r="U637" s="478" t="s">
        <v>109</v>
      </c>
      <c r="V637" s="479"/>
      <c r="W637" s="169"/>
      <c r="X637" s="348"/>
      <c r="Y637" s="390" t="s">
        <v>116</v>
      </c>
      <c r="Z637" s="390">
        <f>100-(Z640+V640+0.15)</f>
        <v>94.086509186633563</v>
      </c>
      <c r="AA637" s="348"/>
      <c r="AE637" s="348"/>
      <c r="AF637" s="348"/>
      <c r="AG637" s="169"/>
      <c r="AH637" s="169"/>
      <c r="AI637" s="169"/>
      <c r="AJ637" s="169"/>
      <c r="AK637" s="169"/>
      <c r="AL637" s="169"/>
      <c r="AM637" s="169"/>
      <c r="AN637" s="169"/>
      <c r="AO637" s="169"/>
      <c r="AP637" s="169"/>
      <c r="AQ637" s="169"/>
      <c r="AR637" s="169"/>
      <c r="AS637" s="169"/>
      <c r="AT637" s="169"/>
      <c r="AU637" s="169"/>
      <c r="AV637" s="169"/>
      <c r="AW637" s="169"/>
      <c r="AX637" s="169"/>
      <c r="AY637" s="169"/>
      <c r="AZ637" s="169"/>
      <c r="BA637" s="169"/>
      <c r="BB637" s="169"/>
      <c r="BC637" s="169"/>
      <c r="BD637" s="169"/>
      <c r="BE637" s="169"/>
      <c r="BF637" s="169"/>
      <c r="BG637" s="169"/>
      <c r="BH637" s="380"/>
      <c r="BI637" s="381"/>
      <c r="BJ637" s="381"/>
      <c r="BK637" s="381"/>
      <c r="BL637" s="381"/>
      <c r="BM637" s="381"/>
      <c r="BN637" s="381"/>
      <c r="BO637" s="381"/>
      <c r="BP637" s="381"/>
      <c r="BQ637" s="381"/>
      <c r="BR637" s="381"/>
      <c r="BS637" s="381"/>
      <c r="BT637" s="381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9"/>
    </row>
    <row r="638" spans="1:99" ht="15.75" customHeight="1" x14ac:dyDescent="0.25">
      <c r="A638" s="365" t="s">
        <v>117</v>
      </c>
      <c r="B638" s="241" t="s">
        <v>38</v>
      </c>
      <c r="C638" s="337">
        <f>BX615/(BX615+F617)%</f>
        <v>2.3500249488950056</v>
      </c>
      <c r="D638" s="337">
        <f>BX616/(BX616+F618)%</f>
        <v>2.0521728436813063</v>
      </c>
      <c r="E638" s="337">
        <f>BX618/(BX618+F619)%</f>
        <v>2.9839326702371842</v>
      </c>
      <c r="F638" s="339">
        <f>BX620/(BX620+F620)%</f>
        <v>5.5830039525691699</v>
      </c>
      <c r="G638" s="391">
        <f>BX622/(BX622+F621)%</f>
        <v>6.6852367688022296</v>
      </c>
      <c r="H638" s="392">
        <f>BX623/(BX623+F622)%</f>
        <v>3.4715525554484086</v>
      </c>
      <c r="I638" s="393"/>
      <c r="K638" s="337">
        <f>BZ613/(F615)%</f>
        <v>0</v>
      </c>
      <c r="L638" s="309"/>
      <c r="M638" s="476" t="s">
        <v>118</v>
      </c>
      <c r="N638" s="477"/>
      <c r="O638" s="376"/>
      <c r="S638" s="309"/>
      <c r="T638" s="492" t="s">
        <v>119</v>
      </c>
      <c r="U638" s="183" t="s">
        <v>36</v>
      </c>
      <c r="V638" s="366">
        <v>5.25</v>
      </c>
      <c r="W638" s="169"/>
      <c r="X638" s="348"/>
      <c r="Y638" s="484" t="s">
        <v>120</v>
      </c>
      <c r="Z638" s="484"/>
      <c r="AA638" s="348"/>
      <c r="AB638" s="348"/>
      <c r="AC638" s="348"/>
      <c r="AD638" s="348"/>
      <c r="AE638" s="348"/>
      <c r="AF638" s="348"/>
      <c r="AG638" s="169"/>
      <c r="AH638" s="169"/>
      <c r="AI638" s="169"/>
      <c r="AJ638" s="169"/>
      <c r="AK638" s="169"/>
      <c r="AL638" s="169"/>
      <c r="AM638" s="169"/>
      <c r="AN638" s="169"/>
      <c r="AO638" s="169"/>
      <c r="AP638" s="169"/>
      <c r="AQ638" s="169"/>
      <c r="AR638" s="169"/>
      <c r="AS638" s="169"/>
      <c r="AT638" s="169"/>
      <c r="AU638" s="169"/>
      <c r="AV638" s="169"/>
      <c r="AW638" s="169"/>
      <c r="AX638" s="169"/>
      <c r="AY638" s="169"/>
      <c r="AZ638" s="169"/>
      <c r="BA638" s="169"/>
      <c r="BB638" s="169"/>
      <c r="BC638" s="169"/>
      <c r="BD638" s="169"/>
      <c r="BE638" s="169"/>
      <c r="BF638" s="169"/>
      <c r="BG638" s="169"/>
      <c r="BH638" s="380"/>
      <c r="BI638" s="381"/>
      <c r="BJ638" s="381"/>
      <c r="BK638" s="381"/>
      <c r="BL638" s="381"/>
      <c r="BM638" s="381"/>
      <c r="BN638" s="381"/>
      <c r="BO638" s="381"/>
      <c r="BP638" s="381"/>
      <c r="BQ638" s="381"/>
      <c r="BR638" s="381"/>
      <c r="BS638" s="381"/>
      <c r="BT638" s="381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9"/>
    </row>
    <row r="639" spans="1:99" ht="15.75" customHeight="1" x14ac:dyDescent="0.25">
      <c r="A639" s="365"/>
      <c r="B639" s="241" t="s">
        <v>39</v>
      </c>
      <c r="C639" s="337">
        <f>CE615/(CE615+G617)%</f>
        <v>0.1892044600415731</v>
      </c>
      <c r="D639" s="337">
        <f>CE616/(CE616+G618)%</f>
        <v>0.20045631966701724</v>
      </c>
      <c r="E639" s="337">
        <f>CE618/(CE618+G619)%</f>
        <v>0.17592807699334409</v>
      </c>
      <c r="F639" s="339">
        <f>CE620/(CE620+G620)%</f>
        <v>0.33698349079110596</v>
      </c>
      <c r="G639" s="391">
        <f>CE622/(CE622+G621)%</f>
        <v>0.5906549941989242</v>
      </c>
      <c r="H639" s="394">
        <f>CF623/(CF623+G622)%</f>
        <v>0.2842075346575299</v>
      </c>
      <c r="K639" s="352">
        <f>CG613/(G615)%</f>
        <v>0</v>
      </c>
      <c r="M639" s="485" t="s">
        <v>121</v>
      </c>
      <c r="N639" s="467"/>
      <c r="O639" s="395"/>
      <c r="T639" s="492"/>
      <c r="U639" s="183" t="s">
        <v>38</v>
      </c>
      <c r="V639" s="193">
        <f>BY634/(BY634+F628)%</f>
        <v>5.1059840395124958</v>
      </c>
      <c r="W639" s="169"/>
      <c r="X639" s="260"/>
      <c r="Y639" s="183" t="s">
        <v>122</v>
      </c>
      <c r="Z639" s="396">
        <v>0</v>
      </c>
      <c r="AA639" s="260"/>
      <c r="AB639" s="260"/>
      <c r="AC639" s="260"/>
      <c r="AD639" s="260"/>
      <c r="AE639" s="260"/>
      <c r="AF639" s="260"/>
      <c r="AG639" s="223"/>
      <c r="AH639" s="223"/>
      <c r="AI639" s="223"/>
      <c r="AJ639" s="223"/>
      <c r="AK639" s="223"/>
      <c r="AL639" s="223"/>
      <c r="AM639" s="223"/>
      <c r="AN639" s="223"/>
      <c r="AO639" s="223"/>
      <c r="AP639" s="223"/>
      <c r="AQ639" s="223"/>
      <c r="AR639" s="223"/>
      <c r="AS639" s="223"/>
      <c r="AT639" s="223"/>
      <c r="AU639" s="223"/>
      <c r="AV639" s="223"/>
      <c r="AW639" s="223"/>
      <c r="AX639" s="223"/>
      <c r="AY639" s="223"/>
      <c r="AZ639" s="223"/>
      <c r="BA639" s="223"/>
      <c r="BB639" s="223"/>
      <c r="BC639" s="223"/>
      <c r="BD639" s="223"/>
      <c r="BE639" s="223"/>
      <c r="BF639" s="223"/>
      <c r="BG639" s="223"/>
      <c r="BH639" s="380"/>
      <c r="BI639" s="381"/>
      <c r="BJ639" s="381"/>
      <c r="BK639" s="381"/>
      <c r="BL639" s="381"/>
      <c r="BM639" s="381"/>
      <c r="BN639" s="381"/>
      <c r="BO639" s="381"/>
      <c r="BP639" s="381"/>
      <c r="BQ639" s="381"/>
      <c r="BR639" s="381"/>
      <c r="BS639" s="381"/>
      <c r="BT639" s="381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9"/>
    </row>
    <row r="640" spans="1:99" ht="15.75" customHeight="1" x14ac:dyDescent="0.25">
      <c r="A640" s="382"/>
      <c r="B640" s="234"/>
      <c r="C640" s="333">
        <v>1.95</v>
      </c>
      <c r="D640" s="333">
        <v>1.75</v>
      </c>
      <c r="E640" s="333">
        <v>1.65</v>
      </c>
      <c r="F640" s="384"/>
      <c r="G640" s="322" t="s">
        <v>123</v>
      </c>
      <c r="H640" s="397" t="s">
        <v>45</v>
      </c>
      <c r="I640" s="327" t="s">
        <v>48</v>
      </c>
      <c r="J640" s="327" t="s">
        <v>52</v>
      </c>
      <c r="K640" s="327" t="s">
        <v>58</v>
      </c>
      <c r="L640" s="372" t="s">
        <v>61</v>
      </c>
      <c r="M640" s="323" t="s">
        <v>65</v>
      </c>
      <c r="N640" s="323" t="s">
        <v>70</v>
      </c>
      <c r="O640" s="327" t="s">
        <v>77</v>
      </c>
      <c r="P640" s="327" t="s">
        <v>80</v>
      </c>
      <c r="Q640" s="398" t="s">
        <v>82</v>
      </c>
      <c r="R640" s="398" t="s">
        <v>84</v>
      </c>
      <c r="S640" s="399" t="s">
        <v>86</v>
      </c>
      <c r="T640" s="493"/>
      <c r="U640" s="183" t="s">
        <v>39</v>
      </c>
      <c r="V640" s="414">
        <f>CF634/(CF634+G628)%</f>
        <v>5.7634908133664338</v>
      </c>
      <c r="W640" s="169"/>
      <c r="X640" s="260"/>
      <c r="Y640" s="183" t="s">
        <v>124</v>
      </c>
      <c r="Z640" s="400">
        <f>Z639/((CF634+G628)+(CF634+G628)*0.0015)%</f>
        <v>0</v>
      </c>
      <c r="AF640" s="260"/>
      <c r="AG640" s="223"/>
      <c r="AH640" s="223"/>
      <c r="AI640" s="223"/>
      <c r="AJ640" s="223"/>
      <c r="AK640" s="223"/>
      <c r="AL640" s="223"/>
      <c r="AM640" s="223"/>
      <c r="AN640" s="223"/>
      <c r="AO640" s="223"/>
      <c r="AP640" s="223"/>
      <c r="AQ640" s="223"/>
      <c r="AR640" s="223"/>
      <c r="AS640" s="223"/>
      <c r="AT640" s="223"/>
      <c r="AU640" s="223"/>
      <c r="AV640" s="223"/>
      <c r="AW640" s="223"/>
      <c r="AX640" s="223"/>
      <c r="AY640" s="223"/>
      <c r="AZ640" s="223"/>
      <c r="BA640" s="223"/>
      <c r="BB640" s="223"/>
      <c r="BC640" s="223"/>
      <c r="BD640" s="223"/>
      <c r="BE640" s="223"/>
      <c r="BF640" s="223"/>
      <c r="BG640" s="223"/>
      <c r="BH640" s="380"/>
      <c r="BI640" s="381"/>
      <c r="BJ640" s="381"/>
      <c r="BK640" s="381"/>
      <c r="BL640" s="381"/>
      <c r="BM640" s="381"/>
      <c r="BN640" s="381"/>
      <c r="BO640" s="381"/>
      <c r="BP640" s="381"/>
      <c r="BQ640" s="381"/>
      <c r="BR640" s="381"/>
      <c r="BS640" s="381"/>
      <c r="BT640" s="381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9"/>
    </row>
    <row r="641" spans="1:99" ht="15" customHeight="1" x14ac:dyDescent="0.25">
      <c r="A641" s="365" t="s">
        <v>109</v>
      </c>
      <c r="B641" s="241" t="s">
        <v>38</v>
      </c>
      <c r="C641" s="337">
        <f>BY615/(BY615+F617)%</f>
        <v>2.5852240795157115</v>
      </c>
      <c r="D641" s="337">
        <f>BY616/(BY616+F618)%</f>
        <v>2.277502568900204</v>
      </c>
      <c r="E641" s="337">
        <f>BY618/(BY618+F619)%</f>
        <v>3.4272658035034267</v>
      </c>
      <c r="F641" s="338">
        <f>BY620/(BY620+F620)%</f>
        <v>5.5830039525691699</v>
      </c>
      <c r="G641" s="274" t="s">
        <v>38</v>
      </c>
      <c r="H641" s="337">
        <f>BZ607/(F607+F608+F609)%</f>
        <v>0</v>
      </c>
      <c r="I641" s="337">
        <f>BZ609/(F610+F611+F612)%</f>
        <v>0</v>
      </c>
      <c r="J641" s="337">
        <f>BZ611/(F613+F614)%</f>
        <v>0</v>
      </c>
      <c r="K641" s="337">
        <f>BZ615/F617%</f>
        <v>0</v>
      </c>
      <c r="L641" s="337">
        <f>BZ616/F618%</f>
        <v>0</v>
      </c>
      <c r="M641" s="337">
        <f>BZ618/F619%</f>
        <v>0</v>
      </c>
      <c r="N641" s="386">
        <f>BZ620/F620%</f>
        <v>0</v>
      </c>
      <c r="O641" s="337">
        <f>BZ624/F623%</f>
        <v>2.1448788254024413</v>
      </c>
      <c r="P641" s="337">
        <f>BZ626/F624%</f>
        <v>1.152978831745108</v>
      </c>
      <c r="Q641" s="337">
        <f>BZ628/F625%</f>
        <v>0.81109925293489871</v>
      </c>
      <c r="R641" s="386">
        <f>BZ630/F626%</f>
        <v>1.5388202378176732</v>
      </c>
      <c r="S641" s="272">
        <f>BZ632/F627%</f>
        <v>2.059189419236561</v>
      </c>
      <c r="T641" s="493" t="s">
        <v>14</v>
      </c>
      <c r="U641" s="183" t="s">
        <v>38</v>
      </c>
      <c r="V641" s="193">
        <f>BZ634/F628%/0.381</f>
        <v>1.0542959238528915</v>
      </c>
      <c r="W641" s="223"/>
      <c r="X641" s="260"/>
      <c r="AF641" s="260"/>
      <c r="AG641" s="223"/>
      <c r="AH641" s="223"/>
      <c r="AI641" s="223"/>
      <c r="AJ641" s="223"/>
      <c r="AK641" s="223"/>
      <c r="AL641" s="223"/>
      <c r="AM641" s="223"/>
      <c r="AN641" s="223"/>
      <c r="AO641" s="223"/>
      <c r="AP641" s="223"/>
      <c r="AQ641" s="223"/>
      <c r="AR641" s="223"/>
      <c r="AS641" s="223"/>
      <c r="AT641" s="223"/>
      <c r="AU641" s="223"/>
      <c r="AV641" s="223"/>
      <c r="AW641" s="223"/>
      <c r="AX641" s="223"/>
      <c r="AY641" s="223"/>
      <c r="AZ641" s="223"/>
      <c r="BA641" s="223"/>
      <c r="BB641" s="223"/>
      <c r="BC641" s="223"/>
      <c r="BD641" s="223"/>
      <c r="BE641" s="223"/>
      <c r="BF641" s="223"/>
      <c r="BG641" s="223"/>
      <c r="BH641" s="380"/>
      <c r="BI641" s="381"/>
      <c r="BJ641" s="381"/>
      <c r="BK641" s="381"/>
      <c r="BL641" s="381"/>
      <c r="BM641" s="381"/>
      <c r="BN641" s="381"/>
      <c r="BO641" s="381"/>
      <c r="BP641" s="381"/>
      <c r="BQ641" s="381"/>
      <c r="BR641" s="381"/>
      <c r="BS641" s="381"/>
      <c r="BT641" s="381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9"/>
    </row>
    <row r="642" spans="1:99" ht="15" customHeight="1" x14ac:dyDescent="0.25">
      <c r="A642" s="401"/>
      <c r="B642" s="351" t="s">
        <v>39</v>
      </c>
      <c r="C642" s="352">
        <f>CF615/(CF615+G617)%</f>
        <v>0.20860272453297604</v>
      </c>
      <c r="D642" s="352">
        <f>CF616/(CF616+G618)%</f>
        <v>0.22292929088219196</v>
      </c>
      <c r="E642" s="352">
        <f>CF618/(CF618+G619)%</f>
        <v>0.20293900780864205</v>
      </c>
      <c r="F642" s="353">
        <f>CF620/(CF620+G620)%</f>
        <v>0.33698349079110596</v>
      </c>
      <c r="G642" s="402" t="s">
        <v>39</v>
      </c>
      <c r="H642" s="352">
        <f>CG607/(G607+G608+G609)%</f>
        <v>0</v>
      </c>
      <c r="I642" s="352">
        <f>CG609/(G610+G611+G612)%</f>
        <v>0</v>
      </c>
      <c r="J642" s="352">
        <f>CG611/(G613+G614)%</f>
        <v>0</v>
      </c>
      <c r="K642" s="352">
        <f>CG615/G617%</f>
        <v>0</v>
      </c>
      <c r="L642" s="352">
        <f>CG616/G618%</f>
        <v>0</v>
      </c>
      <c r="M642" s="352">
        <f>CG618/G619%</f>
        <v>0</v>
      </c>
      <c r="N642" s="393">
        <f>CG620/G620%</f>
        <v>0</v>
      </c>
      <c r="O642" s="352">
        <f>CG624/G623%</f>
        <v>0.12237246140221177</v>
      </c>
      <c r="P642" s="352">
        <f>CG626/G624%</f>
        <v>7.2759656721316748E-2</v>
      </c>
      <c r="Q642" s="352">
        <f>CG628/G625%</f>
        <v>0.1519270750039981</v>
      </c>
      <c r="R642" s="393">
        <f>CG630/G626%</f>
        <v>0.12425712438891225</v>
      </c>
      <c r="S642" s="403">
        <f>CG632/G627%</f>
        <v>0.18152958152958151</v>
      </c>
      <c r="T642" s="494"/>
      <c r="U642" s="404" t="s">
        <v>39</v>
      </c>
      <c r="V642" s="405">
        <f>CG634/G628%/0.381</f>
        <v>0.30863375642450241</v>
      </c>
      <c r="W642" s="223"/>
      <c r="X642" s="260"/>
      <c r="AF642" s="260"/>
      <c r="AG642" s="223"/>
      <c r="AH642" s="223"/>
      <c r="AI642" s="223"/>
      <c r="AJ642" s="223"/>
      <c r="AK642" s="223"/>
      <c r="AL642" s="223"/>
      <c r="AM642" s="223"/>
      <c r="AN642" s="223"/>
      <c r="AO642" s="223"/>
      <c r="AP642" s="223"/>
      <c r="AQ642" s="223"/>
      <c r="AR642" s="223"/>
      <c r="AS642" s="223"/>
      <c r="AT642" s="223"/>
      <c r="AU642" s="223"/>
      <c r="AV642" s="223"/>
      <c r="AW642" s="223"/>
      <c r="AX642" s="223"/>
      <c r="AY642" s="223"/>
      <c r="AZ642" s="223"/>
      <c r="BA642" s="223"/>
      <c r="BB642" s="223"/>
      <c r="BC642" s="223"/>
      <c r="BD642" s="223"/>
      <c r="BE642" s="223"/>
      <c r="BF642" s="223"/>
      <c r="BG642" s="223"/>
      <c r="BH642" s="380"/>
      <c r="BI642" s="381"/>
      <c r="BJ642" s="381"/>
      <c r="BK642" s="381"/>
      <c r="BL642" s="381"/>
      <c r="BM642" s="381"/>
      <c r="BN642" s="381"/>
      <c r="BO642" s="381"/>
      <c r="BP642" s="381"/>
      <c r="BQ642" s="381"/>
      <c r="BR642" s="381"/>
      <c r="BS642" s="381"/>
      <c r="BT642" s="381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9"/>
    </row>
    <row r="643" spans="1:99" ht="18" customHeight="1" x14ac:dyDescent="0.25">
      <c r="A643" s="408" t="s">
        <v>125</v>
      </c>
      <c r="B643" s="348"/>
      <c r="C643" s="348"/>
      <c r="D643" s="309"/>
      <c r="E643" s="309"/>
      <c r="F643" s="309"/>
      <c r="G643" s="309"/>
      <c r="H643" s="495"/>
      <c r="I643" s="495"/>
      <c r="J643" s="495"/>
      <c r="K643" s="495"/>
      <c r="L643" s="495"/>
      <c r="M643" s="495"/>
      <c r="N643" s="495"/>
      <c r="O643" s="495"/>
      <c r="P643" s="495"/>
      <c r="Q643" s="495"/>
      <c r="R643" s="495"/>
      <c r="S643" s="495"/>
      <c r="T643" s="495"/>
      <c r="U643" s="495"/>
      <c r="W643" s="223"/>
      <c r="X643" s="309"/>
      <c r="Y643" s="309"/>
      <c r="Z643" s="309"/>
      <c r="AA643" s="310"/>
      <c r="AB643" s="310"/>
      <c r="AC643" s="310"/>
      <c r="AD643" s="310"/>
      <c r="AE643" s="310"/>
      <c r="AF643" s="310"/>
      <c r="AG643" s="409"/>
      <c r="AH643" s="409"/>
      <c r="AI643" s="409"/>
      <c r="AJ643" s="409"/>
      <c r="AK643" s="409"/>
      <c r="AL643" s="409"/>
      <c r="AM643" s="409"/>
      <c r="AN643" s="409"/>
      <c r="AO643" s="409"/>
      <c r="AP643" s="409"/>
      <c r="AQ643" s="409"/>
      <c r="AR643" s="409"/>
      <c r="AS643" s="409"/>
      <c r="AT643" s="409"/>
      <c r="AU643" s="409"/>
      <c r="AV643" s="409"/>
      <c r="AW643" s="409"/>
      <c r="AX643" s="409"/>
      <c r="AY643" s="409"/>
      <c r="AZ643" s="409"/>
      <c r="BA643" s="409"/>
      <c r="BB643" s="409"/>
      <c r="BC643" s="409"/>
      <c r="BD643" s="409"/>
      <c r="BE643" s="409"/>
      <c r="BF643" s="409"/>
      <c r="BG643" s="409"/>
      <c r="BH643" s="380"/>
      <c r="BI643" s="381"/>
      <c r="BJ643" s="381"/>
      <c r="BK643" s="381"/>
      <c r="BL643" s="381"/>
      <c r="BM643" s="381"/>
      <c r="BN643" s="381"/>
      <c r="BO643" s="381"/>
      <c r="BP643" s="381"/>
      <c r="BQ643" s="381"/>
      <c r="BR643" s="381"/>
      <c r="BS643" s="381"/>
      <c r="BT643" s="381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9"/>
    </row>
    <row r="644" spans="1:99" ht="15" customHeight="1" x14ac:dyDescent="0.3">
      <c r="A644" s="363"/>
      <c r="S644" s="161"/>
      <c r="T644" s="161"/>
      <c r="U644" s="161"/>
      <c r="V644" s="161"/>
      <c r="W644" s="223"/>
      <c r="BH644" s="380"/>
      <c r="BI644" s="381"/>
      <c r="BJ644" s="381"/>
      <c r="BK644" s="381"/>
      <c r="BL644" s="381"/>
      <c r="BM644" s="381"/>
      <c r="BN644" s="381"/>
      <c r="BO644" s="381"/>
      <c r="BP644" s="381"/>
      <c r="BQ644" s="381"/>
      <c r="BR644" s="381"/>
      <c r="BS644" s="381"/>
      <c r="BT644" s="381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9"/>
    </row>
    <row r="645" spans="1:99" ht="15" customHeight="1" x14ac:dyDescent="0.25">
      <c r="A645" s="363"/>
      <c r="W645" s="213"/>
      <c r="BH645" s="380"/>
      <c r="BI645" s="381"/>
      <c r="BJ645" s="381"/>
      <c r="BK645" s="381"/>
      <c r="BL645" s="381"/>
      <c r="BM645" s="381"/>
      <c r="BN645" s="381"/>
      <c r="BO645" s="381"/>
      <c r="BP645" s="381"/>
      <c r="BQ645" s="381"/>
      <c r="BR645" s="381"/>
      <c r="BS645" s="381"/>
      <c r="BT645" s="381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9"/>
    </row>
    <row r="646" spans="1:99" ht="15" customHeight="1" x14ac:dyDescent="0.3">
      <c r="A646" s="363"/>
      <c r="W646" s="213"/>
      <c r="BG646" s="161"/>
      <c r="BH646" s="409"/>
      <c r="BI646" s="409"/>
      <c r="BJ646" s="409"/>
      <c r="BK646" s="409"/>
      <c r="BL646" s="409"/>
      <c r="BM646" s="409"/>
      <c r="BN646" s="409"/>
      <c r="BO646" s="409"/>
      <c r="BP646" s="409"/>
      <c r="BQ646" s="409"/>
      <c r="BR646" s="409"/>
      <c r="BS646" s="409"/>
      <c r="BT646" s="40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</row>
    <row r="647" spans="1:99" ht="23.25" customHeight="1" x14ac:dyDescent="0.3">
      <c r="A647" s="156" t="s">
        <v>0</v>
      </c>
      <c r="B647" s="157"/>
      <c r="C647" s="157"/>
      <c r="D647" s="157"/>
      <c r="E647" s="157"/>
      <c r="F647" s="157"/>
      <c r="G647" s="157"/>
      <c r="H647" s="158"/>
      <c r="I647" s="159"/>
      <c r="J647" s="159"/>
      <c r="K647" s="426" t="s">
        <v>1</v>
      </c>
      <c r="L647" s="427"/>
      <c r="M647" s="486" t="s">
        <v>465</v>
      </c>
      <c r="N647" s="486"/>
      <c r="O647" s="159"/>
      <c r="P647" s="159"/>
      <c r="Q647" s="159"/>
      <c r="R647" s="159"/>
      <c r="S647" s="159"/>
      <c r="T647" s="159"/>
      <c r="U647" s="159"/>
      <c r="V647" s="160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F647" s="161"/>
      <c r="BG647" s="161"/>
      <c r="BH647" s="162">
        <v>15</v>
      </c>
      <c r="BI647" s="430" t="s">
        <v>2</v>
      </c>
      <c r="BJ647" s="431"/>
      <c r="BK647" s="431"/>
      <c r="BL647" s="432"/>
      <c r="BM647" s="430" t="s">
        <v>3</v>
      </c>
      <c r="BN647" s="431"/>
      <c r="BO647" s="431"/>
      <c r="BP647" s="432"/>
      <c r="BQ647" s="430" t="s">
        <v>4</v>
      </c>
      <c r="BR647" s="431"/>
      <c r="BS647" s="431"/>
      <c r="BT647" s="433"/>
      <c r="BU647" s="87"/>
      <c r="BV647" s="87"/>
      <c r="BW647" s="87"/>
      <c r="BX647" s="87"/>
      <c r="BY647" s="88" t="s">
        <v>5</v>
      </c>
      <c r="BZ647" s="89"/>
      <c r="CA647" s="89"/>
      <c r="CB647" s="87"/>
      <c r="CC647" s="87"/>
      <c r="CD647" s="87"/>
      <c r="CE647" s="87"/>
      <c r="CF647" s="88" t="s">
        <v>6</v>
      </c>
      <c r="CG647" s="89"/>
      <c r="CH647" s="89"/>
      <c r="CI647" s="9"/>
      <c r="CK647" s="12"/>
      <c r="CL647" s="434" t="s">
        <v>7</v>
      </c>
      <c r="CM647" s="434"/>
      <c r="CN647" s="434"/>
      <c r="CO647" s="24"/>
      <c r="CQ647" s="12"/>
      <c r="CR647" s="434" t="s">
        <v>8</v>
      </c>
      <c r="CS647" s="434"/>
      <c r="CT647" s="434"/>
      <c r="CU647" s="24"/>
    </row>
    <row r="648" spans="1:99" ht="15.75" customHeight="1" x14ac:dyDescent="0.25">
      <c r="A648" s="163" t="s">
        <v>9</v>
      </c>
      <c r="B648" s="435" t="s">
        <v>10</v>
      </c>
      <c r="C648" s="435"/>
      <c r="D648" s="435"/>
      <c r="E648" s="435"/>
      <c r="F648" s="435"/>
      <c r="G648" s="435"/>
      <c r="H648" s="435"/>
      <c r="I648" s="436" t="s">
        <v>11</v>
      </c>
      <c r="J648" s="436"/>
      <c r="K648" s="436"/>
      <c r="L648" s="436"/>
      <c r="M648" s="436"/>
      <c r="N648" s="436"/>
      <c r="O648" s="461" t="s">
        <v>12</v>
      </c>
      <c r="P648" s="461"/>
      <c r="Q648" s="497" t="s">
        <v>13</v>
      </c>
      <c r="R648" s="497"/>
      <c r="S648" s="497"/>
      <c r="T648" s="497"/>
      <c r="U648" s="497"/>
      <c r="V648" s="498"/>
      <c r="W648" s="164"/>
      <c r="X648" s="165"/>
      <c r="Y648" s="437" t="s">
        <v>11</v>
      </c>
      <c r="Z648" s="438"/>
      <c r="AA648" s="438"/>
      <c r="AB648" s="438"/>
      <c r="AC648" s="438"/>
      <c r="AD648" s="438"/>
      <c r="AE648" s="438"/>
      <c r="AF648" s="438"/>
      <c r="AG648" s="438"/>
      <c r="AH648" s="438"/>
      <c r="AI648" s="438"/>
      <c r="AJ648" s="438"/>
      <c r="AK648" s="438"/>
      <c r="AL648" s="438"/>
      <c r="AM648" s="438"/>
      <c r="AN648" s="438"/>
      <c r="AO648" s="438"/>
      <c r="AP648" s="438"/>
      <c r="AQ648" s="438"/>
      <c r="AR648" s="438"/>
      <c r="AS648" s="438"/>
      <c r="AT648" s="438"/>
      <c r="AU648" s="439"/>
      <c r="AV648" s="166"/>
      <c r="AW648" s="167"/>
      <c r="AX648" s="167"/>
      <c r="AY648" s="167"/>
      <c r="AZ648" s="167"/>
      <c r="BA648" s="168"/>
      <c r="BB648" s="167"/>
      <c r="BC648" s="167"/>
      <c r="BD648" s="167"/>
      <c r="BE648" s="167"/>
      <c r="BF648" s="168"/>
      <c r="BG648" s="169"/>
      <c r="BH648" s="170" t="s">
        <v>9</v>
      </c>
      <c r="BI648" s="171" t="s">
        <v>7</v>
      </c>
      <c r="BJ648" s="172"/>
      <c r="BK648" s="173" t="s">
        <v>14</v>
      </c>
      <c r="BL648" s="174" t="s">
        <v>15</v>
      </c>
      <c r="BM648" s="171" t="s">
        <v>7</v>
      </c>
      <c r="BN648" s="172"/>
      <c r="BO648" s="173" t="s">
        <v>14</v>
      </c>
      <c r="BP648" s="173" t="s">
        <v>15</v>
      </c>
      <c r="BQ648" s="171" t="s">
        <v>7</v>
      </c>
      <c r="BR648" s="172"/>
      <c r="BS648" s="173" t="s">
        <v>14</v>
      </c>
      <c r="BT648" s="174" t="s">
        <v>15</v>
      </c>
      <c r="BU648" s="87"/>
      <c r="BV648" s="87"/>
      <c r="BW648" s="463" t="s">
        <v>9</v>
      </c>
      <c r="BX648" s="91" t="s">
        <v>7</v>
      </c>
      <c r="BY648" s="450" t="s">
        <v>16</v>
      </c>
      <c r="BZ648" s="450" t="s">
        <v>14</v>
      </c>
      <c r="CA648" s="452" t="s">
        <v>15</v>
      </c>
      <c r="CB648" s="87"/>
      <c r="CC648" s="87"/>
      <c r="CD648" s="454" t="s">
        <v>9</v>
      </c>
      <c r="CE648" s="92" t="s">
        <v>7</v>
      </c>
      <c r="CF648" s="450" t="s">
        <v>16</v>
      </c>
      <c r="CG648" s="457" t="s">
        <v>14</v>
      </c>
      <c r="CH648" s="459" t="s">
        <v>15</v>
      </c>
      <c r="CI648" s="9"/>
      <c r="CK648" s="25" t="s">
        <v>9</v>
      </c>
      <c r="CL648" s="26" t="s">
        <v>17</v>
      </c>
      <c r="CM648" s="26" t="s">
        <v>18</v>
      </c>
      <c r="CN648" s="1" t="s">
        <v>19</v>
      </c>
      <c r="CO648" s="27" t="s">
        <v>20</v>
      </c>
      <c r="CP648" s="28"/>
      <c r="CQ648" s="25" t="s">
        <v>9</v>
      </c>
      <c r="CR648" s="26" t="s">
        <v>17</v>
      </c>
      <c r="CS648" s="26" t="s">
        <v>18</v>
      </c>
      <c r="CT648" s="1" t="s">
        <v>19</v>
      </c>
      <c r="CU648" s="27" t="s">
        <v>20</v>
      </c>
    </row>
    <row r="649" spans="1:99" ht="31.5" customHeight="1" x14ac:dyDescent="0.25">
      <c r="A649" s="175"/>
      <c r="B649" s="176"/>
      <c r="C649" s="177" t="s">
        <v>17</v>
      </c>
      <c r="D649" s="177" t="s">
        <v>18</v>
      </c>
      <c r="E649" s="177" t="s">
        <v>19</v>
      </c>
      <c r="F649" s="178" t="s">
        <v>16</v>
      </c>
      <c r="G649" s="178" t="s">
        <v>21</v>
      </c>
      <c r="H649" s="178" t="s">
        <v>22</v>
      </c>
      <c r="I649" s="440" t="s">
        <v>23</v>
      </c>
      <c r="J649" s="440"/>
      <c r="K649" s="441" t="s">
        <v>24</v>
      </c>
      <c r="L649" s="441"/>
      <c r="M649" s="441" t="s">
        <v>25</v>
      </c>
      <c r="N649" s="441"/>
      <c r="O649" s="462"/>
      <c r="P649" s="462"/>
      <c r="Q649" s="499"/>
      <c r="R649" s="499"/>
      <c r="S649" s="499"/>
      <c r="T649" s="499"/>
      <c r="U649" s="499"/>
      <c r="V649" s="500"/>
      <c r="W649" s="164"/>
      <c r="X649" s="165"/>
      <c r="Y649" s="179"/>
      <c r="Z649" s="442" t="s">
        <v>26</v>
      </c>
      <c r="AA649" s="442"/>
      <c r="AB649" s="442"/>
      <c r="AC649" s="442"/>
      <c r="AD649" s="443" t="s">
        <v>27</v>
      </c>
      <c r="AE649" s="443"/>
      <c r="AF649" s="443"/>
      <c r="AG649" s="443"/>
      <c r="AH649" s="443" t="s">
        <v>28</v>
      </c>
      <c r="AI649" s="443"/>
      <c r="AJ649" s="443"/>
      <c r="AK649" s="443"/>
      <c r="AL649" s="444" t="s">
        <v>29</v>
      </c>
      <c r="AM649" s="444"/>
      <c r="AN649" s="444"/>
      <c r="AO649" s="444"/>
      <c r="AP649" s="445" t="s">
        <v>30</v>
      </c>
      <c r="AQ649" s="445"/>
      <c r="AR649" s="445" t="s">
        <v>31</v>
      </c>
      <c r="AS649" s="445"/>
      <c r="AT649" s="445"/>
      <c r="AU649" s="446"/>
      <c r="AW649" s="447" t="s">
        <v>32</v>
      </c>
      <c r="AX649" s="448"/>
      <c r="AY649" s="448"/>
      <c r="AZ649" s="448"/>
      <c r="BA649" s="449"/>
      <c r="BB649" s="447" t="s">
        <v>33</v>
      </c>
      <c r="BC649" s="448"/>
      <c r="BD649" s="448"/>
      <c r="BE649" s="448"/>
      <c r="BF649" s="449"/>
      <c r="BG649" s="181"/>
      <c r="BH649" s="170"/>
      <c r="BI649" s="171" t="s">
        <v>34</v>
      </c>
      <c r="BJ649" s="173" t="s">
        <v>16</v>
      </c>
      <c r="BK649" s="173"/>
      <c r="BL649" s="174"/>
      <c r="BM649" s="171" t="s">
        <v>34</v>
      </c>
      <c r="BN649" s="173" t="s">
        <v>16</v>
      </c>
      <c r="BO649" s="173"/>
      <c r="BP649" s="173"/>
      <c r="BQ649" s="171" t="s">
        <v>34</v>
      </c>
      <c r="BR649" s="173" t="s">
        <v>16</v>
      </c>
      <c r="BS649" s="173"/>
      <c r="BT649" s="174"/>
      <c r="BU649" s="87"/>
      <c r="BV649" s="87"/>
      <c r="BW649" s="464"/>
      <c r="BX649" s="95" t="s">
        <v>34</v>
      </c>
      <c r="BY649" s="451"/>
      <c r="BZ649" s="451"/>
      <c r="CA649" s="453"/>
      <c r="CB649" s="87"/>
      <c r="CC649" s="87"/>
      <c r="CD649" s="455"/>
      <c r="CE649" s="88" t="s">
        <v>34</v>
      </c>
      <c r="CF649" s="456"/>
      <c r="CG649" s="458"/>
      <c r="CH649" s="460"/>
      <c r="CI649" s="9"/>
      <c r="CK649" s="25"/>
      <c r="CL649" s="29" t="s">
        <v>35</v>
      </c>
      <c r="CM649" s="26" t="s">
        <v>35</v>
      </c>
      <c r="CN649" s="26" t="s">
        <v>35</v>
      </c>
      <c r="CO649" s="27" t="s">
        <v>35</v>
      </c>
      <c r="CP649" s="15"/>
      <c r="CQ649" s="25"/>
      <c r="CR649" s="29" t="s">
        <v>35</v>
      </c>
      <c r="CS649" s="26" t="s">
        <v>35</v>
      </c>
      <c r="CT649" s="26" t="s">
        <v>35</v>
      </c>
      <c r="CU649" s="27" t="s">
        <v>35</v>
      </c>
    </row>
    <row r="650" spans="1:99" ht="15.75" customHeight="1" x14ac:dyDescent="0.25">
      <c r="A650" s="182"/>
      <c r="B650" s="178" t="s">
        <v>36</v>
      </c>
      <c r="C650" s="177" t="s">
        <v>37</v>
      </c>
      <c r="D650" s="177" t="s">
        <v>37</v>
      </c>
      <c r="E650" s="177" t="s">
        <v>37</v>
      </c>
      <c r="F650" s="177" t="s">
        <v>37</v>
      </c>
      <c r="G650" s="177" t="s">
        <v>37</v>
      </c>
      <c r="H650" s="177" t="s">
        <v>37</v>
      </c>
      <c r="I650" s="178" t="s">
        <v>38</v>
      </c>
      <c r="J650" s="178" t="s">
        <v>39</v>
      </c>
      <c r="K650" s="178" t="s">
        <v>38</v>
      </c>
      <c r="L650" s="178" t="s">
        <v>39</v>
      </c>
      <c r="M650" s="178" t="s">
        <v>38</v>
      </c>
      <c r="N650" s="178" t="s">
        <v>39</v>
      </c>
      <c r="O650" s="178" t="s">
        <v>38</v>
      </c>
      <c r="P650" s="178" t="s">
        <v>39</v>
      </c>
      <c r="Q650" s="183" t="s">
        <v>17</v>
      </c>
      <c r="R650" s="183" t="s">
        <v>18</v>
      </c>
      <c r="S650" s="183" t="s">
        <v>19</v>
      </c>
      <c r="T650" s="183" t="s">
        <v>38</v>
      </c>
      <c r="U650" s="183" t="s">
        <v>39</v>
      </c>
      <c r="V650" s="184" t="s">
        <v>36</v>
      </c>
      <c r="W650" s="185"/>
      <c r="X650" s="186"/>
      <c r="Y650" s="175"/>
      <c r="Z650" s="187" t="s">
        <v>17</v>
      </c>
      <c r="AA650" s="187" t="s">
        <v>18</v>
      </c>
      <c r="AB650" s="188" t="s">
        <v>19</v>
      </c>
      <c r="AC650" s="189" t="s">
        <v>16</v>
      </c>
      <c r="AD650" s="187" t="s">
        <v>17</v>
      </c>
      <c r="AE650" s="187" t="s">
        <v>18</v>
      </c>
      <c r="AF650" s="187" t="s">
        <v>19</v>
      </c>
      <c r="AG650" s="189" t="s">
        <v>16</v>
      </c>
      <c r="AH650" s="187" t="s">
        <v>17</v>
      </c>
      <c r="AI650" s="187" t="s">
        <v>18</v>
      </c>
      <c r="AJ650" s="187" t="s">
        <v>19</v>
      </c>
      <c r="AK650" s="189" t="s">
        <v>16</v>
      </c>
      <c r="AL650" s="187" t="s">
        <v>17</v>
      </c>
      <c r="AM650" s="187" t="s">
        <v>18</v>
      </c>
      <c r="AN650" s="187" t="s">
        <v>19</v>
      </c>
      <c r="AO650" s="189" t="s">
        <v>39</v>
      </c>
      <c r="AP650" s="189" t="s">
        <v>38</v>
      </c>
      <c r="AQ650" s="189" t="s">
        <v>39</v>
      </c>
      <c r="AR650" s="187" t="s">
        <v>17</v>
      </c>
      <c r="AS650" s="187" t="s">
        <v>18</v>
      </c>
      <c r="AT650" s="187" t="s">
        <v>19</v>
      </c>
      <c r="AU650" s="190" t="s">
        <v>39</v>
      </c>
      <c r="AV650" s="191" t="s">
        <v>17</v>
      </c>
      <c r="AW650" s="192" t="s">
        <v>17</v>
      </c>
      <c r="AX650" s="189" t="s">
        <v>18</v>
      </c>
      <c r="AY650" s="189" t="s">
        <v>19</v>
      </c>
      <c r="AZ650" s="189" t="s">
        <v>38</v>
      </c>
      <c r="BA650" s="193" t="s">
        <v>39</v>
      </c>
      <c r="BB650" s="192" t="s">
        <v>17</v>
      </c>
      <c r="BC650" s="189" t="s">
        <v>18</v>
      </c>
      <c r="BD650" s="189" t="s">
        <v>19</v>
      </c>
      <c r="BE650" s="189" t="s">
        <v>38</v>
      </c>
      <c r="BF650" s="193" t="s">
        <v>39</v>
      </c>
      <c r="BG650" s="194"/>
      <c r="BH650" s="195"/>
      <c r="BI650" s="196"/>
      <c r="BJ650" s="197"/>
      <c r="BK650" s="198"/>
      <c r="BL650" s="199"/>
      <c r="BM650" s="196"/>
      <c r="BN650" s="197"/>
      <c r="BO650" s="198"/>
      <c r="BP650" s="200"/>
      <c r="BQ650" s="196"/>
      <c r="BR650" s="197"/>
      <c r="BS650" s="198"/>
      <c r="BT650" s="199"/>
      <c r="BU650" s="8"/>
      <c r="BV650" s="87"/>
      <c r="BW650" s="97"/>
      <c r="BX650" s="95"/>
      <c r="BY650" s="93"/>
      <c r="BZ650" s="93"/>
      <c r="CA650" s="98"/>
      <c r="CB650" s="8"/>
      <c r="CC650" s="87"/>
      <c r="CD650" s="90"/>
      <c r="CE650" s="99"/>
      <c r="CF650" s="100"/>
      <c r="CG650" s="100"/>
      <c r="CH650" s="101"/>
      <c r="CI650" s="8"/>
      <c r="CJ650" s="9"/>
      <c r="CK650" s="25"/>
      <c r="CL650" s="10"/>
      <c r="CM650" s="10"/>
      <c r="CN650" s="10"/>
      <c r="CO650" s="11"/>
      <c r="CP650" s="8"/>
      <c r="CQ650" s="25"/>
      <c r="CR650" s="30"/>
      <c r="CS650" s="30"/>
      <c r="CT650" s="30"/>
      <c r="CU650" s="46"/>
    </row>
    <row r="651" spans="1:99" ht="15.75" customHeight="1" x14ac:dyDescent="0.25">
      <c r="A651" s="201" t="s">
        <v>40</v>
      </c>
      <c r="B651" s="202"/>
      <c r="C651" s="203">
        <v>166.386</v>
      </c>
      <c r="D651" s="204">
        <v>124.456</v>
      </c>
      <c r="E651" s="204">
        <v>157.86500000000001</v>
      </c>
      <c r="F651" s="205">
        <f t="shared" ref="F651:F658" si="538">C651+D651+E651</f>
        <v>448.70699999999999</v>
      </c>
      <c r="G651" s="206">
        <f>F651+G605</f>
        <v>2174.5819999999999</v>
      </c>
      <c r="H651" s="206">
        <f>G651/BH647</f>
        <v>144.97213333333332</v>
      </c>
      <c r="I651" s="207">
        <f t="shared" ref="I651:I667" si="539">AC651</f>
        <v>0</v>
      </c>
      <c r="J651" s="207">
        <f>I651+J605</f>
        <v>0</v>
      </c>
      <c r="K651" s="207">
        <f t="shared" ref="K651:K667" si="540">AG651</f>
        <v>0</v>
      </c>
      <c r="L651" s="207">
        <f>K651+L605</f>
        <v>60</v>
      </c>
      <c r="M651" s="207">
        <f t="shared" ref="M651:M667" si="541">AK651</f>
        <v>795</v>
      </c>
      <c r="N651" s="207">
        <f>M651+N605</f>
        <v>17435</v>
      </c>
      <c r="O651" s="208">
        <f>(24*60-(I651+K651+M651+AR651+AS651+AT651+AP651))/24/60*100</f>
        <v>44.791666666666671</v>
      </c>
      <c r="P651" s="410">
        <f>(X651*24*60-(J651+L651+N651+AQ651+AU651))/X651/24/60*100</f>
        <v>19.00462962962963</v>
      </c>
      <c r="Q651" s="209"/>
      <c r="R651" s="210"/>
      <c r="S651" s="211"/>
      <c r="T651" s="209"/>
      <c r="U651" s="209"/>
      <c r="V651" s="212"/>
      <c r="W651" s="213"/>
      <c r="X651" s="214">
        <f>BH647</f>
        <v>15</v>
      </c>
      <c r="Y651" s="201" t="s">
        <v>40</v>
      </c>
      <c r="Z651" s="215"/>
      <c r="AA651" s="216"/>
      <c r="AB651" s="217"/>
      <c r="AC651" s="210">
        <f t="shared" ref="AC651:AC667" si="542">Z651+AA651+AB651</f>
        <v>0</v>
      </c>
      <c r="AD651" s="215"/>
      <c r="AE651" s="215"/>
      <c r="AF651" s="215"/>
      <c r="AG651" s="210">
        <f t="shared" ref="AG651:AG667" si="543">AD651+AE651+AF651</f>
        <v>0</v>
      </c>
      <c r="AH651" s="216">
        <v>300</v>
      </c>
      <c r="AI651" s="216">
        <v>260</v>
      </c>
      <c r="AJ651" s="216">
        <v>235</v>
      </c>
      <c r="AK651" s="210">
        <f t="shared" ref="AK651:AK667" si="544">AH651+AI651+AJ651</f>
        <v>795</v>
      </c>
      <c r="AL651" s="218"/>
      <c r="AM651" s="218"/>
      <c r="AN651" s="218"/>
      <c r="AO651" s="207">
        <f>AL651+AM651+AN651+AO605</f>
        <v>0</v>
      </c>
      <c r="AP651" s="209"/>
      <c r="AQ651" s="411">
        <f>AP651+AQ605</f>
        <v>0</v>
      </c>
      <c r="AR651" s="210"/>
      <c r="AS651" s="210"/>
      <c r="AT651" s="210"/>
      <c r="AU651" s="219">
        <f>AR651+AS651+AT651+AU605</f>
        <v>0</v>
      </c>
      <c r="AV651" s="220" t="s">
        <v>40</v>
      </c>
      <c r="AW651" s="221"/>
      <c r="AX651" s="210"/>
      <c r="AY651" s="210"/>
      <c r="AZ651" s="219">
        <f>AW651+AX651+AY651</f>
        <v>0</v>
      </c>
      <c r="BA651" s="222">
        <f>AZ651+BA605</f>
        <v>0</v>
      </c>
      <c r="BB651" s="221"/>
      <c r="BC651" s="210"/>
      <c r="BD651" s="210"/>
      <c r="BE651" s="219">
        <f>BB651+BC651+BD651</f>
        <v>0</v>
      </c>
      <c r="BF651" s="222">
        <f t="shared" ref="BF651:BF673" si="545">BE651+BF605</f>
        <v>0</v>
      </c>
      <c r="BG651" s="223"/>
      <c r="BH651" s="224" t="s">
        <v>40</v>
      </c>
      <c r="BI651" s="225"/>
      <c r="BJ651" s="226">
        <v>1.74</v>
      </c>
      <c r="BK651" s="227"/>
      <c r="BL651" s="228"/>
      <c r="BM651" s="225"/>
      <c r="BN651" s="226">
        <v>1.1200000000000001</v>
      </c>
      <c r="BO651" s="227"/>
      <c r="BP651" s="229"/>
      <c r="BQ651" s="225"/>
      <c r="BR651" s="226">
        <v>1.2</v>
      </c>
      <c r="BS651" s="227"/>
      <c r="BT651" s="230"/>
      <c r="BU651" s="8"/>
      <c r="BV651" s="87"/>
      <c r="BW651" s="104" t="s">
        <v>40</v>
      </c>
      <c r="BX651" s="13"/>
      <c r="BY651" s="102">
        <f>BJ651+BN651+BR651</f>
        <v>4.0600000000000005</v>
      </c>
      <c r="BZ651" s="102"/>
      <c r="CA651" s="98"/>
      <c r="CB651" s="8"/>
      <c r="CC651" s="87"/>
      <c r="CD651" s="90" t="s">
        <v>40</v>
      </c>
      <c r="CE651" s="105"/>
      <c r="CF651" s="102">
        <f>BY651</f>
        <v>4.0600000000000005</v>
      </c>
      <c r="CG651" s="102"/>
      <c r="CH651" s="106"/>
      <c r="CI651" s="8"/>
      <c r="CJ651" s="9"/>
      <c r="CK651" s="25" t="s">
        <v>40</v>
      </c>
      <c r="CL651" s="31">
        <f>BJ651/C651*100</f>
        <v>1.0457610616277813</v>
      </c>
      <c r="CM651" s="31">
        <f>BN651/D651*100</f>
        <v>0.89991643633091212</v>
      </c>
      <c r="CN651" s="31">
        <f>BR651/E651*100</f>
        <v>0.76014316029518891</v>
      </c>
      <c r="CO651" s="32">
        <f>BY651/F651%</f>
        <v>0.90482207765869493</v>
      </c>
      <c r="CP651" s="8"/>
      <c r="CQ651" s="25" t="s">
        <v>40</v>
      </c>
      <c r="CR651" s="31"/>
      <c r="CS651" s="31"/>
      <c r="CT651" s="31"/>
      <c r="CU651" s="32"/>
    </row>
    <row r="652" spans="1:99" ht="15.75" customHeight="1" x14ac:dyDescent="0.25">
      <c r="A652" s="182" t="s">
        <v>41</v>
      </c>
      <c r="B652" s="202"/>
      <c r="C652" s="204">
        <v>136.40100000000001</v>
      </c>
      <c r="D652" s="204">
        <v>115.845</v>
      </c>
      <c r="E652" s="204">
        <v>131.66999999999999</v>
      </c>
      <c r="F652" s="205">
        <f t="shared" si="538"/>
        <v>383.916</v>
      </c>
      <c r="G652" s="206">
        <f t="shared" ref="G652:G675" si="546">F652+G606</f>
        <v>1974.117</v>
      </c>
      <c r="H652" s="205">
        <f>G652/BH647</f>
        <v>131.6078</v>
      </c>
      <c r="I652" s="231">
        <f t="shared" si="539"/>
        <v>0</v>
      </c>
      <c r="J652" s="207">
        <f t="shared" ref="J652:J673" si="547">I652+J606</f>
        <v>220</v>
      </c>
      <c r="K652" s="231">
        <f t="shared" si="540"/>
        <v>5</v>
      </c>
      <c r="L652" s="207">
        <f t="shared" ref="L652:L673" si="548">K652+L606</f>
        <v>130</v>
      </c>
      <c r="M652" s="207">
        <f t="shared" si="541"/>
        <v>235</v>
      </c>
      <c r="N652" s="207">
        <f t="shared" ref="N652:N673" si="549">M652+N606</f>
        <v>14680</v>
      </c>
      <c r="O652" s="208">
        <f>(24*60-(I652+K652+M652+AR652+AS652+AT652+AP652))/24/60*100</f>
        <v>83.333333333333343</v>
      </c>
      <c r="P652" s="208">
        <f>(X652*24*60-(J652+L652+N652+AQ652+AU652))/X652/24/60*100</f>
        <v>30.416666666666664</v>
      </c>
      <c r="Q652" s="232"/>
      <c r="R652" s="233"/>
      <c r="S652" s="233"/>
      <c r="T652" s="234"/>
      <c r="U652" s="234"/>
      <c r="V652" s="184"/>
      <c r="W652" s="213"/>
      <c r="X652" s="214">
        <f t="shared" ref="X652:X661" si="550">X651</f>
        <v>15</v>
      </c>
      <c r="Y652" s="182" t="s">
        <v>41</v>
      </c>
      <c r="Z652" s="215"/>
      <c r="AA652" s="216"/>
      <c r="AB652" s="216"/>
      <c r="AC652" s="210">
        <f t="shared" si="542"/>
        <v>0</v>
      </c>
      <c r="AD652" s="235">
        <v>5</v>
      </c>
      <c r="AE652" s="235"/>
      <c r="AF652" s="235"/>
      <c r="AG652" s="210">
        <f t="shared" si="543"/>
        <v>5</v>
      </c>
      <c r="AH652" s="235">
        <v>40</v>
      </c>
      <c r="AI652" s="235">
        <v>125</v>
      </c>
      <c r="AJ652" s="235">
        <v>70</v>
      </c>
      <c r="AK652" s="210">
        <f t="shared" si="544"/>
        <v>235</v>
      </c>
      <c r="AL652" s="233"/>
      <c r="AM652" s="233"/>
      <c r="AN652" s="233"/>
      <c r="AO652" s="207">
        <f t="shared" ref="AO652:AO673" si="551">AL652+AM652+AN652+AO606</f>
        <v>0</v>
      </c>
      <c r="AP652" s="236"/>
      <c r="AQ652" s="411">
        <f t="shared" ref="AQ652:AQ673" si="552">AP652+AQ606</f>
        <v>0</v>
      </c>
      <c r="AR652" s="237"/>
      <c r="AS652" s="237"/>
      <c r="AT652" s="237"/>
      <c r="AU652" s="219">
        <f t="shared" ref="AU652:AU673" si="553">AR652+AS652+AT652+AU606</f>
        <v>0</v>
      </c>
      <c r="AV652" s="220" t="s">
        <v>42</v>
      </c>
      <c r="AW652" s="221"/>
      <c r="AX652" s="210"/>
      <c r="AY652" s="210"/>
      <c r="AZ652" s="219">
        <f>AW652+AX652+AY652</f>
        <v>0</v>
      </c>
      <c r="BA652" s="222">
        <f t="shared" ref="BA652:BA674" si="554">AZ652+BA606</f>
        <v>0</v>
      </c>
      <c r="BB652" s="221"/>
      <c r="BC652" s="210"/>
      <c r="BD652" s="210"/>
      <c r="BE652" s="219">
        <f>BB652+BC652+BD652</f>
        <v>0</v>
      </c>
      <c r="BF652" s="222">
        <f t="shared" si="545"/>
        <v>0</v>
      </c>
      <c r="BG652" s="238"/>
      <c r="BH652" s="195"/>
      <c r="BI652" s="239"/>
      <c r="BJ652" s="240"/>
      <c r="BK652" s="241"/>
      <c r="BL652" s="242"/>
      <c r="BM652" s="239"/>
      <c r="BN652" s="241"/>
      <c r="BO652" s="241"/>
      <c r="BP652" s="198"/>
      <c r="BQ652" s="239"/>
      <c r="BR652" s="241"/>
      <c r="BS652" s="241"/>
      <c r="BT652" s="243"/>
      <c r="BU652" s="8"/>
      <c r="BV652" s="87"/>
      <c r="BW652" s="107"/>
      <c r="BX652" s="14"/>
      <c r="BY652" s="93"/>
      <c r="BZ652" s="93"/>
      <c r="CA652" s="98"/>
      <c r="CB652" s="8"/>
      <c r="CC652" s="87"/>
      <c r="CD652" s="108"/>
      <c r="CE652" s="109"/>
      <c r="CF652" s="93"/>
      <c r="CG652" s="93"/>
      <c r="CH652" s="110"/>
      <c r="CI652" s="8"/>
      <c r="CJ652" s="9"/>
      <c r="CK652" s="25"/>
      <c r="CL652" s="2"/>
      <c r="CM652" s="2"/>
      <c r="CN652" s="2"/>
      <c r="CO652" s="3"/>
      <c r="CP652" s="8"/>
      <c r="CQ652" s="25"/>
      <c r="CR652" s="2"/>
      <c r="CS652" s="2"/>
      <c r="CT652" s="2"/>
      <c r="CU652" s="3"/>
    </row>
    <row r="653" spans="1:99" ht="15.75" customHeight="1" x14ac:dyDescent="0.25">
      <c r="A653" s="201" t="s">
        <v>43</v>
      </c>
      <c r="B653" s="503">
        <v>260</v>
      </c>
      <c r="C653" s="204">
        <v>94.86</v>
      </c>
      <c r="D653" s="204">
        <v>0</v>
      </c>
      <c r="E653" s="204">
        <v>47.63</v>
      </c>
      <c r="F653" s="244">
        <f t="shared" si="538"/>
        <v>142.49</v>
      </c>
      <c r="G653" s="206">
        <f t="shared" si="546"/>
        <v>2715.8649999999998</v>
      </c>
      <c r="H653" s="206">
        <f>G653/BH647</f>
        <v>181.05766666666665</v>
      </c>
      <c r="I653" s="207">
        <f t="shared" si="539"/>
        <v>0</v>
      </c>
      <c r="J653" s="207">
        <f t="shared" si="547"/>
        <v>165</v>
      </c>
      <c r="K653" s="207">
        <f t="shared" si="540"/>
        <v>0</v>
      </c>
      <c r="L653" s="207">
        <f t="shared" si="548"/>
        <v>385</v>
      </c>
      <c r="M653" s="207">
        <f t="shared" si="541"/>
        <v>25</v>
      </c>
      <c r="N653" s="207">
        <f t="shared" si="549"/>
        <v>3120</v>
      </c>
      <c r="O653" s="208">
        <f>(24*60-(I653+K653+M653+AR653+AS653+AT653+AP653))/24/60*100</f>
        <v>98.2638888888889</v>
      </c>
      <c r="P653" s="208">
        <f>(X653*24*60-(J653+L653+N653+AQ653+AU653))/X653/24/60*100</f>
        <v>80.717592592592581</v>
      </c>
      <c r="Q653" s="496">
        <f>(C653+C654)/AL653*60</f>
        <v>12.109787234042553</v>
      </c>
      <c r="R653" s="496">
        <f>(D653+D654)/AM653*60</f>
        <v>8.7535483870967745</v>
      </c>
      <c r="S653" s="496">
        <f>(E653+E654)/AN653*60</f>
        <v>9.5787499999999994</v>
      </c>
      <c r="T653" s="496">
        <f>(F653+F654)/(AL653+AM653+AN653)*60</f>
        <v>10.14826855123675</v>
      </c>
      <c r="U653" s="496">
        <f>(G653+G654)*60/AO653</f>
        <v>13.194477077363896</v>
      </c>
      <c r="V653" s="487">
        <v>13.76</v>
      </c>
      <c r="W653" s="245"/>
      <c r="X653" s="214">
        <f t="shared" si="550"/>
        <v>15</v>
      </c>
      <c r="Y653" s="201" t="s">
        <v>43</v>
      </c>
      <c r="Z653" s="215"/>
      <c r="AA653" s="216"/>
      <c r="AB653" s="216"/>
      <c r="AC653" s="210">
        <f t="shared" si="542"/>
        <v>0</v>
      </c>
      <c r="AD653" s="246"/>
      <c r="AE653" s="235"/>
      <c r="AF653" s="235"/>
      <c r="AG653" s="210">
        <f t="shared" si="543"/>
        <v>0</v>
      </c>
      <c r="AH653" s="235">
        <v>10</v>
      </c>
      <c r="AI653" s="235">
        <v>15</v>
      </c>
      <c r="AJ653" s="235">
        <v>0</v>
      </c>
      <c r="AK653" s="210">
        <f t="shared" si="544"/>
        <v>25</v>
      </c>
      <c r="AL653" s="247">
        <v>470</v>
      </c>
      <c r="AM653" s="247">
        <v>465</v>
      </c>
      <c r="AN653" s="247">
        <v>480</v>
      </c>
      <c r="AO653" s="207">
        <f t="shared" si="551"/>
        <v>13960</v>
      </c>
      <c r="AP653" s="209"/>
      <c r="AQ653" s="411">
        <f t="shared" si="552"/>
        <v>0</v>
      </c>
      <c r="AR653" s="210"/>
      <c r="AS653" s="210"/>
      <c r="AT653" s="210"/>
      <c r="AU653" s="219">
        <f t="shared" si="553"/>
        <v>495</v>
      </c>
      <c r="AV653" s="220" t="s">
        <v>44</v>
      </c>
      <c r="AW653" s="221"/>
      <c r="AX653" s="210"/>
      <c r="AY653" s="210"/>
      <c r="AZ653" s="219">
        <f>AW653+AX653+AY653</f>
        <v>0</v>
      </c>
      <c r="BA653" s="222">
        <f t="shared" si="554"/>
        <v>0</v>
      </c>
      <c r="BB653" s="221"/>
      <c r="BC653" s="210"/>
      <c r="BD653" s="210"/>
      <c r="BE653" s="219">
        <f>BB653+BC653+BD653</f>
        <v>0</v>
      </c>
      <c r="BF653" s="222">
        <f t="shared" si="545"/>
        <v>0</v>
      </c>
      <c r="BG653" s="248">
        <f>SUM(AR653:AT655,AP653:AP655,AL653:AN655,AH653:AJ655,AD653:AF655,Z653:AB655)</f>
        <v>1440</v>
      </c>
      <c r="BH653" s="224" t="s">
        <v>45</v>
      </c>
      <c r="BI653" s="225"/>
      <c r="BJ653" s="249">
        <v>0.68</v>
      </c>
      <c r="BK653" s="226"/>
      <c r="BL653" s="250"/>
      <c r="BM653" s="225"/>
      <c r="BN653" s="226">
        <v>0.66</v>
      </c>
      <c r="BO653" s="226"/>
      <c r="BP653" s="251"/>
      <c r="BQ653" s="225"/>
      <c r="BR653" s="226">
        <v>0.45</v>
      </c>
      <c r="BS653" s="226"/>
      <c r="BT653" s="252"/>
      <c r="BU653" s="8"/>
      <c r="BV653" s="87"/>
      <c r="BW653" s="104" t="s">
        <v>45</v>
      </c>
      <c r="BX653" s="13"/>
      <c r="BY653" s="102">
        <f>BJ653+BN653+BR653</f>
        <v>1.79</v>
      </c>
      <c r="BZ653" s="102">
        <f>BK653+BO653+BS653</f>
        <v>0</v>
      </c>
      <c r="CA653" s="98"/>
      <c r="CB653" s="8"/>
      <c r="CC653" s="87"/>
      <c r="CD653" s="90" t="s">
        <v>45</v>
      </c>
      <c r="CE653" s="105"/>
      <c r="CF653" s="102">
        <f>BY653</f>
        <v>1.79</v>
      </c>
      <c r="CG653" s="102">
        <f>BZ653</f>
        <v>0</v>
      </c>
      <c r="CH653" s="106"/>
      <c r="CI653" s="8"/>
      <c r="CJ653" s="9"/>
      <c r="CK653" s="25" t="s">
        <v>45</v>
      </c>
      <c r="CL653" s="31">
        <f>BJ653/(C653+C654+C655)%</f>
        <v>0.71684587813620082</v>
      </c>
      <c r="CM653" s="31">
        <f>BN653/(D653+D654+D655)%</f>
        <v>0.86376128778955641</v>
      </c>
      <c r="CN653" s="31">
        <f>BR653/(E653+E654+E655)%</f>
        <v>0.58723737439645052</v>
      </c>
      <c r="CO653" s="32">
        <f>BY653/(F653+F654+F655)%</f>
        <v>0.72206534893102059</v>
      </c>
      <c r="CP653" s="8"/>
      <c r="CQ653" s="25" t="s">
        <v>45</v>
      </c>
      <c r="CR653" s="31">
        <f>BK653/(C653+C654+C655)%</f>
        <v>0</v>
      </c>
      <c r="CS653" s="31">
        <f>BO653/(D653+D654+D655)%</f>
        <v>0</v>
      </c>
      <c r="CT653" s="31">
        <f>BS653/(E653+E654+E655)%</f>
        <v>0</v>
      </c>
      <c r="CU653" s="32">
        <f>BZ653/(F653+F654+F655)%</f>
        <v>0</v>
      </c>
    </row>
    <row r="654" spans="1:99" ht="15.75" customHeight="1" x14ac:dyDescent="0.25">
      <c r="A654" s="182" t="s">
        <v>46</v>
      </c>
      <c r="B654" s="503"/>
      <c r="C654" s="204">
        <v>0</v>
      </c>
      <c r="D654" s="204">
        <v>67.84</v>
      </c>
      <c r="E654" s="204">
        <v>29</v>
      </c>
      <c r="F654" s="205">
        <f t="shared" si="538"/>
        <v>96.84</v>
      </c>
      <c r="G654" s="206">
        <f t="shared" si="546"/>
        <v>354.04999999999995</v>
      </c>
      <c r="H654" s="205">
        <f>G654/BH647</f>
        <v>23.603333333333332</v>
      </c>
      <c r="I654" s="231">
        <f t="shared" si="539"/>
        <v>0</v>
      </c>
      <c r="J654" s="207">
        <f t="shared" si="547"/>
        <v>0</v>
      </c>
      <c r="K654" s="231">
        <f t="shared" si="540"/>
        <v>0</v>
      </c>
      <c r="L654" s="207">
        <f t="shared" si="548"/>
        <v>0</v>
      </c>
      <c r="M654" s="207">
        <f t="shared" si="541"/>
        <v>0</v>
      </c>
      <c r="N654" s="207">
        <f t="shared" si="549"/>
        <v>0</v>
      </c>
      <c r="O654" s="208"/>
      <c r="P654" s="208"/>
      <c r="Q654" s="496"/>
      <c r="R654" s="496"/>
      <c r="S654" s="496"/>
      <c r="T654" s="496"/>
      <c r="U654" s="496"/>
      <c r="V654" s="487"/>
      <c r="W654" s="245"/>
      <c r="X654" s="214">
        <f t="shared" si="550"/>
        <v>15</v>
      </c>
      <c r="Y654" s="182" t="s">
        <v>46</v>
      </c>
      <c r="Z654" s="215"/>
      <c r="AA654" s="216"/>
      <c r="AB654" s="216"/>
      <c r="AC654" s="210">
        <f t="shared" si="542"/>
        <v>0</v>
      </c>
      <c r="AD654" s="235"/>
      <c r="AE654" s="235"/>
      <c r="AF654" s="235"/>
      <c r="AG654" s="210">
        <f t="shared" si="543"/>
        <v>0</v>
      </c>
      <c r="AH654" s="235">
        <v>0</v>
      </c>
      <c r="AI654" s="235">
        <v>0</v>
      </c>
      <c r="AJ654" s="235">
        <v>0</v>
      </c>
      <c r="AK654" s="210">
        <f t="shared" si="544"/>
        <v>0</v>
      </c>
      <c r="AL654" s="233"/>
      <c r="AM654" s="233"/>
      <c r="AN654" s="233"/>
      <c r="AO654" s="207">
        <f t="shared" si="551"/>
        <v>0</v>
      </c>
      <c r="AP654" s="236"/>
      <c r="AQ654" s="411">
        <f t="shared" si="552"/>
        <v>0</v>
      </c>
      <c r="AR654" s="237"/>
      <c r="AS654" s="237"/>
      <c r="AT654" s="237"/>
      <c r="AU654" s="219">
        <f t="shared" si="553"/>
        <v>0</v>
      </c>
      <c r="AV654" s="253"/>
      <c r="AW654" s="254"/>
      <c r="AX654" s="237"/>
      <c r="AY654" s="237"/>
      <c r="AZ654" s="255"/>
      <c r="BA654" s="222">
        <f t="shared" si="554"/>
        <v>0</v>
      </c>
      <c r="BB654" s="254"/>
      <c r="BC654" s="237"/>
      <c r="BD654" s="237"/>
      <c r="BE654" s="255"/>
      <c r="BF654" s="222">
        <f t="shared" si="545"/>
        <v>0</v>
      </c>
      <c r="BG654" s="257"/>
      <c r="BH654" s="195"/>
      <c r="BI654" s="239"/>
      <c r="BJ654" s="240"/>
      <c r="BK654" s="241"/>
      <c r="BL654" s="242"/>
      <c r="BM654" s="239"/>
      <c r="BN654" s="241"/>
      <c r="BO654" s="241"/>
      <c r="BP654" s="198"/>
      <c r="BQ654" s="239"/>
      <c r="BR654" s="241"/>
      <c r="BS654" s="241"/>
      <c r="BT654" s="243"/>
      <c r="BU654" s="8"/>
      <c r="BV654" s="87"/>
      <c r="BW654" s="107"/>
      <c r="BX654" s="14"/>
      <c r="BY654" s="93"/>
      <c r="BZ654" s="93"/>
      <c r="CA654" s="98"/>
      <c r="CB654" s="8"/>
      <c r="CC654" s="87"/>
      <c r="CD654" s="108"/>
      <c r="CE654" s="109"/>
      <c r="CF654" s="93"/>
      <c r="CG654" s="93"/>
      <c r="CH654" s="110"/>
      <c r="CI654" s="8"/>
      <c r="CJ654" s="9"/>
      <c r="CK654" s="25"/>
      <c r="CL654" s="2"/>
      <c r="CM654" s="2"/>
      <c r="CN654" s="2"/>
      <c r="CO654" s="3"/>
      <c r="CP654" s="8"/>
      <c r="CQ654" s="25"/>
      <c r="CR654" s="2"/>
      <c r="CS654" s="2"/>
      <c r="CT654" s="2"/>
      <c r="CU654" s="3"/>
    </row>
    <row r="655" spans="1:99" ht="15.75" customHeight="1" x14ac:dyDescent="0.25">
      <c r="A655" s="182" t="s">
        <v>47</v>
      </c>
      <c r="B655" s="258">
        <v>45</v>
      </c>
      <c r="C655" s="204">
        <v>0</v>
      </c>
      <c r="D655" s="204">
        <v>8.57</v>
      </c>
      <c r="E655" s="204">
        <v>0</v>
      </c>
      <c r="F655" s="205">
        <f t="shared" si="538"/>
        <v>8.57</v>
      </c>
      <c r="G655" s="206">
        <f t="shared" si="546"/>
        <v>249.28999999999996</v>
      </c>
      <c r="H655" s="205">
        <f>G655/BH647</f>
        <v>16.61933333333333</v>
      </c>
      <c r="I655" s="231">
        <f t="shared" si="539"/>
        <v>0</v>
      </c>
      <c r="J655" s="207">
        <f t="shared" si="547"/>
        <v>0</v>
      </c>
      <c r="K655" s="231">
        <f t="shared" si="540"/>
        <v>0</v>
      </c>
      <c r="L655" s="207">
        <f t="shared" si="548"/>
        <v>0</v>
      </c>
      <c r="M655" s="207">
        <f t="shared" si="541"/>
        <v>0</v>
      </c>
      <c r="N655" s="207">
        <f t="shared" si="549"/>
        <v>0</v>
      </c>
      <c r="O655" s="208"/>
      <c r="P655" s="208"/>
      <c r="Q655" s="207" t="e">
        <f>C655/AL655*60</f>
        <v>#DIV/0!</v>
      </c>
      <c r="R655" s="207" t="e">
        <f>D655/AM655*60</f>
        <v>#DIV/0!</v>
      </c>
      <c r="S655" s="207" t="e">
        <f>E655/AN655*60</f>
        <v>#DIV/0!</v>
      </c>
      <c r="T655" s="207" t="e">
        <f>(F655)/(AL655+AM655+AN655)*60</f>
        <v>#DIV/0!</v>
      </c>
      <c r="U655" s="207" t="e">
        <f>(G655)*60/AO655</f>
        <v>#DIV/0!</v>
      </c>
      <c r="V655" s="259">
        <v>16.5</v>
      </c>
      <c r="W655" s="213"/>
      <c r="X655" s="214">
        <f t="shared" si="550"/>
        <v>15</v>
      </c>
      <c r="Y655" s="182" t="s">
        <v>47</v>
      </c>
      <c r="Z655" s="215"/>
      <c r="AA655" s="216"/>
      <c r="AB655" s="217"/>
      <c r="AC655" s="210">
        <f t="shared" si="542"/>
        <v>0</v>
      </c>
      <c r="AD655" s="235"/>
      <c r="AE655" s="235"/>
      <c r="AF655" s="235"/>
      <c r="AG655" s="210">
        <f t="shared" si="543"/>
        <v>0</v>
      </c>
      <c r="AH655" s="235">
        <v>0</v>
      </c>
      <c r="AI655" s="235">
        <v>0</v>
      </c>
      <c r="AJ655" s="235">
        <v>0</v>
      </c>
      <c r="AK655" s="210">
        <f t="shared" si="544"/>
        <v>0</v>
      </c>
      <c r="AL655" s="247"/>
      <c r="AM655" s="247"/>
      <c r="AN655" s="247"/>
      <c r="AO655" s="207">
        <f t="shared" si="551"/>
        <v>0</v>
      </c>
      <c r="AP655" s="236"/>
      <c r="AQ655" s="411">
        <f t="shared" si="552"/>
        <v>0</v>
      </c>
      <c r="AR655" s="237"/>
      <c r="AS655" s="237"/>
      <c r="AT655" s="237"/>
      <c r="AU655" s="219">
        <f t="shared" si="553"/>
        <v>0</v>
      </c>
      <c r="AV655" s="253"/>
      <c r="AW655" s="254"/>
      <c r="AX655" s="237"/>
      <c r="AY655" s="237"/>
      <c r="AZ655" s="255"/>
      <c r="BA655" s="222">
        <f t="shared" si="554"/>
        <v>0</v>
      </c>
      <c r="BB655" s="254"/>
      <c r="BC655" s="237"/>
      <c r="BD655" s="237"/>
      <c r="BE655" s="255"/>
      <c r="BF655" s="222">
        <f t="shared" si="545"/>
        <v>0</v>
      </c>
      <c r="BG655" s="260"/>
      <c r="BH655" s="224" t="s">
        <v>48</v>
      </c>
      <c r="BI655" s="225"/>
      <c r="BJ655" s="249">
        <v>1.72</v>
      </c>
      <c r="BK655" s="226"/>
      <c r="BL655" s="250"/>
      <c r="BM655" s="225"/>
      <c r="BN655" s="226">
        <v>1.1599999999999999</v>
      </c>
      <c r="BO655" s="226"/>
      <c r="BP655" s="251"/>
      <c r="BQ655" s="225"/>
      <c r="BR655" s="226">
        <v>1.07</v>
      </c>
      <c r="BS655" s="226"/>
      <c r="BT655" s="252"/>
      <c r="BU655" s="8"/>
      <c r="BV655" s="87"/>
      <c r="BW655" s="104" t="s">
        <v>48</v>
      </c>
      <c r="BX655" s="13"/>
      <c r="BY655" s="102">
        <f>BJ655+BN655+BR655</f>
        <v>3.95</v>
      </c>
      <c r="BZ655" s="102">
        <f>BK655+BO655+BS655</f>
        <v>0</v>
      </c>
      <c r="CA655" s="98"/>
      <c r="CB655" s="8"/>
      <c r="CC655" s="87"/>
      <c r="CD655" s="90" t="s">
        <v>48</v>
      </c>
      <c r="CE655" s="105"/>
      <c r="CF655" s="102">
        <f>BY655</f>
        <v>3.95</v>
      </c>
      <c r="CG655" s="102">
        <f>BZ655</f>
        <v>0</v>
      </c>
      <c r="CH655" s="106"/>
      <c r="CI655" s="8"/>
      <c r="CJ655" s="9"/>
      <c r="CK655" s="25" t="s">
        <v>48</v>
      </c>
      <c r="CL655" s="31">
        <f>BJ655/(C656+C657+C658)%</f>
        <v>0.76820008932559181</v>
      </c>
      <c r="CM655" s="31">
        <f>BN655/(D656+D657+D658)%</f>
        <v>0.70516717325227962</v>
      </c>
      <c r="CN655" s="31">
        <f>BR655/(E656+E657+E658)%</f>
        <v>0.84251968503937014</v>
      </c>
      <c r="CO655" s="32">
        <f>BY655/(F656+F657+F658)%</f>
        <v>0.76639503298408995</v>
      </c>
      <c r="CP655" s="8"/>
      <c r="CQ655" s="25" t="s">
        <v>48</v>
      </c>
      <c r="CR655" s="31">
        <f>BK655/(C656+C657+C658)%</f>
        <v>0</v>
      </c>
      <c r="CS655" s="31">
        <f>BO655/(D656+D657+D658)%</f>
        <v>0</v>
      </c>
      <c r="CT655" s="31">
        <f>BS655/(E656+E657+E658)%</f>
        <v>0</v>
      </c>
      <c r="CU655" s="32">
        <f>BZ655/(F658+F656+F657)%</f>
        <v>0</v>
      </c>
    </row>
    <row r="656" spans="1:99" ht="15.75" customHeight="1" x14ac:dyDescent="0.25">
      <c r="A656" s="201" t="s">
        <v>49</v>
      </c>
      <c r="B656" s="503">
        <v>234</v>
      </c>
      <c r="C656" s="204">
        <v>11.9</v>
      </c>
      <c r="D656" s="204">
        <v>58.45</v>
      </c>
      <c r="E656" s="204">
        <v>115</v>
      </c>
      <c r="F656" s="206">
        <f t="shared" si="538"/>
        <v>185.35000000000002</v>
      </c>
      <c r="G656" s="206">
        <f t="shared" si="546"/>
        <v>1987.6230000000005</v>
      </c>
      <c r="H656" s="206">
        <f>G656/BH647</f>
        <v>132.50820000000004</v>
      </c>
      <c r="I656" s="207">
        <f t="shared" si="539"/>
        <v>0</v>
      </c>
      <c r="J656" s="207">
        <f t="shared" si="547"/>
        <v>160</v>
      </c>
      <c r="K656" s="207">
        <f t="shared" si="540"/>
        <v>0</v>
      </c>
      <c r="L656" s="207">
        <f t="shared" si="548"/>
        <v>355</v>
      </c>
      <c r="M656" s="207">
        <f t="shared" si="541"/>
        <v>50</v>
      </c>
      <c r="N656" s="207">
        <f t="shared" si="549"/>
        <v>2450</v>
      </c>
      <c r="O656" s="208">
        <f>(24*60-(I656+K656+M656+AR656+AS656+AT656))/24/60*100</f>
        <v>96.527777777777786</v>
      </c>
      <c r="P656" s="208">
        <f>(X656*24*60-(J656+L656+N656+AQ656+AU656))/X656/24/60*100</f>
        <v>84.212962962962962</v>
      </c>
      <c r="Q656" s="496">
        <f>(C656+C657)/AL656*60</f>
        <v>1.5692307692307694</v>
      </c>
      <c r="R656" s="496">
        <f>(D656+D657)/AM656*60</f>
        <v>7.4617021276595752</v>
      </c>
      <c r="S656" s="496">
        <f>(E656+E657)/AN656*60</f>
        <v>15.681818181818182</v>
      </c>
      <c r="T656" s="496">
        <f>(F656+F657)/(AL656+AM656+AN656)*60</f>
        <v>8.1472527472527485</v>
      </c>
      <c r="U656" s="496">
        <f>(G656+G657)*60/AO656</f>
        <v>8.2588213296398916</v>
      </c>
      <c r="V656" s="487">
        <v>16.25</v>
      </c>
      <c r="W656" s="245"/>
      <c r="X656" s="214">
        <f t="shared" si="550"/>
        <v>15</v>
      </c>
      <c r="Y656" s="201" t="s">
        <v>49</v>
      </c>
      <c r="Z656" s="215"/>
      <c r="AA656" s="216"/>
      <c r="AB656" s="216"/>
      <c r="AC656" s="210">
        <f t="shared" si="542"/>
        <v>0</v>
      </c>
      <c r="AD656" s="235"/>
      <c r="AE656" s="235"/>
      <c r="AF656" s="235"/>
      <c r="AG656" s="210">
        <f t="shared" si="543"/>
        <v>0</v>
      </c>
      <c r="AH656" s="216">
        <v>0</v>
      </c>
      <c r="AI656" s="216">
        <v>10</v>
      </c>
      <c r="AJ656" s="216">
        <v>40</v>
      </c>
      <c r="AK656" s="210">
        <f t="shared" si="544"/>
        <v>50</v>
      </c>
      <c r="AL656" s="247">
        <v>455</v>
      </c>
      <c r="AM656" s="247">
        <v>470</v>
      </c>
      <c r="AN656" s="247">
        <v>440</v>
      </c>
      <c r="AO656" s="207">
        <f t="shared" si="551"/>
        <v>14440</v>
      </c>
      <c r="AP656" s="209"/>
      <c r="AQ656" s="411">
        <f t="shared" si="552"/>
        <v>0</v>
      </c>
      <c r="AR656" s="210"/>
      <c r="AS656" s="210"/>
      <c r="AT656" s="210"/>
      <c r="AU656" s="219">
        <f t="shared" si="553"/>
        <v>445</v>
      </c>
      <c r="AV656" s="220" t="s">
        <v>50</v>
      </c>
      <c r="AW656" s="221"/>
      <c r="AX656" s="210"/>
      <c r="AY656" s="210"/>
      <c r="AZ656" s="219">
        <f>AW656+AX656+AY656</f>
        <v>0</v>
      </c>
      <c r="BA656" s="222">
        <f t="shared" si="554"/>
        <v>240</v>
      </c>
      <c r="BB656" s="221"/>
      <c r="BC656" s="210"/>
      <c r="BD656" s="210"/>
      <c r="BE656" s="219">
        <f>BB656+BC656+BD656</f>
        <v>0</v>
      </c>
      <c r="BF656" s="222">
        <f t="shared" si="545"/>
        <v>0</v>
      </c>
      <c r="BG656" s="248">
        <f>SUM(AR656:AT658,AP656:AP658,AL656:AN658,AH656:AJ658,AD656:AF658,Z656:AB658)</f>
        <v>1440</v>
      </c>
      <c r="BH656" s="195"/>
      <c r="BI656" s="239"/>
      <c r="BJ656" s="240"/>
      <c r="BK656" s="241"/>
      <c r="BL656" s="242"/>
      <c r="BM656" s="239"/>
      <c r="BN656" s="241"/>
      <c r="BO656" s="241"/>
      <c r="BP656" s="198"/>
      <c r="BQ656" s="239"/>
      <c r="BR656" s="241"/>
      <c r="BS656" s="241"/>
      <c r="BT656" s="243"/>
      <c r="BU656" s="8"/>
      <c r="BV656" s="87"/>
      <c r="BW656" s="107"/>
      <c r="BX656" s="14"/>
      <c r="BY656" s="93"/>
      <c r="BZ656" s="93"/>
      <c r="CA656" s="98"/>
      <c r="CB656" s="8"/>
      <c r="CC656" s="87"/>
      <c r="CD656" s="111"/>
      <c r="CE656" s="112"/>
      <c r="CF656" s="93"/>
      <c r="CG656" s="93"/>
      <c r="CH656" s="110"/>
      <c r="CI656" s="8"/>
      <c r="CJ656" s="9"/>
      <c r="CK656" s="25"/>
      <c r="CL656" s="2"/>
      <c r="CM656" s="2"/>
      <c r="CN656" s="2"/>
      <c r="CO656" s="3"/>
      <c r="CP656" s="8"/>
      <c r="CQ656" s="25"/>
      <c r="CR656" s="2"/>
      <c r="CS656" s="2"/>
      <c r="CT656" s="2"/>
      <c r="CU656" s="3"/>
    </row>
    <row r="657" spans="1:99" ht="15.75" customHeight="1" x14ac:dyDescent="0.25">
      <c r="A657" s="182" t="s">
        <v>51</v>
      </c>
      <c r="B657" s="503"/>
      <c r="C657" s="204">
        <v>0</v>
      </c>
      <c r="D657" s="204">
        <v>0</v>
      </c>
      <c r="E657" s="204">
        <v>0</v>
      </c>
      <c r="F657" s="205">
        <f t="shared" si="538"/>
        <v>0</v>
      </c>
      <c r="G657" s="206">
        <f t="shared" si="546"/>
        <v>0</v>
      </c>
      <c r="H657" s="205">
        <f>G657/BH647</f>
        <v>0</v>
      </c>
      <c r="I657" s="231">
        <f t="shared" si="539"/>
        <v>0</v>
      </c>
      <c r="J657" s="207">
        <f t="shared" si="547"/>
        <v>0</v>
      </c>
      <c r="K657" s="231">
        <f t="shared" si="540"/>
        <v>0</v>
      </c>
      <c r="L657" s="207">
        <f t="shared" si="548"/>
        <v>0</v>
      </c>
      <c r="M657" s="207">
        <f t="shared" si="541"/>
        <v>0</v>
      </c>
      <c r="N657" s="207">
        <f t="shared" si="549"/>
        <v>0</v>
      </c>
      <c r="O657" s="208"/>
      <c r="P657" s="208"/>
      <c r="Q657" s="496"/>
      <c r="R657" s="496"/>
      <c r="S657" s="496"/>
      <c r="T657" s="496"/>
      <c r="U657" s="496"/>
      <c r="V657" s="487"/>
      <c r="W657" s="245"/>
      <c r="X657" s="214">
        <f t="shared" si="550"/>
        <v>15</v>
      </c>
      <c r="Y657" s="182" t="s">
        <v>51</v>
      </c>
      <c r="Z657" s="237"/>
      <c r="AA657" s="261"/>
      <c r="AB657" s="261"/>
      <c r="AC657" s="210">
        <f t="shared" si="542"/>
        <v>0</v>
      </c>
      <c r="AD657" s="235"/>
      <c r="AE657" s="235"/>
      <c r="AF657" s="235"/>
      <c r="AG657" s="210">
        <f t="shared" si="543"/>
        <v>0</v>
      </c>
      <c r="AH657" s="235">
        <v>0</v>
      </c>
      <c r="AI657" s="235">
        <v>0</v>
      </c>
      <c r="AJ657" s="235">
        <v>0</v>
      </c>
      <c r="AK657" s="210">
        <f t="shared" si="544"/>
        <v>0</v>
      </c>
      <c r="AL657" s="233"/>
      <c r="AM657" s="233"/>
      <c r="AN657" s="233"/>
      <c r="AO657" s="207">
        <f t="shared" si="551"/>
        <v>0</v>
      </c>
      <c r="AP657" s="236"/>
      <c r="AQ657" s="411">
        <f t="shared" si="552"/>
        <v>0</v>
      </c>
      <c r="AR657" s="237"/>
      <c r="AS657" s="237"/>
      <c r="AT657" s="237"/>
      <c r="AU657" s="219">
        <f t="shared" si="553"/>
        <v>0</v>
      </c>
      <c r="AV657" s="253"/>
      <c r="AW657" s="254"/>
      <c r="AX657" s="237"/>
      <c r="AY657" s="237"/>
      <c r="AZ657" s="255"/>
      <c r="BA657" s="222">
        <f t="shared" si="554"/>
        <v>0</v>
      </c>
      <c r="BB657" s="254"/>
      <c r="BC657" s="237"/>
      <c r="BD657" s="237"/>
      <c r="BE657" s="255"/>
      <c r="BF657" s="222">
        <f t="shared" si="545"/>
        <v>0</v>
      </c>
      <c r="BG657" s="260"/>
      <c r="BH657" s="224" t="s">
        <v>52</v>
      </c>
      <c r="BI657" s="225"/>
      <c r="BJ657" s="249">
        <v>1.06</v>
      </c>
      <c r="BK657" s="226"/>
      <c r="BL657" s="250"/>
      <c r="BM657" s="225"/>
      <c r="BN657" s="226">
        <v>0.63</v>
      </c>
      <c r="BO657" s="226"/>
      <c r="BP657" s="251"/>
      <c r="BQ657" s="225"/>
      <c r="BR657" s="226">
        <v>0.56000000000000005</v>
      </c>
      <c r="BS657" s="226"/>
      <c r="BT657" s="252"/>
      <c r="BU657" s="8"/>
      <c r="BV657" s="87"/>
      <c r="BW657" s="104" t="s">
        <v>52</v>
      </c>
      <c r="BX657" s="13"/>
      <c r="BY657" s="102">
        <f>BJ657+BN657+BR657</f>
        <v>2.25</v>
      </c>
      <c r="BZ657" s="102">
        <f>BK657+BO657+BS657</f>
        <v>0</v>
      </c>
      <c r="CA657" s="98"/>
      <c r="CB657" s="8"/>
      <c r="CC657" s="87"/>
      <c r="CD657" s="113" t="s">
        <v>52</v>
      </c>
      <c r="CE657" s="96"/>
      <c r="CF657" s="102">
        <f>BY657</f>
        <v>2.25</v>
      </c>
      <c r="CG657" s="102">
        <f>BZ657</f>
        <v>0</v>
      </c>
      <c r="CH657" s="106"/>
      <c r="CI657" s="8"/>
      <c r="CJ657" s="9"/>
      <c r="CK657" s="25" t="s">
        <v>52</v>
      </c>
      <c r="CL657" s="31">
        <f>BJ657/(C659+C660)%</f>
        <v>2.6105159463120304</v>
      </c>
      <c r="CM657" s="31" t="e">
        <f>BN657/(D659+D660)%</f>
        <v>#DIV/0!</v>
      </c>
      <c r="CN657" s="31">
        <f>BR657/(E659+E660)%</f>
        <v>0.81018518518518523</v>
      </c>
      <c r="CO657" s="32">
        <f>BY657/(F659+F660)%</f>
        <v>2.0505809979494187</v>
      </c>
      <c r="CP657" s="8"/>
      <c r="CQ657" s="25" t="s">
        <v>52</v>
      </c>
      <c r="CR657" s="31">
        <f>BK657/(C659+C660)%</f>
        <v>0</v>
      </c>
      <c r="CS657" s="31" t="e">
        <f>BO657/(D659+D660)%</f>
        <v>#DIV/0!</v>
      </c>
      <c r="CT657" s="31">
        <f>BS657/(E659+E660)%</f>
        <v>0</v>
      </c>
      <c r="CU657" s="32">
        <f>BZ657/(F659+F660)%</f>
        <v>0</v>
      </c>
    </row>
    <row r="658" spans="1:99" ht="15.75" customHeight="1" x14ac:dyDescent="0.25">
      <c r="A658" s="182" t="s">
        <v>53</v>
      </c>
      <c r="B658" s="202">
        <v>150</v>
      </c>
      <c r="C658" s="204">
        <v>212</v>
      </c>
      <c r="D658" s="204">
        <v>106.05</v>
      </c>
      <c r="E658" s="204">
        <v>12</v>
      </c>
      <c r="F658" s="205">
        <f t="shared" si="538"/>
        <v>330.05</v>
      </c>
      <c r="G658" s="206">
        <f t="shared" si="546"/>
        <v>4130.4849999999997</v>
      </c>
      <c r="H658" s="205">
        <f>G658/BH647</f>
        <v>275.36566666666664</v>
      </c>
      <c r="I658" s="231">
        <f t="shared" si="539"/>
        <v>0</v>
      </c>
      <c r="J658" s="207">
        <f t="shared" si="547"/>
        <v>0</v>
      </c>
      <c r="K658" s="231">
        <f t="shared" si="540"/>
        <v>0</v>
      </c>
      <c r="L658" s="207">
        <f t="shared" si="548"/>
        <v>0</v>
      </c>
      <c r="M658" s="207">
        <f t="shared" si="541"/>
        <v>25</v>
      </c>
      <c r="N658" s="207">
        <f t="shared" si="549"/>
        <v>220</v>
      </c>
      <c r="O658" s="208"/>
      <c r="P658" s="208"/>
      <c r="Q658" s="207" t="e">
        <f>C658/AL658*60</f>
        <v>#DIV/0!</v>
      </c>
      <c r="R658" s="207" t="e">
        <f>D658/AM658*60</f>
        <v>#DIV/0!</v>
      </c>
      <c r="S658" s="207" t="e">
        <f>E658/AN658*60</f>
        <v>#DIV/0!</v>
      </c>
      <c r="T658" s="207" t="e">
        <f>(F658)/(AL658+AM658+AN658)*60</f>
        <v>#DIV/0!</v>
      </c>
      <c r="U658" s="207" t="e">
        <f>(G658)*60/AO658</f>
        <v>#DIV/0!</v>
      </c>
      <c r="V658" s="259">
        <v>20.6</v>
      </c>
      <c r="W658" s="213"/>
      <c r="X658" s="214">
        <f t="shared" si="550"/>
        <v>15</v>
      </c>
      <c r="Y658" s="182" t="s">
        <v>53</v>
      </c>
      <c r="Z658" s="237"/>
      <c r="AA658" s="261"/>
      <c r="AB658" s="261"/>
      <c r="AC658" s="210">
        <f t="shared" si="542"/>
        <v>0</v>
      </c>
      <c r="AD658" s="235"/>
      <c r="AE658" s="235"/>
      <c r="AF658" s="235"/>
      <c r="AG658" s="210">
        <f t="shared" si="543"/>
        <v>0</v>
      </c>
      <c r="AH658" s="235">
        <v>25</v>
      </c>
      <c r="AI658" s="235">
        <v>0</v>
      </c>
      <c r="AJ658" s="235">
        <v>0</v>
      </c>
      <c r="AK658" s="210">
        <f t="shared" si="544"/>
        <v>25</v>
      </c>
      <c r="AL658" s="247"/>
      <c r="AM658" s="247"/>
      <c r="AN658" s="247"/>
      <c r="AO658" s="207">
        <f t="shared" si="551"/>
        <v>0</v>
      </c>
      <c r="AP658" s="236"/>
      <c r="AQ658" s="411">
        <f t="shared" si="552"/>
        <v>0</v>
      </c>
      <c r="AR658" s="237"/>
      <c r="AS658" s="237"/>
      <c r="AT658" s="237"/>
      <c r="AU658" s="219">
        <f t="shared" si="553"/>
        <v>0</v>
      </c>
      <c r="AV658" s="253"/>
      <c r="AW658" s="254"/>
      <c r="AX658" s="237"/>
      <c r="AY658" s="237"/>
      <c r="AZ658" s="255"/>
      <c r="BA658" s="222">
        <f t="shared" si="554"/>
        <v>0</v>
      </c>
      <c r="BB658" s="254"/>
      <c r="BC658" s="237"/>
      <c r="BD658" s="237"/>
      <c r="BE658" s="255"/>
      <c r="BF658" s="222">
        <f t="shared" si="545"/>
        <v>0</v>
      </c>
      <c r="BG658" s="257"/>
      <c r="BH658" s="224"/>
      <c r="BI658" s="225"/>
      <c r="BJ658" s="240"/>
      <c r="BK658" s="240"/>
      <c r="BL658" s="250"/>
      <c r="BM658" s="225"/>
      <c r="BN658" s="240"/>
      <c r="BO658" s="240"/>
      <c r="BP658" s="251"/>
      <c r="BQ658" s="225"/>
      <c r="BR658" s="240"/>
      <c r="BS658" s="240"/>
      <c r="BT658" s="252"/>
      <c r="BU658" s="8"/>
      <c r="BV658" s="87"/>
      <c r="BW658" s="107"/>
      <c r="BX658" s="13"/>
      <c r="BY658" s="102"/>
      <c r="BZ658" s="102"/>
      <c r="CA658" s="98"/>
      <c r="CB658" s="8"/>
      <c r="CC658" s="87"/>
      <c r="CD658" s="90"/>
      <c r="CE658" s="105"/>
      <c r="CF658" s="102"/>
      <c r="CG658" s="102"/>
      <c r="CH658" s="106"/>
      <c r="CI658" s="8"/>
      <c r="CJ658" s="9"/>
      <c r="CK658" s="25"/>
      <c r="CL658" s="31"/>
      <c r="CM658" s="31"/>
      <c r="CN658" s="31"/>
      <c r="CO658" s="32"/>
      <c r="CP658" s="8"/>
      <c r="CQ658" s="25"/>
      <c r="CR658" s="31"/>
      <c r="CS658" s="31"/>
      <c r="CT658" s="31"/>
      <c r="CU658" s="32"/>
    </row>
    <row r="659" spans="1:99" ht="15.75" customHeight="1" x14ac:dyDescent="0.25">
      <c r="A659" s="201" t="s">
        <v>54</v>
      </c>
      <c r="B659" s="202">
        <v>208</v>
      </c>
      <c r="C659" s="204">
        <v>7.2</v>
      </c>
      <c r="D659" s="204">
        <v>0</v>
      </c>
      <c r="E659" s="204">
        <v>0</v>
      </c>
      <c r="F659" s="206">
        <f t="shared" ref="F659:F667" si="555">C659+D659+E659</f>
        <v>7.2</v>
      </c>
      <c r="G659" s="206">
        <f t="shared" si="546"/>
        <v>105.47000000000001</v>
      </c>
      <c r="H659" s="206">
        <f>G659/BH647</f>
        <v>7.0313333333333343</v>
      </c>
      <c r="I659" s="207">
        <f t="shared" si="539"/>
        <v>0</v>
      </c>
      <c r="J659" s="207">
        <f t="shared" si="547"/>
        <v>820</v>
      </c>
      <c r="K659" s="207">
        <f t="shared" si="540"/>
        <v>0</v>
      </c>
      <c r="L659" s="207">
        <f t="shared" si="548"/>
        <v>10</v>
      </c>
      <c r="M659" s="207">
        <f t="shared" si="541"/>
        <v>65</v>
      </c>
      <c r="N659" s="207">
        <f t="shared" si="549"/>
        <v>6525</v>
      </c>
      <c r="O659" s="208">
        <f>(24*60-(I659+K659+M659+AR659+AS659+AT659+AP659))/24/60*100</f>
        <v>95.4861111111111</v>
      </c>
      <c r="P659" s="208">
        <f>(X659*24*60-(J659+L659+N659+AQ659+AU659))/X659/24/60*100</f>
        <v>64.004629629629633</v>
      </c>
      <c r="Q659" s="496">
        <f>(C659+C660)/(AL659+AL660)*60</f>
        <v>7.8590322580645164</v>
      </c>
      <c r="R659" s="496">
        <f>(D659+D660)/(AM659+AM660)*60</f>
        <v>0</v>
      </c>
      <c r="S659" s="496" t="e">
        <f>(E659+E660)/(AN659+AN660)*60</f>
        <v>#VALUE!</v>
      </c>
      <c r="T659" s="496" t="e">
        <f>(F659+F660)/(AL659+AM659+AN659+AL660+AM660+AN660)*60</f>
        <v>#VALUE!</v>
      </c>
      <c r="U659" s="496" t="e">
        <f>(G659+G660)*60/(AO659+AO660)</f>
        <v>#VALUE!</v>
      </c>
      <c r="V659" s="487">
        <v>22.18</v>
      </c>
      <c r="W659" s="245"/>
      <c r="X659" s="214">
        <f t="shared" si="550"/>
        <v>15</v>
      </c>
      <c r="Y659" s="201" t="s">
        <v>54</v>
      </c>
      <c r="Z659" s="262"/>
      <c r="AA659" s="216"/>
      <c r="AB659" s="216"/>
      <c r="AC659" s="210">
        <f t="shared" si="542"/>
        <v>0</v>
      </c>
      <c r="AD659" s="235"/>
      <c r="AE659" s="235"/>
      <c r="AF659" s="235"/>
      <c r="AG659" s="210">
        <f t="shared" si="543"/>
        <v>0</v>
      </c>
      <c r="AH659" s="235">
        <v>0</v>
      </c>
      <c r="AI659" s="235">
        <v>65</v>
      </c>
      <c r="AJ659" s="235">
        <v>0</v>
      </c>
      <c r="AK659" s="210">
        <f t="shared" si="544"/>
        <v>65</v>
      </c>
      <c r="AL659" s="247">
        <f>480-170</f>
        <v>310</v>
      </c>
      <c r="AM659" s="247">
        <f>480-65</f>
        <v>415</v>
      </c>
      <c r="AN659" s="247">
        <v>400</v>
      </c>
      <c r="AO659" s="207">
        <f t="shared" si="551"/>
        <v>10480</v>
      </c>
      <c r="AP659" s="209"/>
      <c r="AQ659" s="411">
        <f t="shared" si="552"/>
        <v>0</v>
      </c>
      <c r="AR659" s="210"/>
      <c r="AS659" s="210"/>
      <c r="AT659" s="210"/>
      <c r="AU659" s="219">
        <f t="shared" si="553"/>
        <v>420</v>
      </c>
      <c r="AV659" s="263" t="s">
        <v>55</v>
      </c>
      <c r="AW659" s="221"/>
      <c r="AX659" s="210"/>
      <c r="AY659" s="210"/>
      <c r="AZ659" s="219">
        <f>AW659+AX659+AY659</f>
        <v>0</v>
      </c>
      <c r="BA659" s="222">
        <f t="shared" si="554"/>
        <v>0</v>
      </c>
      <c r="BB659" s="221"/>
      <c r="BC659" s="210"/>
      <c r="BD659" s="210"/>
      <c r="BE659" s="219">
        <f>BB659+BC659+BD659</f>
        <v>0</v>
      </c>
      <c r="BF659" s="222">
        <f t="shared" si="545"/>
        <v>0</v>
      </c>
      <c r="BG659" s="248">
        <f>SUM(AR659:AT660,AP659:AP660,AL659:AN660,AH659:AJ660,AD659:AF660,Z659:AB660)</f>
        <v>1440</v>
      </c>
      <c r="BH659" s="224" t="s">
        <v>56</v>
      </c>
      <c r="BI659" s="225"/>
      <c r="BJ659" s="249">
        <v>0.48</v>
      </c>
      <c r="BK659" s="226"/>
      <c r="BL659" s="250"/>
      <c r="BM659" s="225"/>
      <c r="BN659" s="226">
        <v>0.36</v>
      </c>
      <c r="BO659" s="226"/>
      <c r="BP659" s="251"/>
      <c r="BQ659" s="225"/>
      <c r="BR659" s="226">
        <v>0.38</v>
      </c>
      <c r="BS659" s="226"/>
      <c r="BT659" s="252"/>
      <c r="BU659" s="8"/>
      <c r="BV659" s="87"/>
      <c r="BW659" s="104" t="s">
        <v>56</v>
      </c>
      <c r="BX659" s="13"/>
      <c r="BY659" s="102">
        <f>BJ659+BN659+BR659</f>
        <v>1.22</v>
      </c>
      <c r="BZ659" s="102">
        <f>BK659+BO659+BS659</f>
        <v>0</v>
      </c>
      <c r="CA659" s="98"/>
      <c r="CB659" s="8"/>
      <c r="CC659" s="87"/>
      <c r="CD659" s="103" t="s">
        <v>56</v>
      </c>
      <c r="CE659" s="105"/>
      <c r="CF659" s="102">
        <f>BY659</f>
        <v>1.22</v>
      </c>
      <c r="CG659" s="102">
        <f>BZ659</f>
        <v>0</v>
      </c>
      <c r="CH659" s="106"/>
      <c r="CI659" s="8"/>
      <c r="CJ659" s="9"/>
      <c r="CK659" s="7" t="s">
        <v>56</v>
      </c>
      <c r="CL659" s="31">
        <f>BJ659/(C661)%</f>
        <v>1.0874490258269143</v>
      </c>
      <c r="CM659" s="31">
        <f>BN659/(D661)%</f>
        <v>1.5999999999999999</v>
      </c>
      <c r="CN659" s="31">
        <f>BR659/(E661)%</f>
        <v>0.55685814771395081</v>
      </c>
      <c r="CO659" s="32">
        <f>BY659/(F661)%</f>
        <v>0.90450771055753265</v>
      </c>
      <c r="CP659" s="8"/>
      <c r="CQ659" s="7" t="s">
        <v>56</v>
      </c>
      <c r="CR659" s="31">
        <f>BK659/(C661)%</f>
        <v>0</v>
      </c>
      <c r="CS659" s="31">
        <f>BO659/(D661)%</f>
        <v>0</v>
      </c>
      <c r="CT659" s="31">
        <f>BS659/(E661)%</f>
        <v>0</v>
      </c>
      <c r="CU659" s="32">
        <f>BZ659/(F661)%</f>
        <v>0</v>
      </c>
    </row>
    <row r="660" spans="1:99" ht="15.75" customHeight="1" x14ac:dyDescent="0.25">
      <c r="A660" s="182" t="s">
        <v>57</v>
      </c>
      <c r="B660" s="202">
        <v>277</v>
      </c>
      <c r="C660" s="204">
        <v>33.405000000000001</v>
      </c>
      <c r="D660" s="204">
        <v>0</v>
      </c>
      <c r="E660" s="204">
        <v>69.12</v>
      </c>
      <c r="F660" s="205">
        <f t="shared" si="555"/>
        <v>102.52500000000001</v>
      </c>
      <c r="G660" s="206">
        <f t="shared" si="546"/>
        <v>1635.9700000000003</v>
      </c>
      <c r="H660" s="205">
        <f>G660/BH647</f>
        <v>109.06466666666668</v>
      </c>
      <c r="I660" s="231">
        <f t="shared" si="539"/>
        <v>0</v>
      </c>
      <c r="J660" s="207">
        <f t="shared" si="547"/>
        <v>10</v>
      </c>
      <c r="K660" s="231">
        <f t="shared" si="540"/>
        <v>0</v>
      </c>
      <c r="L660" s="207">
        <f t="shared" si="548"/>
        <v>0</v>
      </c>
      <c r="M660" s="207">
        <f t="shared" si="541"/>
        <v>250</v>
      </c>
      <c r="N660" s="207">
        <f t="shared" si="549"/>
        <v>1360</v>
      </c>
      <c r="O660" s="208"/>
      <c r="P660" s="208"/>
      <c r="Q660" s="496"/>
      <c r="R660" s="496"/>
      <c r="S660" s="496"/>
      <c r="T660" s="496"/>
      <c r="U660" s="496"/>
      <c r="V660" s="487"/>
      <c r="W660" s="245"/>
      <c r="X660" s="214">
        <f t="shared" si="550"/>
        <v>15</v>
      </c>
      <c r="Y660" s="182" t="s">
        <v>57</v>
      </c>
      <c r="Z660" s="215"/>
      <c r="AA660" s="216"/>
      <c r="AB660" s="216"/>
      <c r="AC660" s="210">
        <f t="shared" si="542"/>
        <v>0</v>
      </c>
      <c r="AD660" s="235"/>
      <c r="AE660" s="235"/>
      <c r="AF660" s="235"/>
      <c r="AG660" s="210">
        <f t="shared" si="543"/>
        <v>0</v>
      </c>
      <c r="AH660" s="235">
        <v>170</v>
      </c>
      <c r="AI660" s="235">
        <v>0</v>
      </c>
      <c r="AJ660" s="235">
        <v>80</v>
      </c>
      <c r="AK660" s="210">
        <f t="shared" si="544"/>
        <v>250</v>
      </c>
      <c r="AL660" s="247"/>
      <c r="AM660" s="247"/>
      <c r="AN660" s="247" t="s">
        <v>142</v>
      </c>
      <c r="AO660" s="207" t="e">
        <f t="shared" si="551"/>
        <v>#VALUE!</v>
      </c>
      <c r="AP660" s="236"/>
      <c r="AQ660" s="411">
        <f t="shared" si="552"/>
        <v>0</v>
      </c>
      <c r="AR660" s="237"/>
      <c r="AS660" s="237"/>
      <c r="AT660" s="237"/>
      <c r="AU660" s="219">
        <f t="shared" si="553"/>
        <v>0</v>
      </c>
      <c r="AV660" s="253"/>
      <c r="AW660" s="254"/>
      <c r="AX660" s="237"/>
      <c r="AY660" s="237"/>
      <c r="AZ660" s="255"/>
      <c r="BA660" s="222">
        <f t="shared" si="554"/>
        <v>0</v>
      </c>
      <c r="BB660" s="254"/>
      <c r="BC660" s="237"/>
      <c r="BD660" s="237"/>
      <c r="BE660" s="255"/>
      <c r="BF660" s="222">
        <f t="shared" si="545"/>
        <v>0</v>
      </c>
      <c r="BG660" s="238"/>
      <c r="BI660" s="264"/>
      <c r="BJ660" s="264"/>
      <c r="BK660" s="264"/>
      <c r="BL660" s="264"/>
      <c r="BM660" s="264"/>
      <c r="BN660" s="264"/>
      <c r="BO660" s="264"/>
      <c r="BP660" s="264"/>
      <c r="BQ660" s="264"/>
      <c r="BR660" s="264"/>
      <c r="BS660" s="264"/>
      <c r="BT660" s="265"/>
      <c r="BU660" s="8"/>
      <c r="BV660" s="87"/>
      <c r="BW660" s="114"/>
      <c r="BX660" s="115"/>
      <c r="BY660" s="116"/>
      <c r="BZ660" s="116"/>
      <c r="CA660" s="117"/>
      <c r="CB660" s="8"/>
      <c r="CC660" s="118"/>
      <c r="CD660" s="119"/>
      <c r="CE660" s="120"/>
      <c r="CF660" s="116"/>
      <c r="CG660" s="116"/>
      <c r="CH660" s="121"/>
      <c r="CI660" s="8"/>
      <c r="CJ660" s="9"/>
      <c r="CK660" s="25"/>
      <c r="CL660" s="2"/>
      <c r="CM660" s="2"/>
      <c r="CN660" s="2"/>
      <c r="CO660" s="3"/>
      <c r="CP660" s="8"/>
      <c r="CQ660" s="25"/>
      <c r="CR660" s="2"/>
      <c r="CS660" s="2"/>
      <c r="CT660" s="2"/>
      <c r="CU660" s="3"/>
    </row>
    <row r="661" spans="1:99" ht="15.75" customHeight="1" x14ac:dyDescent="0.25">
      <c r="A661" s="182" t="s">
        <v>56</v>
      </c>
      <c r="B661" s="202"/>
      <c r="C661" s="204">
        <v>44.14</v>
      </c>
      <c r="D661" s="204">
        <v>22.5</v>
      </c>
      <c r="E661" s="204">
        <v>68.239999999999995</v>
      </c>
      <c r="F661" s="205">
        <f t="shared" si="555"/>
        <v>134.88</v>
      </c>
      <c r="G661" s="206">
        <f t="shared" si="546"/>
        <v>1164.0230000000001</v>
      </c>
      <c r="H661" s="205">
        <f>G661/BH647</f>
        <v>77.601533333333336</v>
      </c>
      <c r="I661" s="231">
        <f t="shared" si="539"/>
        <v>0</v>
      </c>
      <c r="J661" s="207">
        <f t="shared" si="547"/>
        <v>0</v>
      </c>
      <c r="K661" s="231">
        <f t="shared" si="540"/>
        <v>0</v>
      </c>
      <c r="L661" s="207">
        <f t="shared" si="548"/>
        <v>180</v>
      </c>
      <c r="M661" s="207">
        <f t="shared" si="541"/>
        <v>920</v>
      </c>
      <c r="N661" s="207">
        <f t="shared" si="549"/>
        <v>11780</v>
      </c>
      <c r="O661" s="208">
        <f>(24*60-(I661+K661+M661+AR661+AS661+AT661+AP661))/24/60*100</f>
        <v>36.111111111111107</v>
      </c>
      <c r="P661" s="208">
        <f>(X661*24*60-(J661+L661+N661+AQ661+AU661))/X661/24/60*100</f>
        <v>44.629629629629626</v>
      </c>
      <c r="Q661" s="266"/>
      <c r="R661" s="266"/>
      <c r="S661" s="266"/>
      <c r="T661" s="266"/>
      <c r="U661" s="266"/>
      <c r="V661" s="267"/>
      <c r="W661" s="245"/>
      <c r="X661" s="214">
        <f t="shared" si="550"/>
        <v>15</v>
      </c>
      <c r="Y661" s="224" t="s">
        <v>56</v>
      </c>
      <c r="Z661" s="215"/>
      <c r="AA661" s="216"/>
      <c r="AB661" s="216"/>
      <c r="AC661" s="210">
        <f t="shared" si="542"/>
        <v>0</v>
      </c>
      <c r="AD661" s="235"/>
      <c r="AE661" s="235"/>
      <c r="AF661" s="235"/>
      <c r="AG661" s="210">
        <f t="shared" si="543"/>
        <v>0</v>
      </c>
      <c r="AH661" s="235">
        <v>320</v>
      </c>
      <c r="AI661" s="235">
        <v>400</v>
      </c>
      <c r="AJ661" s="235">
        <v>200</v>
      </c>
      <c r="AK661" s="210">
        <f t="shared" si="544"/>
        <v>920</v>
      </c>
      <c r="AL661" s="247"/>
      <c r="AM661" s="247"/>
      <c r="AN661" s="247"/>
      <c r="AO661" s="207">
        <f t="shared" si="551"/>
        <v>0</v>
      </c>
      <c r="AP661" s="236"/>
      <c r="AQ661" s="411">
        <f t="shared" si="552"/>
        <v>0</v>
      </c>
      <c r="AR661" s="237"/>
      <c r="AS661" s="237"/>
      <c r="AT661" s="237"/>
      <c r="AU661" s="219">
        <f t="shared" si="553"/>
        <v>0</v>
      </c>
      <c r="AV661" s="263" t="s">
        <v>56</v>
      </c>
      <c r="AW661" s="254"/>
      <c r="AX661" s="254"/>
      <c r="AY661" s="254"/>
      <c r="AZ661" s="219">
        <f t="shared" ref="AZ661:AZ667" si="556">AW661+AX661+AY661</f>
        <v>0</v>
      </c>
      <c r="BA661" s="222">
        <f t="shared" si="554"/>
        <v>0</v>
      </c>
      <c r="BB661" s="221"/>
      <c r="BC661" s="210"/>
      <c r="BD661" s="210"/>
      <c r="BE661" s="219">
        <f t="shared" ref="BE661:BE667" si="557">BB661+BC661+BD661</f>
        <v>0</v>
      </c>
      <c r="BF661" s="222">
        <f t="shared" si="545"/>
        <v>2880</v>
      </c>
      <c r="BG661" s="223"/>
      <c r="BH661" s="224" t="s">
        <v>58</v>
      </c>
      <c r="BI661" s="268">
        <v>1.24</v>
      </c>
      <c r="BJ661" s="249">
        <v>1.24</v>
      </c>
      <c r="BK661" s="226"/>
      <c r="BL661" s="269"/>
      <c r="BM661" s="268">
        <v>1.08</v>
      </c>
      <c r="BN661" s="226">
        <v>1.08</v>
      </c>
      <c r="BO661" s="226"/>
      <c r="BP661" s="270"/>
      <c r="BQ661" s="268">
        <v>0.8</v>
      </c>
      <c r="BR661" s="226">
        <v>0.8</v>
      </c>
      <c r="BS661" s="226"/>
      <c r="BT661" s="271"/>
      <c r="BU661" s="8"/>
      <c r="BV661" s="87"/>
      <c r="BW661" s="122" t="s">
        <v>59</v>
      </c>
      <c r="BX661" s="123">
        <f t="shared" ref="BX661:CA662" si="558">BI661+BM661+BQ661</f>
        <v>3.12</v>
      </c>
      <c r="BY661" s="102">
        <f t="shared" si="558"/>
        <v>3.12</v>
      </c>
      <c r="BZ661" s="102">
        <f t="shared" si="558"/>
        <v>0</v>
      </c>
      <c r="CA661" s="124">
        <f t="shared" si="558"/>
        <v>0</v>
      </c>
      <c r="CB661" s="8"/>
      <c r="CC661" s="87"/>
      <c r="CD661" s="113" t="s">
        <v>59</v>
      </c>
      <c r="CE661" s="125">
        <f t="shared" ref="CE661:CH662" si="559">BX661</f>
        <v>3.12</v>
      </c>
      <c r="CF661" s="102">
        <f t="shared" si="559"/>
        <v>3.12</v>
      </c>
      <c r="CG661" s="102">
        <f t="shared" si="559"/>
        <v>0</v>
      </c>
      <c r="CH661" s="126">
        <f t="shared" si="559"/>
        <v>0</v>
      </c>
      <c r="CI661" s="8"/>
      <c r="CJ661" s="9"/>
      <c r="CK661" s="25" t="s">
        <v>58</v>
      </c>
      <c r="CL661" s="31">
        <f>BJ661/(BJ661+C663)%</f>
        <v>2.4962254655259182</v>
      </c>
      <c r="CM661" s="31">
        <f>BN661/(BN661+D663)%</f>
        <v>1.7368928916050177</v>
      </c>
      <c r="CN661" s="31">
        <f>BR661/(BR661+E663)%</f>
        <v>1.6688570415336799</v>
      </c>
      <c r="CO661" s="32">
        <f>BY661/(BY661+F663)%</f>
        <v>1.9525382997897267</v>
      </c>
      <c r="CP661" s="8"/>
      <c r="CQ661" s="25" t="s">
        <v>58</v>
      </c>
      <c r="CR661" s="31">
        <f>BK661/C663%</f>
        <v>0</v>
      </c>
      <c r="CS661" s="31">
        <f>BO661/D663%</f>
        <v>0</v>
      </c>
      <c r="CT661" s="31">
        <f>BS661/E663%</f>
        <v>0</v>
      </c>
      <c r="CU661" s="32">
        <f>BZ661/F663%</f>
        <v>0</v>
      </c>
    </row>
    <row r="662" spans="1:99" ht="15.75" customHeight="1" x14ac:dyDescent="0.25">
      <c r="A662" s="182" t="s">
        <v>60</v>
      </c>
      <c r="B662" s="202"/>
      <c r="C662" s="204">
        <v>79.61</v>
      </c>
      <c r="D662" s="204">
        <v>0</v>
      </c>
      <c r="E662" s="204">
        <v>92</v>
      </c>
      <c r="F662" s="205">
        <f t="shared" si="555"/>
        <v>171.61</v>
      </c>
      <c r="G662" s="206">
        <f t="shared" si="546"/>
        <v>3980.9559999999997</v>
      </c>
      <c r="H662" s="205">
        <f>G662/BH647</f>
        <v>265.39706666666666</v>
      </c>
      <c r="I662" s="231">
        <f t="shared" si="539"/>
        <v>0</v>
      </c>
      <c r="J662" s="207">
        <f t="shared" si="547"/>
        <v>690</v>
      </c>
      <c r="K662" s="231">
        <f t="shared" si="540"/>
        <v>30</v>
      </c>
      <c r="L662" s="207">
        <f t="shared" si="548"/>
        <v>610</v>
      </c>
      <c r="M662" s="207">
        <f t="shared" si="541"/>
        <v>480</v>
      </c>
      <c r="N662" s="207">
        <f t="shared" si="549"/>
        <v>42730</v>
      </c>
      <c r="O662" s="208">
        <f>(16*24*60-(I662+K662+M662+AR662+AS662+AT662+AP662))/16/24/60*100</f>
        <v>97.786458333333343</v>
      </c>
      <c r="P662" s="208">
        <f>(16*X662*24*60-(J662+L662+N662+AQ662+AU662))/16/X662/24/60*100</f>
        <v>87.251157407407419</v>
      </c>
      <c r="Q662" s="232"/>
      <c r="R662" s="233"/>
      <c r="S662" s="233"/>
      <c r="T662" s="234"/>
      <c r="U662" s="234"/>
      <c r="V662" s="272"/>
      <c r="W662" s="213"/>
      <c r="X662" s="214">
        <f>X667</f>
        <v>15</v>
      </c>
      <c r="Y662" s="182" t="s">
        <v>60</v>
      </c>
      <c r="Z662" s="215"/>
      <c r="AA662" s="216"/>
      <c r="AB662" s="216"/>
      <c r="AC662" s="210">
        <f t="shared" si="542"/>
        <v>0</v>
      </c>
      <c r="AD662" s="235"/>
      <c r="AE662" s="235"/>
      <c r="AF662" s="235">
        <v>30</v>
      </c>
      <c r="AG662" s="210">
        <f t="shared" si="543"/>
        <v>30</v>
      </c>
      <c r="AH662" s="235">
        <v>480</v>
      </c>
      <c r="AI662" s="235">
        <v>0</v>
      </c>
      <c r="AJ662" s="235">
        <v>0</v>
      </c>
      <c r="AK662" s="210">
        <f t="shared" si="544"/>
        <v>480</v>
      </c>
      <c r="AL662" s="233"/>
      <c r="AM662" s="233"/>
      <c r="AN662" s="233"/>
      <c r="AO662" s="207">
        <f t="shared" si="551"/>
        <v>0</v>
      </c>
      <c r="AP662" s="236"/>
      <c r="AQ662" s="411">
        <f t="shared" si="552"/>
        <v>0</v>
      </c>
      <c r="AR662" s="237"/>
      <c r="AS662" s="237"/>
      <c r="AT662" s="237"/>
      <c r="AU662" s="219">
        <f t="shared" si="553"/>
        <v>30</v>
      </c>
      <c r="AV662" s="263" t="s">
        <v>60</v>
      </c>
      <c r="AW662" s="221"/>
      <c r="AX662" s="210"/>
      <c r="AY662" s="210"/>
      <c r="AZ662" s="219">
        <f t="shared" si="556"/>
        <v>0</v>
      </c>
      <c r="BA662" s="222">
        <f t="shared" si="554"/>
        <v>0</v>
      </c>
      <c r="BB662" s="221">
        <f>AH662</f>
        <v>480</v>
      </c>
      <c r="BC662" s="221">
        <f>AI662</f>
        <v>0</v>
      </c>
      <c r="BD662" s="221">
        <f>AJ662</f>
        <v>0</v>
      </c>
      <c r="BE662" s="219">
        <f t="shared" si="557"/>
        <v>480</v>
      </c>
      <c r="BF662" s="222">
        <f t="shared" si="545"/>
        <v>39850</v>
      </c>
      <c r="BG662" s="223"/>
      <c r="BH662" s="224" t="s">
        <v>61</v>
      </c>
      <c r="BI662" s="268">
        <v>1.35</v>
      </c>
      <c r="BJ662" s="249">
        <v>1.35</v>
      </c>
      <c r="BK662" s="226"/>
      <c r="BL662" s="269"/>
      <c r="BM662" s="268">
        <v>1.1000000000000001</v>
      </c>
      <c r="BN662" s="226">
        <v>1.1000000000000001</v>
      </c>
      <c r="BO662" s="226"/>
      <c r="BP662" s="270"/>
      <c r="BQ662" s="268">
        <v>0.88</v>
      </c>
      <c r="BR662" s="226">
        <v>0.88</v>
      </c>
      <c r="BS662" s="226"/>
      <c r="BT662" s="271"/>
      <c r="BU662" s="8"/>
      <c r="BV662" s="87"/>
      <c r="BW662" s="104" t="s">
        <v>62</v>
      </c>
      <c r="BX662" s="127">
        <f t="shared" si="558"/>
        <v>3.33</v>
      </c>
      <c r="BY662" s="128">
        <f t="shared" si="558"/>
        <v>3.33</v>
      </c>
      <c r="BZ662" s="102">
        <f t="shared" si="558"/>
        <v>0</v>
      </c>
      <c r="CA662" s="124">
        <f t="shared" si="558"/>
        <v>0</v>
      </c>
      <c r="CB662" s="9"/>
      <c r="CC662" s="87"/>
      <c r="CD662" s="90" t="s">
        <v>62</v>
      </c>
      <c r="CE662" s="129">
        <f t="shared" si="559"/>
        <v>3.33</v>
      </c>
      <c r="CF662" s="102">
        <f t="shared" si="559"/>
        <v>3.33</v>
      </c>
      <c r="CG662" s="102">
        <f t="shared" si="559"/>
        <v>0</v>
      </c>
      <c r="CH662" s="126">
        <f t="shared" si="559"/>
        <v>0</v>
      </c>
      <c r="CI662" s="8"/>
      <c r="CJ662" s="9"/>
      <c r="CK662" s="25" t="s">
        <v>61</v>
      </c>
      <c r="CL662" s="31">
        <f>BJ662/(BJ662+C664)%</f>
        <v>2.0276359267047166</v>
      </c>
      <c r="CM662" s="31">
        <f>BN662/(BN662+D664)%</f>
        <v>2.0707831325301207</v>
      </c>
      <c r="CN662" s="31">
        <f>BR662/(BR662+E664)%</f>
        <v>3.2532347504621071</v>
      </c>
      <c r="CO662" s="32">
        <f>BY662/(BY662+F664)%</f>
        <v>2.2691652470187389</v>
      </c>
      <c r="CP662" s="8"/>
      <c r="CQ662" s="25" t="s">
        <v>61</v>
      </c>
      <c r="CR662" s="31">
        <f>BK662/C664%</f>
        <v>0</v>
      </c>
      <c r="CS662" s="31">
        <f>BO662/D664%</f>
        <v>0</v>
      </c>
      <c r="CT662" s="31">
        <f>BS662/E664%</f>
        <v>0</v>
      </c>
      <c r="CU662" s="32">
        <f>BZ662/F664%</f>
        <v>0</v>
      </c>
    </row>
    <row r="663" spans="1:99" ht="15.75" customHeight="1" x14ac:dyDescent="0.25">
      <c r="A663" s="201" t="s">
        <v>59</v>
      </c>
      <c r="B663" s="202"/>
      <c r="C663" s="204">
        <v>48.435000000000002</v>
      </c>
      <c r="D663" s="204">
        <v>61.1</v>
      </c>
      <c r="E663" s="204">
        <v>47.137</v>
      </c>
      <c r="F663" s="206">
        <f t="shared" si="555"/>
        <v>156.672</v>
      </c>
      <c r="G663" s="206">
        <f t="shared" si="546"/>
        <v>1697.0560000000003</v>
      </c>
      <c r="H663" s="206">
        <f>G663/BH647</f>
        <v>113.13706666666668</v>
      </c>
      <c r="I663" s="207">
        <f t="shared" si="539"/>
        <v>0</v>
      </c>
      <c r="J663" s="207">
        <f t="shared" si="547"/>
        <v>0</v>
      </c>
      <c r="K663" s="207">
        <f t="shared" si="540"/>
        <v>0</v>
      </c>
      <c r="L663" s="207">
        <f t="shared" si="548"/>
        <v>100</v>
      </c>
      <c r="M663" s="207">
        <f t="shared" si="541"/>
        <v>320</v>
      </c>
      <c r="N663" s="207">
        <f t="shared" si="549"/>
        <v>6175</v>
      </c>
      <c r="O663" s="208">
        <f>(24*60-(I663+K663+M663+AR663+AS663+AT663+AP663))/24/60*100</f>
        <v>77.777777777777786</v>
      </c>
      <c r="P663" s="208">
        <f>(X663*24*60-(J663+L663+N663+AQ663+AU663))/X663/24/60*100</f>
        <v>70.949074074074076</v>
      </c>
      <c r="Q663" s="209"/>
      <c r="R663" s="210"/>
      <c r="S663" s="210"/>
      <c r="T663" s="209"/>
      <c r="U663" s="209"/>
      <c r="V663" s="212"/>
      <c r="W663" s="213"/>
      <c r="X663" s="214">
        <f>X662</f>
        <v>15</v>
      </c>
      <c r="Y663" s="201" t="s">
        <v>59</v>
      </c>
      <c r="Z663" s="215"/>
      <c r="AA663" s="216"/>
      <c r="AB663" s="216"/>
      <c r="AC663" s="210">
        <f t="shared" si="542"/>
        <v>0</v>
      </c>
      <c r="AD663" s="235"/>
      <c r="AE663" s="235"/>
      <c r="AF663" s="235"/>
      <c r="AG663" s="210">
        <f t="shared" si="543"/>
        <v>0</v>
      </c>
      <c r="AH663" s="235">
        <v>120</v>
      </c>
      <c r="AI663" s="235">
        <v>80</v>
      </c>
      <c r="AJ663" s="235">
        <v>120</v>
      </c>
      <c r="AK663" s="210">
        <f t="shared" si="544"/>
        <v>320</v>
      </c>
      <c r="AL663" s="210"/>
      <c r="AM663" s="210"/>
      <c r="AN663" s="210"/>
      <c r="AO663" s="207">
        <f t="shared" si="551"/>
        <v>0</v>
      </c>
      <c r="AP663" s="209"/>
      <c r="AQ663" s="411">
        <f t="shared" si="552"/>
        <v>0</v>
      </c>
      <c r="AR663" s="210"/>
      <c r="AS663" s="210"/>
      <c r="AT663" s="210"/>
      <c r="AU663" s="219">
        <f t="shared" si="553"/>
        <v>0</v>
      </c>
      <c r="AV663" s="263" t="s">
        <v>63</v>
      </c>
      <c r="AW663" s="221"/>
      <c r="AX663" s="210"/>
      <c r="AY663" s="210"/>
      <c r="AZ663" s="219">
        <f t="shared" si="556"/>
        <v>0</v>
      </c>
      <c r="BA663" s="222">
        <f t="shared" si="554"/>
        <v>0</v>
      </c>
      <c r="BB663" s="221"/>
      <c r="BC663" s="210"/>
      <c r="BD663" s="210"/>
      <c r="BE663" s="219">
        <f t="shared" si="557"/>
        <v>0</v>
      </c>
      <c r="BF663" s="222">
        <f t="shared" si="545"/>
        <v>0</v>
      </c>
      <c r="BG663" s="238"/>
      <c r="BH663" s="195"/>
      <c r="BI663" s="274"/>
      <c r="BJ663" s="240"/>
      <c r="BK663" s="241"/>
      <c r="BL663" s="275"/>
      <c r="BM663" s="274"/>
      <c r="BN663" s="241"/>
      <c r="BO663" s="241"/>
      <c r="BP663" s="276"/>
      <c r="BQ663" s="274"/>
      <c r="BR663" s="241"/>
      <c r="BS663" s="241"/>
      <c r="BT663" s="265"/>
      <c r="BU663" s="8"/>
      <c r="BV663" s="87"/>
      <c r="BW663" s="107"/>
      <c r="BX663" s="130"/>
      <c r="BY663" s="93"/>
      <c r="BZ663" s="93"/>
      <c r="CA663" s="98"/>
      <c r="CB663" s="8"/>
      <c r="CC663" s="87"/>
      <c r="CD663" s="108"/>
      <c r="CE663" s="109"/>
      <c r="CF663" s="93"/>
      <c r="CG663" s="93"/>
      <c r="CH663" s="110"/>
      <c r="CI663" s="8"/>
      <c r="CJ663" s="9"/>
      <c r="CK663" s="25"/>
      <c r="CL663" s="2"/>
      <c r="CM663" s="2"/>
      <c r="CN663" s="2"/>
      <c r="CO663" s="3"/>
      <c r="CP663" s="8"/>
      <c r="CQ663" s="25"/>
      <c r="CR663" s="2"/>
      <c r="CS663" s="2"/>
      <c r="CT663" s="2"/>
      <c r="CU663" s="3"/>
    </row>
    <row r="664" spans="1:99" ht="15.75" customHeight="1" x14ac:dyDescent="0.25">
      <c r="A664" s="182" t="s">
        <v>62</v>
      </c>
      <c r="B664" s="202"/>
      <c r="C664" s="204">
        <v>65.23</v>
      </c>
      <c r="D664" s="204">
        <v>52.02</v>
      </c>
      <c r="E664" s="204">
        <v>26.17</v>
      </c>
      <c r="F664" s="205">
        <f t="shared" si="555"/>
        <v>143.42000000000002</v>
      </c>
      <c r="G664" s="206">
        <f t="shared" si="546"/>
        <v>1472.7110000000002</v>
      </c>
      <c r="H664" s="205">
        <f>G664/BH647</f>
        <v>98.18073333333335</v>
      </c>
      <c r="I664" s="231">
        <f t="shared" si="539"/>
        <v>0</v>
      </c>
      <c r="J664" s="207">
        <f t="shared" si="547"/>
        <v>0</v>
      </c>
      <c r="K664" s="231">
        <f t="shared" si="540"/>
        <v>0</v>
      </c>
      <c r="L664" s="207">
        <f t="shared" si="548"/>
        <v>0</v>
      </c>
      <c r="M664" s="207">
        <f t="shared" si="541"/>
        <v>430</v>
      </c>
      <c r="N664" s="207">
        <f t="shared" si="549"/>
        <v>7365</v>
      </c>
      <c r="O664" s="208">
        <f>(24*60-(I664+K664+M664+AR664+AS664+AT664+AP664))/24/60*100</f>
        <v>70.1388888888889</v>
      </c>
      <c r="P664" s="208">
        <f>(X664*24*60-(J664+L664+N664+AQ664+AU664))/X664/24/60*100</f>
        <v>65.902777777777771</v>
      </c>
      <c r="Q664" s="232"/>
      <c r="R664" s="233"/>
      <c r="S664" s="233"/>
      <c r="T664" s="234"/>
      <c r="U664" s="234"/>
      <c r="V664" s="272"/>
      <c r="W664" s="213"/>
      <c r="X664" s="214">
        <f>X663</f>
        <v>15</v>
      </c>
      <c r="Y664" s="182" t="s">
        <v>62</v>
      </c>
      <c r="Z664" s="215"/>
      <c r="AA664" s="216"/>
      <c r="AB664" s="216"/>
      <c r="AC664" s="210">
        <f t="shared" si="542"/>
        <v>0</v>
      </c>
      <c r="AD664" s="235"/>
      <c r="AE664" s="235"/>
      <c r="AF664" s="235"/>
      <c r="AG664" s="210">
        <f t="shared" si="543"/>
        <v>0</v>
      </c>
      <c r="AH664" s="235">
        <v>200</v>
      </c>
      <c r="AI664" s="235">
        <v>170</v>
      </c>
      <c r="AJ664" s="235">
        <v>60</v>
      </c>
      <c r="AK664" s="210">
        <f t="shared" si="544"/>
        <v>430</v>
      </c>
      <c r="AL664" s="233"/>
      <c r="AM664" s="233"/>
      <c r="AN664" s="233"/>
      <c r="AO664" s="207">
        <f t="shared" si="551"/>
        <v>0</v>
      </c>
      <c r="AP664" s="236"/>
      <c r="AQ664" s="411">
        <f t="shared" si="552"/>
        <v>0</v>
      </c>
      <c r="AR664" s="237"/>
      <c r="AS664" s="237"/>
      <c r="AT664" s="237"/>
      <c r="AU664" s="219">
        <f t="shared" si="553"/>
        <v>0</v>
      </c>
      <c r="AV664" s="263" t="s">
        <v>64</v>
      </c>
      <c r="AW664" s="221"/>
      <c r="AX664" s="210"/>
      <c r="AY664" s="210"/>
      <c r="AZ664" s="219">
        <f t="shared" si="556"/>
        <v>0</v>
      </c>
      <c r="BA664" s="222">
        <f t="shared" si="554"/>
        <v>0</v>
      </c>
      <c r="BB664" s="221"/>
      <c r="BC664" s="210"/>
      <c r="BD664" s="210"/>
      <c r="BE664" s="219">
        <f t="shared" si="557"/>
        <v>0</v>
      </c>
      <c r="BF664" s="222">
        <f t="shared" si="545"/>
        <v>0</v>
      </c>
      <c r="BG664" s="223"/>
      <c r="BH664" s="224" t="s">
        <v>65</v>
      </c>
      <c r="BI664" s="268">
        <v>1.18</v>
      </c>
      <c r="BJ664" s="249">
        <v>1.18</v>
      </c>
      <c r="BK664" s="226"/>
      <c r="BL664" s="269"/>
      <c r="BM664" s="268">
        <v>0.72</v>
      </c>
      <c r="BN664" s="226">
        <v>0.72</v>
      </c>
      <c r="BO664" s="226"/>
      <c r="BP664" s="270"/>
      <c r="BQ664" s="268">
        <v>0.8</v>
      </c>
      <c r="BR664" s="226">
        <v>0.8</v>
      </c>
      <c r="BS664" s="226"/>
      <c r="BT664" s="271"/>
      <c r="BU664" s="8"/>
      <c r="BV664" s="87"/>
      <c r="BW664" s="104" t="s">
        <v>66</v>
      </c>
      <c r="BX664" s="127">
        <f>BI664+BM664+BQ664</f>
        <v>2.7</v>
      </c>
      <c r="BY664" s="128">
        <f>BJ664+BN664+BR664</f>
        <v>2.7</v>
      </c>
      <c r="BZ664" s="102">
        <f>BK664+BO664+BS664</f>
        <v>0</v>
      </c>
      <c r="CA664" s="124">
        <f>BL664+BP664+BT664</f>
        <v>0</v>
      </c>
      <c r="CB664" s="8"/>
      <c r="CC664" s="87"/>
      <c r="CD664" s="90" t="s">
        <v>66</v>
      </c>
      <c r="CE664" s="129">
        <f>BX664</f>
        <v>2.7</v>
      </c>
      <c r="CF664" s="102">
        <f>BY664</f>
        <v>2.7</v>
      </c>
      <c r="CG664" s="102">
        <f>BZ664</f>
        <v>0</v>
      </c>
      <c r="CH664" s="126">
        <f>CA664</f>
        <v>0</v>
      </c>
      <c r="CI664" s="8"/>
      <c r="CJ664" s="9"/>
      <c r="CK664" s="25" t="s">
        <v>65</v>
      </c>
      <c r="CL664" s="31">
        <f>BJ664/(BJ664+C665)%</f>
        <v>2.4826425415527034</v>
      </c>
      <c r="CM664" s="31">
        <f>BN664/(BN664+D665)%</f>
        <v>1.8499486125385405</v>
      </c>
      <c r="CN664" s="31">
        <f>BR664/(BR664+E665)%</f>
        <v>2.2269235051775973</v>
      </c>
      <c r="CO664" s="32">
        <f>BY664/(BY664+F665)%</f>
        <v>2.2063510222759737</v>
      </c>
      <c r="CP664" s="8"/>
      <c r="CQ664" s="25" t="s">
        <v>65</v>
      </c>
      <c r="CR664" s="31">
        <f>BK664/C665%</f>
        <v>0</v>
      </c>
      <c r="CS664" s="31">
        <f>BO664/D665%</f>
        <v>0</v>
      </c>
      <c r="CT664" s="31">
        <f>BS664/E665%</f>
        <v>0</v>
      </c>
      <c r="CU664" s="32">
        <f>BZ664/F665%</f>
        <v>0</v>
      </c>
    </row>
    <row r="665" spans="1:99" ht="15.75" customHeight="1" x14ac:dyDescent="0.25">
      <c r="A665" s="182" t="s">
        <v>66</v>
      </c>
      <c r="B665" s="202"/>
      <c r="C665" s="204">
        <v>46.35</v>
      </c>
      <c r="D665" s="204">
        <v>38.200000000000003</v>
      </c>
      <c r="E665" s="204">
        <v>35.124000000000002</v>
      </c>
      <c r="F665" s="205">
        <f t="shared" si="555"/>
        <v>119.67400000000001</v>
      </c>
      <c r="G665" s="206">
        <f t="shared" si="546"/>
        <v>1447.423</v>
      </c>
      <c r="H665" s="205">
        <f>G665/BH647</f>
        <v>96.494866666666667</v>
      </c>
      <c r="I665" s="231">
        <f t="shared" si="539"/>
        <v>0</v>
      </c>
      <c r="J665" s="207">
        <f t="shared" si="547"/>
        <v>0</v>
      </c>
      <c r="K665" s="231">
        <f t="shared" si="540"/>
        <v>0</v>
      </c>
      <c r="L665" s="207">
        <f t="shared" si="548"/>
        <v>30</v>
      </c>
      <c r="M665" s="207">
        <f t="shared" si="541"/>
        <v>550</v>
      </c>
      <c r="N665" s="207">
        <f t="shared" si="549"/>
        <v>6670</v>
      </c>
      <c r="O665" s="208">
        <f>(24*60-(I665+K665+M665+AR665+AS665+AT665+AP665))/24/60*100</f>
        <v>61.805555555555557</v>
      </c>
      <c r="P665" s="208">
        <f>(X665*24*60-(J665+L665+N665+AQ665+AU665))/X665/24/60*100</f>
        <v>68.564814814814824</v>
      </c>
      <c r="Q665" s="232"/>
      <c r="R665" s="233"/>
      <c r="S665" s="233"/>
      <c r="T665" s="234"/>
      <c r="U665" s="234"/>
      <c r="V665" s="272"/>
      <c r="W665" s="213"/>
      <c r="X665" s="214">
        <f>X664</f>
        <v>15</v>
      </c>
      <c r="Y665" s="182" t="s">
        <v>66</v>
      </c>
      <c r="Z665" s="215"/>
      <c r="AA665" s="216"/>
      <c r="AB665" s="216"/>
      <c r="AC665" s="210">
        <f t="shared" si="542"/>
        <v>0</v>
      </c>
      <c r="AD665" s="246"/>
      <c r="AE665" s="246"/>
      <c r="AF665" s="235"/>
      <c r="AG665" s="210">
        <f t="shared" si="543"/>
        <v>0</v>
      </c>
      <c r="AH665" s="235">
        <v>190</v>
      </c>
      <c r="AI665" s="235">
        <v>200</v>
      </c>
      <c r="AJ665" s="235">
        <v>160</v>
      </c>
      <c r="AK665" s="210">
        <f t="shared" si="544"/>
        <v>550</v>
      </c>
      <c r="AL665" s="233"/>
      <c r="AM665" s="233"/>
      <c r="AN665" s="233"/>
      <c r="AO665" s="207">
        <f t="shared" si="551"/>
        <v>0</v>
      </c>
      <c r="AP665" s="236"/>
      <c r="AQ665" s="411">
        <f t="shared" si="552"/>
        <v>0</v>
      </c>
      <c r="AR665" s="237"/>
      <c r="AS665" s="237"/>
      <c r="AT665" s="237"/>
      <c r="AU665" s="219">
        <f t="shared" si="553"/>
        <v>90</v>
      </c>
      <c r="AV665" s="263" t="s">
        <v>67</v>
      </c>
      <c r="AW665" s="221"/>
      <c r="AX665" s="210"/>
      <c r="AY665" s="210"/>
      <c r="AZ665" s="219">
        <f t="shared" si="556"/>
        <v>0</v>
      </c>
      <c r="BA665" s="222">
        <f t="shared" si="554"/>
        <v>0</v>
      </c>
      <c r="BB665" s="221"/>
      <c r="BC665" s="210"/>
      <c r="BD665" s="210"/>
      <c r="BE665" s="219">
        <f t="shared" si="557"/>
        <v>0</v>
      </c>
      <c r="BF665" s="222">
        <f t="shared" si="545"/>
        <v>0</v>
      </c>
      <c r="BG665" s="238"/>
      <c r="BH665" s="195"/>
      <c r="BI665" s="278"/>
      <c r="BJ665" s="276"/>
      <c r="BK665" s="279"/>
      <c r="BL665" s="280"/>
      <c r="BM665" s="279"/>
      <c r="BN665" s="281"/>
      <c r="BO665" s="281"/>
      <c r="BP665" s="280"/>
      <c r="BQ665" s="279"/>
      <c r="BR665" s="197"/>
      <c r="BS665" s="197"/>
      <c r="BT665" s="282"/>
      <c r="BU665" s="8"/>
      <c r="BV665" s="87"/>
      <c r="BW665" s="107"/>
      <c r="BX665" s="130"/>
      <c r="BY665" s="93"/>
      <c r="BZ665" s="93"/>
      <c r="CA665" s="98"/>
      <c r="CB665" s="8"/>
      <c r="CC665" s="87"/>
      <c r="CD665" s="131"/>
      <c r="CE665" s="132"/>
      <c r="CF665" s="93"/>
      <c r="CG665" s="93"/>
      <c r="CH665" s="133"/>
      <c r="CI665" s="8"/>
      <c r="CJ665" s="9"/>
      <c r="CK665" s="25"/>
      <c r="CL665" s="2"/>
      <c r="CM665" s="2"/>
      <c r="CN665" s="2"/>
      <c r="CO665" s="3"/>
      <c r="CP665" s="8"/>
      <c r="CQ665" s="25"/>
      <c r="CR665" s="2"/>
      <c r="CS665" s="2"/>
      <c r="CT665" s="2"/>
      <c r="CU665" s="3"/>
    </row>
    <row r="666" spans="1:99" ht="15.75" customHeight="1" x14ac:dyDescent="0.25">
      <c r="A666" s="182" t="s">
        <v>68</v>
      </c>
      <c r="B666" s="202"/>
      <c r="C666" s="204">
        <v>12.35</v>
      </c>
      <c r="D666" s="204">
        <v>21.4</v>
      </c>
      <c r="E666" s="204">
        <v>7.0620000000000003</v>
      </c>
      <c r="F666" s="205">
        <f t="shared" si="555"/>
        <v>40.811999999999998</v>
      </c>
      <c r="G666" s="206">
        <f t="shared" si="546"/>
        <v>375.01000000000005</v>
      </c>
      <c r="H666" s="205">
        <f>G666/BH647</f>
        <v>25.000666666666671</v>
      </c>
      <c r="I666" s="231">
        <f t="shared" si="539"/>
        <v>0</v>
      </c>
      <c r="J666" s="207">
        <f t="shared" si="547"/>
        <v>0</v>
      </c>
      <c r="K666" s="231">
        <f t="shared" si="540"/>
        <v>0</v>
      </c>
      <c r="L666" s="207">
        <f t="shared" si="548"/>
        <v>0</v>
      </c>
      <c r="M666" s="207">
        <f t="shared" si="541"/>
        <v>570</v>
      </c>
      <c r="N666" s="207">
        <f t="shared" si="549"/>
        <v>6785</v>
      </c>
      <c r="O666" s="208">
        <f>(24*60-(I666+K666+M666+AR666+AS666+AT666+AP666))/24/60*100</f>
        <v>60.416666666666664</v>
      </c>
      <c r="P666" s="208">
        <f>(X666*24*60-(J666+L666+N666+AQ666+AU666))/X666/24/60*100</f>
        <v>68.587962962962962</v>
      </c>
      <c r="Q666" s="232"/>
      <c r="R666" s="233"/>
      <c r="S666" s="233"/>
      <c r="T666" s="234"/>
      <c r="U666" s="234"/>
      <c r="V666" s="272"/>
      <c r="W666" s="213"/>
      <c r="X666" s="214">
        <v>15</v>
      </c>
      <c r="Y666" s="182" t="s">
        <v>68</v>
      </c>
      <c r="Z666" s="215"/>
      <c r="AA666" s="216"/>
      <c r="AB666" s="216"/>
      <c r="AC666" s="210">
        <f t="shared" si="542"/>
        <v>0</v>
      </c>
      <c r="AD666" s="235"/>
      <c r="AE666" s="235"/>
      <c r="AF666" s="235"/>
      <c r="AG666" s="210">
        <f t="shared" si="543"/>
        <v>0</v>
      </c>
      <c r="AH666" s="216">
        <v>90</v>
      </c>
      <c r="AI666" s="216">
        <v>200</v>
      </c>
      <c r="AJ666" s="216">
        <v>280</v>
      </c>
      <c r="AK666" s="210">
        <f t="shared" si="544"/>
        <v>570</v>
      </c>
      <c r="AL666" s="233"/>
      <c r="AM666" s="233"/>
      <c r="AN666" s="233"/>
      <c r="AO666" s="207">
        <f t="shared" si="551"/>
        <v>0</v>
      </c>
      <c r="AP666" s="236"/>
      <c r="AQ666" s="411">
        <f t="shared" si="552"/>
        <v>0</v>
      </c>
      <c r="AR666" s="237"/>
      <c r="AS666" s="237"/>
      <c r="AT666" s="237"/>
      <c r="AU666" s="219">
        <f t="shared" si="553"/>
        <v>0</v>
      </c>
      <c r="AV666" s="263" t="s">
        <v>69</v>
      </c>
      <c r="AW666" s="221"/>
      <c r="AX666" s="210"/>
      <c r="AY666" s="210"/>
      <c r="AZ666" s="219">
        <f t="shared" si="556"/>
        <v>0</v>
      </c>
      <c r="BA666" s="222">
        <f t="shared" si="554"/>
        <v>0</v>
      </c>
      <c r="BB666" s="221"/>
      <c r="BC666" s="210"/>
      <c r="BD666" s="210"/>
      <c r="BE666" s="219">
        <f t="shared" si="557"/>
        <v>0</v>
      </c>
      <c r="BF666" s="222">
        <f t="shared" si="545"/>
        <v>0</v>
      </c>
      <c r="BG666" s="223"/>
      <c r="BH666" s="224" t="s">
        <v>70</v>
      </c>
      <c r="BI666" s="268">
        <v>0.44</v>
      </c>
      <c r="BJ666" s="249">
        <v>0.44</v>
      </c>
      <c r="BK666" s="226"/>
      <c r="BL666" s="269"/>
      <c r="BM666" s="268">
        <v>0.33</v>
      </c>
      <c r="BN666" s="226">
        <v>0.33</v>
      </c>
      <c r="BO666" s="226"/>
      <c r="BP666" s="270"/>
      <c r="BQ666" s="268">
        <v>0.2</v>
      </c>
      <c r="BR666" s="226">
        <v>0.2</v>
      </c>
      <c r="BS666" s="226"/>
      <c r="BT666" s="250"/>
      <c r="BU666" s="8"/>
      <c r="BV666" s="87"/>
      <c r="BW666" s="104" t="s">
        <v>68</v>
      </c>
      <c r="BX666" s="127">
        <f>BI666+BM666+BQ666</f>
        <v>0.97</v>
      </c>
      <c r="BY666" s="128">
        <f>BJ666+BN666+BR666</f>
        <v>0.97</v>
      </c>
      <c r="BZ666" s="102">
        <f>BK666+BO666+BS666</f>
        <v>0</v>
      </c>
      <c r="CA666" s="124">
        <f>BL666+BP666+BT666</f>
        <v>0</v>
      </c>
      <c r="CB666" s="8"/>
      <c r="CC666" s="87"/>
      <c r="CD666" s="131" t="s">
        <v>68</v>
      </c>
      <c r="CE666" s="129">
        <f>BX666</f>
        <v>0.97</v>
      </c>
      <c r="CF666" s="102">
        <f>BY666</f>
        <v>0.97</v>
      </c>
      <c r="CG666" s="102">
        <f>BZ666</f>
        <v>0</v>
      </c>
      <c r="CH666" s="126">
        <f>CA666</f>
        <v>0</v>
      </c>
      <c r="CI666" s="8"/>
      <c r="CJ666" s="9"/>
      <c r="CK666" s="25" t="s">
        <v>70</v>
      </c>
      <c r="CL666" s="31">
        <f>BJ666/(BJ666+C666)%</f>
        <v>3.4401876465989059</v>
      </c>
      <c r="CM666" s="31">
        <f>BN666/(BN666+D666)%</f>
        <v>1.5186378278877131</v>
      </c>
      <c r="CN666" s="31">
        <f>BR666/(BR666+E666)%</f>
        <v>2.7540622418066647</v>
      </c>
      <c r="CO666" s="32">
        <f>BY666/(BY666+F666)%</f>
        <v>2.3215738834904984</v>
      </c>
      <c r="CP666" s="8"/>
      <c r="CQ666" s="25" t="s">
        <v>70</v>
      </c>
      <c r="CR666" s="31">
        <f>BK666/C666%</f>
        <v>0</v>
      </c>
      <c r="CS666" s="31">
        <f>BO666/D666%</f>
        <v>0</v>
      </c>
      <c r="CT666" s="31">
        <f>BS666/E666%</f>
        <v>0</v>
      </c>
      <c r="CU666" s="32">
        <f>BZ666/F666%</f>
        <v>0</v>
      </c>
    </row>
    <row r="667" spans="1:99" ht="15.75" customHeight="1" x14ac:dyDescent="0.25">
      <c r="A667" s="182" t="s">
        <v>71</v>
      </c>
      <c r="B667" s="202"/>
      <c r="C667" s="204">
        <v>2.2000000000000002</v>
      </c>
      <c r="D667" s="204">
        <v>1.89</v>
      </c>
      <c r="E667" s="204">
        <v>5.2060000000000004</v>
      </c>
      <c r="F667" s="206">
        <f t="shared" si="555"/>
        <v>9.2959999999999994</v>
      </c>
      <c r="G667" s="206">
        <f t="shared" si="546"/>
        <v>150.67099999999999</v>
      </c>
      <c r="H667" s="206">
        <f>G667/BH647</f>
        <v>10.044733333333333</v>
      </c>
      <c r="I667" s="207">
        <f t="shared" si="539"/>
        <v>0</v>
      </c>
      <c r="J667" s="207">
        <f t="shared" si="547"/>
        <v>0</v>
      </c>
      <c r="K667" s="207">
        <f t="shared" si="540"/>
        <v>0</v>
      </c>
      <c r="L667" s="207">
        <f t="shared" si="548"/>
        <v>0</v>
      </c>
      <c r="M667" s="207">
        <f t="shared" si="541"/>
        <v>620</v>
      </c>
      <c r="N667" s="207">
        <f t="shared" si="549"/>
        <v>4020</v>
      </c>
      <c r="O667" s="208">
        <f>(7*24*60-(I667+K667+M667+AR667+AS667+AT667+AP667))/7/24/60*100</f>
        <v>93.849206349206341</v>
      </c>
      <c r="P667" s="208">
        <f>(7*X667*24*60-(J667+L667+N667+AQ667+AU667))/7/X667/24/60*100</f>
        <v>97.341269841269835</v>
      </c>
      <c r="Q667" s="209"/>
      <c r="R667" s="210"/>
      <c r="S667" s="210"/>
      <c r="T667" s="209"/>
      <c r="U667" s="209"/>
      <c r="V667" s="212"/>
      <c r="W667" s="213"/>
      <c r="X667" s="214">
        <f>X660</f>
        <v>15</v>
      </c>
      <c r="Y667" s="182" t="s">
        <v>71</v>
      </c>
      <c r="Z667" s="215"/>
      <c r="AA667" s="216"/>
      <c r="AB667" s="216"/>
      <c r="AC667" s="210">
        <f t="shared" si="542"/>
        <v>0</v>
      </c>
      <c r="AD667" s="235"/>
      <c r="AE667" s="235"/>
      <c r="AF667" s="235"/>
      <c r="AG667" s="210">
        <f t="shared" si="543"/>
        <v>0</v>
      </c>
      <c r="AH667" s="216">
        <v>240</v>
      </c>
      <c r="AI667" s="216">
        <v>330</v>
      </c>
      <c r="AJ667" s="216">
        <v>50</v>
      </c>
      <c r="AK667" s="210">
        <f t="shared" si="544"/>
        <v>620</v>
      </c>
      <c r="AL667" s="233"/>
      <c r="AM667" s="233"/>
      <c r="AN667" s="233"/>
      <c r="AO667" s="207">
        <f t="shared" si="551"/>
        <v>0</v>
      </c>
      <c r="AP667" s="209"/>
      <c r="AQ667" s="411">
        <f t="shared" si="552"/>
        <v>0</v>
      </c>
      <c r="AR667" s="210"/>
      <c r="AS667" s="210"/>
      <c r="AT667" s="210"/>
      <c r="AU667" s="219">
        <f t="shared" si="553"/>
        <v>0</v>
      </c>
      <c r="AV667" s="263" t="s">
        <v>72</v>
      </c>
      <c r="AW667" s="221">
        <f>AH667</f>
        <v>240</v>
      </c>
      <c r="AX667" s="221">
        <f>AI667</f>
        <v>330</v>
      </c>
      <c r="AY667" s="221">
        <f>AJ667</f>
        <v>50</v>
      </c>
      <c r="AZ667" s="219">
        <f t="shared" si="556"/>
        <v>620</v>
      </c>
      <c r="BA667" s="222">
        <f t="shared" si="554"/>
        <v>620</v>
      </c>
      <c r="BB667" s="221"/>
      <c r="BC667" s="210"/>
      <c r="BD667" s="210"/>
      <c r="BE667" s="219">
        <f t="shared" si="557"/>
        <v>0</v>
      </c>
      <c r="BF667" s="222">
        <f t="shared" si="545"/>
        <v>0</v>
      </c>
      <c r="BG667" s="238"/>
      <c r="BH667" s="195"/>
      <c r="BI667" s="274"/>
      <c r="BJ667" s="240"/>
      <c r="BK667" s="241"/>
      <c r="BL667" s="275"/>
      <c r="BM667" s="274"/>
      <c r="BN667" s="241"/>
      <c r="BO667" s="241"/>
      <c r="BP667" s="276"/>
      <c r="BQ667" s="274"/>
      <c r="BR667" s="241"/>
      <c r="BS667" s="241"/>
      <c r="BT667" s="265"/>
      <c r="BU667" s="8"/>
      <c r="BV667" s="87"/>
      <c r="BW667" s="134"/>
      <c r="BX667" s="130"/>
      <c r="BY667" s="93"/>
      <c r="BZ667" s="93"/>
      <c r="CA667" s="98"/>
      <c r="CB667" s="8"/>
      <c r="CC667" s="87"/>
      <c r="CD667" s="90"/>
      <c r="CE667" s="109"/>
      <c r="CF667" s="93"/>
      <c r="CG667" s="93"/>
      <c r="CH667" s="110"/>
      <c r="CI667" s="8"/>
      <c r="CJ667" s="9"/>
      <c r="CK667" s="25"/>
      <c r="CL667" s="2"/>
      <c r="CM667" s="2"/>
      <c r="CN667" s="2"/>
      <c r="CO667" s="3"/>
      <c r="CP667" s="8"/>
      <c r="CQ667" s="25"/>
      <c r="CR667" s="2"/>
      <c r="CS667" s="2"/>
      <c r="CT667" s="2"/>
      <c r="CU667" s="3"/>
    </row>
    <row r="668" spans="1:99" ht="15.75" customHeight="1" x14ac:dyDescent="0.25">
      <c r="A668" s="182" t="s">
        <v>73</v>
      </c>
      <c r="B668" s="202"/>
      <c r="C668" s="204">
        <v>8.14</v>
      </c>
      <c r="D668" s="204">
        <v>23.35</v>
      </c>
      <c r="E668" s="204">
        <v>6.0650000000000004</v>
      </c>
      <c r="F668" s="205">
        <f t="shared" ref="F668:F674" si="560">C668+D668+E668</f>
        <v>37.555</v>
      </c>
      <c r="G668" s="206">
        <f t="shared" si="546"/>
        <v>353.32499999999999</v>
      </c>
      <c r="H668" s="205">
        <f>G668/BH647</f>
        <v>23.555</v>
      </c>
      <c r="I668" s="231">
        <f t="shared" ref="I668:I676" si="561">AC668</f>
        <v>0</v>
      </c>
      <c r="J668" s="207">
        <f t="shared" si="547"/>
        <v>0</v>
      </c>
      <c r="K668" s="231">
        <f t="shared" ref="K668:K673" si="562">AG668</f>
        <v>0</v>
      </c>
      <c r="L668" s="207">
        <f t="shared" si="548"/>
        <v>45</v>
      </c>
      <c r="M668" s="207">
        <f t="shared" ref="M668:M673" si="563">AK668</f>
        <v>360</v>
      </c>
      <c r="N668" s="207">
        <f t="shared" si="549"/>
        <v>7570</v>
      </c>
      <c r="O668" s="208">
        <f t="shared" ref="O668:O673" si="564">(24*60-(I668+K668+M668+AR668+AS668+AT668+AP668))/24/60*100</f>
        <v>75</v>
      </c>
      <c r="P668" s="208">
        <f t="shared" ref="P668:P673" si="565">(X668*24*60-(J668+L668+N668+AQ668+AU668))/X668/24/60*100</f>
        <v>64.745370370370367</v>
      </c>
      <c r="Q668" s="232"/>
      <c r="R668" s="233"/>
      <c r="S668" s="233"/>
      <c r="T668" s="234"/>
      <c r="U668" s="234"/>
      <c r="V668" s="272"/>
      <c r="W668" s="213"/>
      <c r="X668" s="214">
        <v>15</v>
      </c>
      <c r="Y668" s="182" t="s">
        <v>73</v>
      </c>
      <c r="Z668" s="215"/>
      <c r="AA668" s="216"/>
      <c r="AB668" s="216"/>
      <c r="AC668" s="210">
        <f t="shared" ref="AC668:AC673" si="566">Z668+AA668+AB668</f>
        <v>0</v>
      </c>
      <c r="AD668" s="235"/>
      <c r="AE668" s="235"/>
      <c r="AF668" s="235"/>
      <c r="AG668" s="210">
        <f t="shared" ref="AG668:AG673" si="567">AD668+AE668+AF668</f>
        <v>0</v>
      </c>
      <c r="AH668" s="216">
        <v>140</v>
      </c>
      <c r="AI668" s="216">
        <v>120</v>
      </c>
      <c r="AJ668" s="216">
        <v>100</v>
      </c>
      <c r="AK668" s="210">
        <f t="shared" ref="AK668:AK673" si="568">AH668+AI668+AJ668</f>
        <v>360</v>
      </c>
      <c r="AL668" s="233"/>
      <c r="AM668" s="233"/>
      <c r="AN668" s="233"/>
      <c r="AO668" s="207">
        <f t="shared" si="551"/>
        <v>0</v>
      </c>
      <c r="AP668" s="236"/>
      <c r="AQ668" s="411">
        <f t="shared" si="552"/>
        <v>0</v>
      </c>
      <c r="AR668" s="237"/>
      <c r="AS668" s="237"/>
      <c r="AT668" s="237"/>
      <c r="AU668" s="219">
        <f t="shared" si="553"/>
        <v>0</v>
      </c>
      <c r="AV668" s="263" t="s">
        <v>74</v>
      </c>
      <c r="AW668" s="221"/>
      <c r="AX668" s="210"/>
      <c r="AY668" s="210"/>
      <c r="AZ668" s="219">
        <f t="shared" ref="AZ668:AZ673" si="569">AW668+AX668+AY668</f>
        <v>0</v>
      </c>
      <c r="BA668" s="222">
        <f t="shared" si="554"/>
        <v>0</v>
      </c>
      <c r="BB668" s="221"/>
      <c r="BC668" s="210"/>
      <c r="BD668" s="210"/>
      <c r="BE668" s="219">
        <f t="shared" ref="BE668:BE673" si="570">BB668+BC668+BD668</f>
        <v>0</v>
      </c>
      <c r="BF668" s="222">
        <f t="shared" si="545"/>
        <v>0</v>
      </c>
      <c r="BG668" s="223"/>
      <c r="BH668" s="224" t="s">
        <v>71</v>
      </c>
      <c r="BI668" s="268">
        <v>0.4</v>
      </c>
      <c r="BJ668" s="249">
        <v>0.4</v>
      </c>
      <c r="BK668" s="226"/>
      <c r="BL668" s="269"/>
      <c r="BM668" s="268">
        <v>0.25</v>
      </c>
      <c r="BN668" s="226">
        <v>0.25</v>
      </c>
      <c r="BO668" s="226"/>
      <c r="BP668" s="270"/>
      <c r="BQ668" s="268">
        <v>0.28000000000000003</v>
      </c>
      <c r="BR668" s="226">
        <v>0.28000000000000003</v>
      </c>
      <c r="BS668" s="226"/>
      <c r="BT668" s="250"/>
      <c r="BU668" s="8"/>
      <c r="BV668" s="87"/>
      <c r="BW668" s="104" t="s">
        <v>71</v>
      </c>
      <c r="BX668" s="127">
        <f t="shared" ref="BX668:CA669" si="571">BI668+BM668+BQ668</f>
        <v>0.93</v>
      </c>
      <c r="BY668" s="128">
        <f t="shared" si="571"/>
        <v>0.93</v>
      </c>
      <c r="BZ668" s="102">
        <f t="shared" si="571"/>
        <v>0</v>
      </c>
      <c r="CA668" s="124">
        <f t="shared" si="571"/>
        <v>0</v>
      </c>
      <c r="CB668" s="8"/>
      <c r="CC668" s="87"/>
      <c r="CD668" s="131" t="s">
        <v>71</v>
      </c>
      <c r="CE668" s="129">
        <f t="shared" ref="CE668:CH669" si="572">BX668</f>
        <v>0.93</v>
      </c>
      <c r="CF668" s="102">
        <f t="shared" si="572"/>
        <v>0.93</v>
      </c>
      <c r="CG668" s="102">
        <f t="shared" si="572"/>
        <v>0</v>
      </c>
      <c r="CH668" s="126">
        <f t="shared" si="572"/>
        <v>0</v>
      </c>
      <c r="CI668" s="8"/>
      <c r="CJ668" s="9"/>
      <c r="CK668" s="25" t="s">
        <v>75</v>
      </c>
      <c r="CL668" s="31">
        <f>BJ668/(BJ668+C667)%</f>
        <v>15.384615384615383</v>
      </c>
      <c r="CM668" s="31">
        <f>BN668/(BN668+D667)%</f>
        <v>11.682242990654208</v>
      </c>
      <c r="CN668" s="31">
        <f>BR668/(BR668+E668)%</f>
        <v>4.4129235618597322</v>
      </c>
      <c r="CO668" s="32">
        <f>BY668/(BY668+F667)%</f>
        <v>9.0944650889888532</v>
      </c>
      <c r="CP668" s="8"/>
      <c r="CQ668" s="25" t="s">
        <v>75</v>
      </c>
      <c r="CR668" s="31">
        <f>BK668/C667%</f>
        <v>0</v>
      </c>
      <c r="CS668" s="31">
        <f>BO668/D667%</f>
        <v>0</v>
      </c>
      <c r="CT668" s="31">
        <f>BS668/E667%</f>
        <v>0</v>
      </c>
      <c r="CU668" s="32">
        <f>BZ668/F667%</f>
        <v>0</v>
      </c>
    </row>
    <row r="669" spans="1:99" ht="15.75" customHeight="1" x14ac:dyDescent="0.25">
      <c r="A669" s="201" t="s">
        <v>76</v>
      </c>
      <c r="B669" s="202"/>
      <c r="C669" s="204">
        <v>19.88</v>
      </c>
      <c r="D669" s="204">
        <v>6.3540000000000001</v>
      </c>
      <c r="E669" s="204">
        <v>0</v>
      </c>
      <c r="F669" s="206">
        <f t="shared" si="560"/>
        <v>26.233999999999998</v>
      </c>
      <c r="G669" s="206">
        <f t="shared" si="546"/>
        <v>422.56500000000005</v>
      </c>
      <c r="H669" s="206">
        <f>G669/BH647</f>
        <v>28.171000000000003</v>
      </c>
      <c r="I669" s="207">
        <f t="shared" si="561"/>
        <v>0</v>
      </c>
      <c r="J669" s="207">
        <f t="shared" si="547"/>
        <v>0</v>
      </c>
      <c r="K669" s="207">
        <f t="shared" si="562"/>
        <v>0</v>
      </c>
      <c r="L669" s="207">
        <f t="shared" si="548"/>
        <v>0</v>
      </c>
      <c r="M669" s="207">
        <f t="shared" si="563"/>
        <v>420</v>
      </c>
      <c r="N669" s="207">
        <f t="shared" si="549"/>
        <v>4800</v>
      </c>
      <c r="O669" s="208">
        <f t="shared" si="564"/>
        <v>70.833333333333343</v>
      </c>
      <c r="P669" s="208">
        <f t="shared" si="565"/>
        <v>77.638888888888886</v>
      </c>
      <c r="Q669" s="209" t="e">
        <f t="shared" ref="Q669:S674" si="573">C669/AL669*60</f>
        <v>#DIV/0!</v>
      </c>
      <c r="R669" s="210" t="e">
        <f t="shared" si="573"/>
        <v>#DIV/0!</v>
      </c>
      <c r="S669" s="210" t="e">
        <f t="shared" si="573"/>
        <v>#DIV/0!</v>
      </c>
      <c r="T669" s="209" t="e">
        <f>(F669)/(AL669+AM669+AN669)*60</f>
        <v>#DIV/0!</v>
      </c>
      <c r="U669" s="209" t="e">
        <f>(G669)*60/AO669</f>
        <v>#DIV/0!</v>
      </c>
      <c r="V669" s="212"/>
      <c r="W669" s="213"/>
      <c r="X669" s="214">
        <f>X665</f>
        <v>15</v>
      </c>
      <c r="Y669" s="201" t="s">
        <v>76</v>
      </c>
      <c r="Z669" s="215"/>
      <c r="AA669" s="216"/>
      <c r="AB669" s="216"/>
      <c r="AC669" s="210">
        <f t="shared" si="566"/>
        <v>0</v>
      </c>
      <c r="AD669" s="235"/>
      <c r="AE669" s="235"/>
      <c r="AF669" s="246"/>
      <c r="AG669" s="210">
        <f t="shared" si="567"/>
        <v>0</v>
      </c>
      <c r="AH669" s="235">
        <v>180</v>
      </c>
      <c r="AI669" s="235">
        <v>240</v>
      </c>
      <c r="AJ669" s="235">
        <v>0</v>
      </c>
      <c r="AK669" s="210">
        <f t="shared" si="568"/>
        <v>420</v>
      </c>
      <c r="AL669" s="210"/>
      <c r="AM669" s="210"/>
      <c r="AN669" s="210"/>
      <c r="AO669" s="207">
        <f t="shared" si="551"/>
        <v>0</v>
      </c>
      <c r="AP669" s="209"/>
      <c r="AQ669" s="411">
        <f t="shared" si="552"/>
        <v>0</v>
      </c>
      <c r="AR669" s="210"/>
      <c r="AS669" s="210"/>
      <c r="AT669" s="210"/>
      <c r="AU669" s="219">
        <f t="shared" si="553"/>
        <v>30</v>
      </c>
      <c r="AV669" s="263" t="s">
        <v>77</v>
      </c>
      <c r="AW669" s="221"/>
      <c r="AX669" s="210"/>
      <c r="AY669" s="210"/>
      <c r="AZ669" s="219">
        <f t="shared" si="569"/>
        <v>0</v>
      </c>
      <c r="BA669" s="222">
        <f t="shared" si="554"/>
        <v>0</v>
      </c>
      <c r="BB669" s="221"/>
      <c r="BC669" s="210"/>
      <c r="BD669" s="210"/>
      <c r="BE669" s="219">
        <f t="shared" si="570"/>
        <v>0</v>
      </c>
      <c r="BF669" s="222">
        <f t="shared" si="545"/>
        <v>0</v>
      </c>
      <c r="BG669" s="238"/>
      <c r="BH669" s="283" t="s">
        <v>73</v>
      </c>
      <c r="BI669" s="264">
        <v>0.43</v>
      </c>
      <c r="BJ669" s="264">
        <v>0.43</v>
      </c>
      <c r="BK669" s="264"/>
      <c r="BL669" s="264"/>
      <c r="BM669" s="264">
        <v>0.3</v>
      </c>
      <c r="BN669" s="264">
        <v>0.3</v>
      </c>
      <c r="BO669" s="264"/>
      <c r="BP669" s="264"/>
      <c r="BQ669" s="264">
        <v>0.3</v>
      </c>
      <c r="BR669" s="264">
        <v>0.3</v>
      </c>
      <c r="BS669" s="264"/>
      <c r="BT669" s="250"/>
      <c r="BU669" s="8"/>
      <c r="BV669" s="87"/>
      <c r="BW669" s="104" t="s">
        <v>73</v>
      </c>
      <c r="BX669" s="135">
        <f t="shared" si="571"/>
        <v>1.03</v>
      </c>
      <c r="BY669" s="136">
        <f t="shared" si="571"/>
        <v>1.03</v>
      </c>
      <c r="BZ669" s="137">
        <f t="shared" si="571"/>
        <v>0</v>
      </c>
      <c r="CA669" s="138">
        <f t="shared" si="571"/>
        <v>0</v>
      </c>
      <c r="CB669" s="8"/>
      <c r="CC669" s="118"/>
      <c r="CD669" s="139" t="s">
        <v>73</v>
      </c>
      <c r="CE669" s="140">
        <f t="shared" si="572"/>
        <v>1.03</v>
      </c>
      <c r="CF669" s="137">
        <f t="shared" si="572"/>
        <v>1.03</v>
      </c>
      <c r="CG669" s="137">
        <f t="shared" si="572"/>
        <v>0</v>
      </c>
      <c r="CH669" s="141">
        <f t="shared" si="572"/>
        <v>0</v>
      </c>
      <c r="CI669" s="8"/>
      <c r="CJ669" s="9"/>
      <c r="CK669" s="33"/>
      <c r="CL669" s="4"/>
      <c r="CM669" s="4"/>
      <c r="CN669" s="4"/>
      <c r="CO669" s="5"/>
      <c r="CP669" s="8"/>
      <c r="CQ669" s="34" t="s">
        <v>78</v>
      </c>
      <c r="CR669" s="35">
        <f>BK669/C668%</f>
        <v>0</v>
      </c>
      <c r="CS669" s="35">
        <f>BO669/D668%</f>
        <v>0</v>
      </c>
      <c r="CT669" s="35">
        <f>BS669/E668%</f>
        <v>0</v>
      </c>
      <c r="CU669" s="47">
        <f>BZ669/F668%</f>
        <v>0</v>
      </c>
    </row>
    <row r="670" spans="1:99" ht="15.75" customHeight="1" x14ac:dyDescent="0.25">
      <c r="A670" s="182" t="s">
        <v>79</v>
      </c>
      <c r="B670" s="202"/>
      <c r="C670" s="204">
        <v>13.305999999999999</v>
      </c>
      <c r="D670" s="204">
        <v>13.195</v>
      </c>
      <c r="E670" s="204">
        <v>15.448</v>
      </c>
      <c r="F670" s="205">
        <f t="shared" si="560"/>
        <v>41.948999999999998</v>
      </c>
      <c r="G670" s="206">
        <f t="shared" si="546"/>
        <v>477.62999999999994</v>
      </c>
      <c r="H670" s="205">
        <f>G670/BH647</f>
        <v>31.841999999999995</v>
      </c>
      <c r="I670" s="231">
        <f t="shared" si="561"/>
        <v>0</v>
      </c>
      <c r="J670" s="207">
        <f t="shared" si="547"/>
        <v>0</v>
      </c>
      <c r="K670" s="231">
        <f t="shared" si="562"/>
        <v>0</v>
      </c>
      <c r="L670" s="207">
        <f t="shared" si="548"/>
        <v>0</v>
      </c>
      <c r="M670" s="207">
        <f t="shared" si="563"/>
        <v>220</v>
      </c>
      <c r="N670" s="207">
        <f t="shared" si="549"/>
        <v>5340</v>
      </c>
      <c r="O670" s="208">
        <f t="shared" si="564"/>
        <v>84.722222222222214</v>
      </c>
      <c r="P670" s="208">
        <f t="shared" si="565"/>
        <v>73.055555555555557</v>
      </c>
      <c r="Q670" s="232" t="e">
        <f t="shared" si="573"/>
        <v>#DIV/0!</v>
      </c>
      <c r="R670" s="233" t="e">
        <f t="shared" si="573"/>
        <v>#DIV/0!</v>
      </c>
      <c r="S670" s="233" t="e">
        <f t="shared" si="573"/>
        <v>#DIV/0!</v>
      </c>
      <c r="T670" s="234" t="e">
        <f>(F670)/(AL670+AM670+AN670)*60</f>
        <v>#DIV/0!</v>
      </c>
      <c r="U670" s="234" t="e">
        <f>(G670)*60/AO670</f>
        <v>#DIV/0!</v>
      </c>
      <c r="V670" s="272"/>
      <c r="W670" s="213"/>
      <c r="X670" s="214">
        <f>X669</f>
        <v>15</v>
      </c>
      <c r="Y670" s="182" t="s">
        <v>79</v>
      </c>
      <c r="Z670" s="215"/>
      <c r="AA670" s="216"/>
      <c r="AB670" s="216"/>
      <c r="AC670" s="210">
        <f t="shared" si="566"/>
        <v>0</v>
      </c>
      <c r="AD670" s="235"/>
      <c r="AE670" s="235"/>
      <c r="AF670" s="246"/>
      <c r="AG670" s="210">
        <f t="shared" si="567"/>
        <v>0</v>
      </c>
      <c r="AH670" s="235">
        <v>180</v>
      </c>
      <c r="AI670" s="235">
        <v>40</v>
      </c>
      <c r="AJ670" s="235">
        <v>0</v>
      </c>
      <c r="AK670" s="210">
        <f t="shared" si="568"/>
        <v>220</v>
      </c>
      <c r="AL670" s="233"/>
      <c r="AM670" s="233"/>
      <c r="AN670" s="233"/>
      <c r="AO670" s="207">
        <f t="shared" si="551"/>
        <v>0</v>
      </c>
      <c r="AP670" s="236"/>
      <c r="AQ670" s="411">
        <f t="shared" si="552"/>
        <v>480</v>
      </c>
      <c r="AR670" s="237"/>
      <c r="AS670" s="237"/>
      <c r="AT670" s="237"/>
      <c r="AU670" s="219">
        <f t="shared" si="553"/>
        <v>0</v>
      </c>
      <c r="AV670" s="263" t="s">
        <v>80</v>
      </c>
      <c r="AW670" s="221"/>
      <c r="AX670" s="210"/>
      <c r="AY670" s="210"/>
      <c r="AZ670" s="219">
        <f t="shared" si="569"/>
        <v>0</v>
      </c>
      <c r="BA670" s="222">
        <f t="shared" si="554"/>
        <v>0</v>
      </c>
      <c r="BB670" s="221"/>
      <c r="BC670" s="210"/>
      <c r="BD670" s="210"/>
      <c r="BE670" s="219">
        <f t="shared" si="570"/>
        <v>0</v>
      </c>
      <c r="BF670" s="222">
        <f t="shared" si="545"/>
        <v>0</v>
      </c>
      <c r="BG670" s="284"/>
      <c r="BH670" s="224" t="s">
        <v>77</v>
      </c>
      <c r="BI670" s="225"/>
      <c r="BJ670" s="249"/>
      <c r="BK670" s="226">
        <v>0.31900000000000001</v>
      </c>
      <c r="BL670" s="250"/>
      <c r="BM670" s="225"/>
      <c r="BN670" s="226"/>
      <c r="BO670" s="226">
        <v>0.106</v>
      </c>
      <c r="BP670" s="251"/>
      <c r="BQ670" s="225"/>
      <c r="BR670" s="226"/>
      <c r="BS670" s="226">
        <v>0</v>
      </c>
      <c r="BT670" s="250"/>
      <c r="BU670" s="8"/>
      <c r="BV670" s="87"/>
      <c r="BW670" s="104" t="s">
        <v>77</v>
      </c>
      <c r="BX670" s="130"/>
      <c r="BY670" s="93"/>
      <c r="BZ670" s="102">
        <f>BK670+BO670+BS670</f>
        <v>0.42499999999999999</v>
      </c>
      <c r="CA670" s="98"/>
      <c r="CB670" s="8"/>
      <c r="CC670" s="87"/>
      <c r="CD670" s="131" t="s">
        <v>77</v>
      </c>
      <c r="CE670" s="132"/>
      <c r="CF670" s="93"/>
      <c r="CG670" s="102">
        <f>BZ670</f>
        <v>0.42499999999999999</v>
      </c>
      <c r="CH670" s="133"/>
      <c r="CI670" s="8"/>
      <c r="CJ670" s="9"/>
      <c r="CK670" s="34" t="s">
        <v>78</v>
      </c>
      <c r="CL670" s="35">
        <f>BJ669/(BJ669+C668)%</f>
        <v>5.0175029171528589</v>
      </c>
      <c r="CM670" s="31">
        <f>BN669/(BN669+D668)%</f>
        <v>1.2684989429175475</v>
      </c>
      <c r="CN670" s="31">
        <f>BR669/(BR669+E668)%</f>
        <v>4.713275726630008</v>
      </c>
      <c r="CO670" s="32">
        <f>BY669/(BY669+F668)%</f>
        <v>2.6694311260852661</v>
      </c>
      <c r="CP670" s="8"/>
      <c r="CQ670" s="25" t="s">
        <v>77</v>
      </c>
      <c r="CR670" s="31">
        <f>BK670/C669%</f>
        <v>1.6046277665995978</v>
      </c>
      <c r="CS670" s="31">
        <f>BO670/D669%</f>
        <v>1.6682404784387788</v>
      </c>
      <c r="CT670" s="31" t="e">
        <f>BS670/E669%</f>
        <v>#DIV/0!</v>
      </c>
      <c r="CU670" s="32">
        <f>BZ670/F669%</f>
        <v>1.6200350689944349</v>
      </c>
    </row>
    <row r="671" spans="1:99" ht="15.75" customHeight="1" x14ac:dyDescent="0.25">
      <c r="A671" s="182" t="s">
        <v>81</v>
      </c>
      <c r="B671" s="202"/>
      <c r="C671" s="204">
        <v>0</v>
      </c>
      <c r="D671" s="204">
        <v>0</v>
      </c>
      <c r="E671" s="204">
        <v>0</v>
      </c>
      <c r="F671" s="205">
        <f t="shared" si="560"/>
        <v>0</v>
      </c>
      <c r="G671" s="206">
        <f t="shared" si="546"/>
        <v>25.011999999999997</v>
      </c>
      <c r="H671" s="205">
        <f>G671/BH647</f>
        <v>1.6674666666666664</v>
      </c>
      <c r="I671" s="231">
        <f t="shared" si="561"/>
        <v>0</v>
      </c>
      <c r="J671" s="207">
        <f t="shared" si="547"/>
        <v>0</v>
      </c>
      <c r="K671" s="231">
        <f t="shared" si="562"/>
        <v>0</v>
      </c>
      <c r="L671" s="207">
        <f t="shared" si="548"/>
        <v>0</v>
      </c>
      <c r="M671" s="207">
        <f t="shared" si="563"/>
        <v>960</v>
      </c>
      <c r="N671" s="207">
        <f t="shared" si="549"/>
        <v>19420</v>
      </c>
      <c r="O671" s="208">
        <f t="shared" si="564"/>
        <v>33.333333333333329</v>
      </c>
      <c r="P671" s="208">
        <f t="shared" si="565"/>
        <v>10.092592592592593</v>
      </c>
      <c r="Q671" s="232" t="e">
        <f t="shared" si="573"/>
        <v>#DIV/0!</v>
      </c>
      <c r="R671" s="233" t="e">
        <f t="shared" si="573"/>
        <v>#DIV/0!</v>
      </c>
      <c r="S671" s="233" t="e">
        <f t="shared" si="573"/>
        <v>#DIV/0!</v>
      </c>
      <c r="T671" s="234" t="e">
        <f>(F671)/(AL671+AM671+AN671)*60</f>
        <v>#DIV/0!</v>
      </c>
      <c r="U671" s="234" t="e">
        <f>(G671)*60/AO671</f>
        <v>#DIV/0!</v>
      </c>
      <c r="V671" s="272"/>
      <c r="W671" s="213"/>
      <c r="X671" s="285">
        <f>X670</f>
        <v>15</v>
      </c>
      <c r="Y671" s="182" t="s">
        <v>81</v>
      </c>
      <c r="Z671" s="215"/>
      <c r="AA671" s="216"/>
      <c r="AB671" s="216"/>
      <c r="AC671" s="210">
        <f t="shared" si="566"/>
        <v>0</v>
      </c>
      <c r="AD671" s="216"/>
      <c r="AE671" s="216"/>
      <c r="AF671" s="216"/>
      <c r="AG671" s="210">
        <f t="shared" si="567"/>
        <v>0</v>
      </c>
      <c r="AH671" s="235">
        <v>0</v>
      </c>
      <c r="AI671" s="235">
        <v>480</v>
      </c>
      <c r="AJ671" s="235">
        <v>480</v>
      </c>
      <c r="AK671" s="210">
        <f t="shared" si="568"/>
        <v>960</v>
      </c>
      <c r="AL671" s="233"/>
      <c r="AM671" s="233"/>
      <c r="AN671" s="233"/>
      <c r="AO671" s="207">
        <f t="shared" si="551"/>
        <v>0</v>
      </c>
      <c r="AP671" s="236"/>
      <c r="AQ671" s="411">
        <f t="shared" si="552"/>
        <v>0</v>
      </c>
      <c r="AR671" s="237"/>
      <c r="AS671" s="237"/>
      <c r="AT671" s="237"/>
      <c r="AU671" s="219">
        <f t="shared" si="553"/>
        <v>0</v>
      </c>
      <c r="AV671" s="263" t="s">
        <v>82</v>
      </c>
      <c r="AW671" s="221"/>
      <c r="AX671" s="210"/>
      <c r="AY671" s="210"/>
      <c r="AZ671" s="219">
        <f t="shared" si="569"/>
        <v>0</v>
      </c>
      <c r="BA671" s="222">
        <f t="shared" si="554"/>
        <v>0</v>
      </c>
      <c r="BB671" s="221"/>
      <c r="BC671" s="210"/>
      <c r="BD671" s="210"/>
      <c r="BE671" s="219">
        <f t="shared" si="570"/>
        <v>0</v>
      </c>
      <c r="BF671" s="222">
        <f t="shared" si="545"/>
        <v>0</v>
      </c>
      <c r="BG671" s="223"/>
      <c r="BH671" s="195"/>
      <c r="BI671" s="239"/>
      <c r="BJ671" s="240"/>
      <c r="BK671" s="241"/>
      <c r="BL671" s="242"/>
      <c r="BM671" s="239"/>
      <c r="BN671" s="241"/>
      <c r="BO671" s="241"/>
      <c r="BP671" s="198"/>
      <c r="BQ671" s="239"/>
      <c r="BR671" s="241"/>
      <c r="BS671" s="241"/>
      <c r="BT671" s="242"/>
      <c r="BU671" s="8"/>
      <c r="BV671" s="87"/>
      <c r="BW671" s="107"/>
      <c r="BX671" s="130"/>
      <c r="BY671" s="93"/>
      <c r="BZ671" s="93"/>
      <c r="CA671" s="98"/>
      <c r="CB671" s="8"/>
      <c r="CC671" s="87"/>
      <c r="CD671" s="108"/>
      <c r="CE671" s="109"/>
      <c r="CF671" s="93"/>
      <c r="CG671" s="93"/>
      <c r="CH671" s="110"/>
      <c r="CI671" s="8"/>
      <c r="CJ671" s="9"/>
      <c r="CK671" s="36"/>
      <c r="CL671" s="37"/>
      <c r="CM671" s="37"/>
      <c r="CN671" s="37"/>
      <c r="CO671" s="38"/>
      <c r="CP671" s="8"/>
      <c r="CQ671" s="25"/>
      <c r="CR671" s="2"/>
      <c r="CS671" s="2"/>
      <c r="CT671" s="2"/>
      <c r="CU671" s="3"/>
    </row>
    <row r="672" spans="1:99" ht="15.75" customHeight="1" x14ac:dyDescent="0.25">
      <c r="A672" s="182" t="s">
        <v>83</v>
      </c>
      <c r="B672" s="202"/>
      <c r="C672" s="204">
        <v>5.4109999999999996</v>
      </c>
      <c r="D672" s="204">
        <v>3.6179999999999999</v>
      </c>
      <c r="E672" s="204">
        <v>5.4109999999999996</v>
      </c>
      <c r="F672" s="205">
        <f t="shared" si="560"/>
        <v>14.44</v>
      </c>
      <c r="G672" s="206">
        <f t="shared" si="546"/>
        <v>173.78700000000001</v>
      </c>
      <c r="H672" s="205">
        <f>G672/BH647</f>
        <v>11.585800000000001</v>
      </c>
      <c r="I672" s="231">
        <f t="shared" si="561"/>
        <v>0</v>
      </c>
      <c r="J672" s="207">
        <f t="shared" si="547"/>
        <v>480</v>
      </c>
      <c r="K672" s="231">
        <f t="shared" si="562"/>
        <v>0</v>
      </c>
      <c r="L672" s="207">
        <f t="shared" si="548"/>
        <v>240</v>
      </c>
      <c r="M672" s="207">
        <f t="shared" si="563"/>
        <v>80</v>
      </c>
      <c r="N672" s="207">
        <f t="shared" si="549"/>
        <v>2985</v>
      </c>
      <c r="O672" s="208">
        <f t="shared" si="564"/>
        <v>94.444444444444443</v>
      </c>
      <c r="P672" s="208">
        <f t="shared" si="565"/>
        <v>82.847222222222229</v>
      </c>
      <c r="Q672" s="232" t="e">
        <f t="shared" si="573"/>
        <v>#DIV/0!</v>
      </c>
      <c r="R672" s="233" t="e">
        <f t="shared" si="573"/>
        <v>#DIV/0!</v>
      </c>
      <c r="S672" s="233" t="e">
        <f t="shared" si="573"/>
        <v>#DIV/0!</v>
      </c>
      <c r="T672" s="234" t="e">
        <f>(F672)/(AL672+AM672+AN672)*60</f>
        <v>#DIV/0!</v>
      </c>
      <c r="U672" s="234" t="e">
        <f>(G672)*60/AO672</f>
        <v>#DIV/0!</v>
      </c>
      <c r="V672" s="272"/>
      <c r="W672" s="286"/>
      <c r="X672" s="214">
        <f>X671</f>
        <v>15</v>
      </c>
      <c r="Y672" s="182" t="s">
        <v>83</v>
      </c>
      <c r="Z672" s="215"/>
      <c r="AA672" s="215"/>
      <c r="AB672" s="215"/>
      <c r="AC672" s="210">
        <f t="shared" si="566"/>
        <v>0</v>
      </c>
      <c r="AD672" s="215"/>
      <c r="AE672" s="215"/>
      <c r="AF672" s="215"/>
      <c r="AG672" s="210">
        <f t="shared" si="567"/>
        <v>0</v>
      </c>
      <c r="AH672" s="235">
        <v>0</v>
      </c>
      <c r="AI672" s="235">
        <v>40</v>
      </c>
      <c r="AJ672" s="235">
        <v>40</v>
      </c>
      <c r="AK672" s="210">
        <f t="shared" si="568"/>
        <v>80</v>
      </c>
      <c r="AL672" s="233"/>
      <c r="AM672" s="233"/>
      <c r="AN672" s="233"/>
      <c r="AO672" s="207">
        <f t="shared" si="551"/>
        <v>0</v>
      </c>
      <c r="AP672" s="236"/>
      <c r="AQ672" s="411">
        <f t="shared" si="552"/>
        <v>0</v>
      </c>
      <c r="AR672" s="237"/>
      <c r="AS672" s="237"/>
      <c r="AT672" s="237"/>
      <c r="AU672" s="219">
        <f t="shared" si="553"/>
        <v>0</v>
      </c>
      <c r="AV672" s="263" t="s">
        <v>84</v>
      </c>
      <c r="AW672" s="221"/>
      <c r="AX672" s="210"/>
      <c r="AY672" s="210"/>
      <c r="AZ672" s="219">
        <f t="shared" si="569"/>
        <v>0</v>
      </c>
      <c r="BA672" s="222">
        <f t="shared" si="554"/>
        <v>0</v>
      </c>
      <c r="BB672" s="221"/>
      <c r="BC672" s="210"/>
      <c r="BD672" s="210"/>
      <c r="BE672" s="219">
        <f t="shared" si="570"/>
        <v>0</v>
      </c>
      <c r="BF672" s="222">
        <f t="shared" si="545"/>
        <v>0</v>
      </c>
      <c r="BG672" s="223"/>
      <c r="BH672" s="224" t="s">
        <v>80</v>
      </c>
      <c r="BI672" s="225"/>
      <c r="BJ672" s="249"/>
      <c r="BK672" s="226">
        <v>0.107</v>
      </c>
      <c r="BL672" s="250"/>
      <c r="BM672" s="287"/>
      <c r="BN672" s="226"/>
      <c r="BO672" s="226">
        <v>0.187</v>
      </c>
      <c r="BP672" s="288"/>
      <c r="BQ672" s="287"/>
      <c r="BR672" s="226"/>
      <c r="BS672" s="226">
        <v>0.2</v>
      </c>
      <c r="BT672" s="289"/>
      <c r="BU672" s="8"/>
      <c r="BV672" s="87"/>
      <c r="BW672" s="104" t="s">
        <v>80</v>
      </c>
      <c r="BX672" s="130"/>
      <c r="BY672" s="93"/>
      <c r="BZ672" s="102">
        <f>BK672+BO672+BS672</f>
        <v>0.49399999999999999</v>
      </c>
      <c r="CA672" s="98"/>
      <c r="CB672" s="8"/>
      <c r="CC672" s="87"/>
      <c r="CD672" s="131" t="s">
        <v>80</v>
      </c>
      <c r="CE672" s="132"/>
      <c r="CF672" s="93"/>
      <c r="CG672" s="102">
        <f>BZ672</f>
        <v>0.49399999999999999</v>
      </c>
      <c r="CH672" s="133"/>
      <c r="CI672" s="8"/>
      <c r="CJ672" s="9"/>
      <c r="CK672" s="39"/>
      <c r="CL672" s="40"/>
      <c r="CM672" s="40"/>
      <c r="CN672" s="40"/>
      <c r="CO672" s="41"/>
      <c r="CP672" s="8"/>
      <c r="CQ672" s="25" t="s">
        <v>80</v>
      </c>
      <c r="CR672" s="31">
        <f>BK672/C670%</f>
        <v>0.80414850443408992</v>
      </c>
      <c r="CS672" s="31">
        <f>BO672/D670%</f>
        <v>1.4172034861690033</v>
      </c>
      <c r="CT672" s="31">
        <f>BS672/E670%</f>
        <v>1.294665976178146</v>
      </c>
      <c r="CU672" s="32">
        <f>BZ672/F670%</f>
        <v>1.1776204438723212</v>
      </c>
    </row>
    <row r="673" spans="1:99" ht="15.75" customHeight="1" x14ac:dyDescent="0.25">
      <c r="A673" s="182" t="s">
        <v>85</v>
      </c>
      <c r="B673" s="202"/>
      <c r="C673" s="204">
        <v>20.334</v>
      </c>
      <c r="D673" s="204">
        <v>7.65</v>
      </c>
      <c r="E673" s="204">
        <v>7.8479999999999999</v>
      </c>
      <c r="F673" s="205">
        <f t="shared" si="560"/>
        <v>35.832000000000001</v>
      </c>
      <c r="G673" s="206">
        <f t="shared" si="546"/>
        <v>382.33199999999999</v>
      </c>
      <c r="H673" s="205">
        <f>G673/BH647</f>
        <v>25.488800000000001</v>
      </c>
      <c r="I673" s="231">
        <f t="shared" si="561"/>
        <v>0</v>
      </c>
      <c r="J673" s="207">
        <f t="shared" si="547"/>
        <v>0</v>
      </c>
      <c r="K673" s="231">
        <f t="shared" si="562"/>
        <v>0</v>
      </c>
      <c r="L673" s="207">
        <f t="shared" si="548"/>
        <v>40</v>
      </c>
      <c r="M673" s="207">
        <f t="shared" si="563"/>
        <v>40</v>
      </c>
      <c r="N673" s="207">
        <f t="shared" si="549"/>
        <v>7030</v>
      </c>
      <c r="O673" s="208">
        <f t="shared" si="564"/>
        <v>97.222222222222214</v>
      </c>
      <c r="P673" s="208">
        <f t="shared" si="565"/>
        <v>65.949074074074076</v>
      </c>
      <c r="Q673" s="232" t="e">
        <f t="shared" si="573"/>
        <v>#DIV/0!</v>
      </c>
      <c r="R673" s="233" t="e">
        <f t="shared" si="573"/>
        <v>#DIV/0!</v>
      </c>
      <c r="S673" s="233" t="e">
        <f t="shared" si="573"/>
        <v>#DIV/0!</v>
      </c>
      <c r="T673" s="234" t="e">
        <f>(F673)/(AL673+AM673+AN673)*60</f>
        <v>#DIV/0!</v>
      </c>
      <c r="U673" s="234" t="e">
        <f>(G673)*60/AO673</f>
        <v>#DIV/0!</v>
      </c>
      <c r="V673" s="272"/>
      <c r="W673" s="213"/>
      <c r="X673" s="285">
        <f>X672</f>
        <v>15</v>
      </c>
      <c r="Y673" s="182" t="s">
        <v>85</v>
      </c>
      <c r="Z673" s="215"/>
      <c r="AA673" s="215"/>
      <c r="AB673" s="215"/>
      <c r="AC673" s="210">
        <f t="shared" si="566"/>
        <v>0</v>
      </c>
      <c r="AD673" s="215"/>
      <c r="AE673" s="215"/>
      <c r="AF673" s="215"/>
      <c r="AG673" s="210">
        <f t="shared" si="567"/>
        <v>0</v>
      </c>
      <c r="AH673" s="216">
        <v>0</v>
      </c>
      <c r="AI673" s="216">
        <v>40</v>
      </c>
      <c r="AJ673" s="216">
        <v>0</v>
      </c>
      <c r="AK673" s="210">
        <f t="shared" si="568"/>
        <v>40</v>
      </c>
      <c r="AL673" s="233"/>
      <c r="AM673" s="233"/>
      <c r="AN673" s="233"/>
      <c r="AO673" s="207">
        <f t="shared" si="551"/>
        <v>0</v>
      </c>
      <c r="AP673" s="236"/>
      <c r="AQ673" s="411">
        <f t="shared" si="552"/>
        <v>0</v>
      </c>
      <c r="AR673" s="237"/>
      <c r="AS673" s="237"/>
      <c r="AT673" s="237"/>
      <c r="AU673" s="219">
        <f t="shared" si="553"/>
        <v>285</v>
      </c>
      <c r="AV673" s="263" t="s">
        <v>86</v>
      </c>
      <c r="AW673" s="221"/>
      <c r="AX673" s="210"/>
      <c r="AY673" s="210"/>
      <c r="AZ673" s="219">
        <f t="shared" si="569"/>
        <v>0</v>
      </c>
      <c r="BA673" s="222">
        <f t="shared" si="554"/>
        <v>0</v>
      </c>
      <c r="BB673" s="221"/>
      <c r="BC673" s="210"/>
      <c r="BD673" s="210"/>
      <c r="BE673" s="219">
        <f t="shared" si="570"/>
        <v>0</v>
      </c>
      <c r="BF673" s="222">
        <f t="shared" si="545"/>
        <v>0</v>
      </c>
      <c r="BG673" s="223"/>
      <c r="BH673" s="195"/>
      <c r="BI673" s="239"/>
      <c r="BJ673" s="240"/>
      <c r="BK673" s="241"/>
      <c r="BL673" s="242"/>
      <c r="BM673" s="225"/>
      <c r="BN673" s="241"/>
      <c r="BO673" s="241"/>
      <c r="BP673" s="251"/>
      <c r="BQ673" s="225"/>
      <c r="BR673" s="241"/>
      <c r="BS673" s="241"/>
      <c r="BT673" s="250"/>
      <c r="BU673" s="8"/>
      <c r="BV673" s="87"/>
      <c r="BW673" s="97"/>
      <c r="BX673" s="130"/>
      <c r="BY673" s="93"/>
      <c r="BZ673" s="93"/>
      <c r="CA673" s="98"/>
      <c r="CB673" s="8"/>
      <c r="CC673" s="87"/>
      <c r="CD673" s="131"/>
      <c r="CE673" s="132"/>
      <c r="CF673" s="93"/>
      <c r="CG673" s="93"/>
      <c r="CH673" s="133"/>
      <c r="CI673" s="8"/>
      <c r="CJ673" s="9"/>
      <c r="CP673" s="8"/>
      <c r="CQ673" s="42"/>
      <c r="CR673" s="43"/>
      <c r="CS673" s="43"/>
      <c r="CT673" s="43"/>
      <c r="CU673" s="48"/>
    </row>
    <row r="674" spans="1:99" ht="15.75" customHeight="1" x14ac:dyDescent="0.25">
      <c r="A674" s="201" t="s">
        <v>87</v>
      </c>
      <c r="B674" s="202"/>
      <c r="C674" s="204">
        <v>175</v>
      </c>
      <c r="D674" s="204">
        <v>182</v>
      </c>
      <c r="E674" s="204">
        <v>111</v>
      </c>
      <c r="F674" s="290">
        <f t="shared" si="560"/>
        <v>468</v>
      </c>
      <c r="G674" s="206">
        <f t="shared" si="546"/>
        <v>5118.9269999999997</v>
      </c>
      <c r="H674" s="291">
        <f>G674/BH647</f>
        <v>341.26179999999999</v>
      </c>
      <c r="I674" s="231">
        <f t="shared" si="561"/>
        <v>0</v>
      </c>
      <c r="J674" s="207"/>
      <c r="K674" s="207"/>
      <c r="L674" s="207"/>
      <c r="M674" s="207"/>
      <c r="N674" s="207"/>
      <c r="O674" s="208"/>
      <c r="P674" s="210"/>
      <c r="Q674" s="209" t="e">
        <f t="shared" si="573"/>
        <v>#DIV/0!</v>
      </c>
      <c r="R674" s="210" t="e">
        <f t="shared" si="573"/>
        <v>#DIV/0!</v>
      </c>
      <c r="S674" s="210"/>
      <c r="T674" s="209"/>
      <c r="U674" s="209"/>
      <c r="V674" s="212"/>
      <c r="W674" s="213"/>
      <c r="X674" s="292">
        <f>X671</f>
        <v>15</v>
      </c>
      <c r="Y674" s="293"/>
      <c r="Z674" s="294"/>
      <c r="AA674" s="295"/>
      <c r="AB674" s="295"/>
      <c r="AC674" s="294"/>
      <c r="AD674" s="295"/>
      <c r="AE674" s="295"/>
      <c r="AF674" s="295"/>
      <c r="AG674" s="295"/>
      <c r="AH674" s="296"/>
      <c r="AI674" s="295"/>
      <c r="AJ674" s="295"/>
      <c r="AK674" s="295"/>
      <c r="AL674" s="295"/>
      <c r="AM674" s="295"/>
      <c r="AN674" s="295"/>
      <c r="AO674" s="295"/>
      <c r="AP674" s="295"/>
      <c r="AQ674" s="295"/>
      <c r="AR674" s="295"/>
      <c r="AS674" s="295"/>
      <c r="AT674" s="295"/>
      <c r="AU674" s="297"/>
      <c r="AV674" s="297"/>
      <c r="AW674" s="297"/>
      <c r="AX674" s="297"/>
      <c r="AY674" s="297"/>
      <c r="AZ674" s="297"/>
      <c r="BA674" s="222">
        <f t="shared" si="554"/>
        <v>0</v>
      </c>
      <c r="BB674" s="297"/>
      <c r="BC674" s="297"/>
      <c r="BD674" s="297"/>
      <c r="BE674" s="297"/>
      <c r="BF674" s="298"/>
      <c r="BG674" s="299"/>
      <c r="BH674" s="224" t="s">
        <v>82</v>
      </c>
      <c r="BI674" s="300"/>
      <c r="BJ674" s="249"/>
      <c r="BK674" s="226">
        <v>0</v>
      </c>
      <c r="BL674" s="301"/>
      <c r="BM674" s="300"/>
      <c r="BN674" s="226"/>
      <c r="BO674" s="226">
        <v>0</v>
      </c>
      <c r="BP674" s="302"/>
      <c r="BQ674" s="300"/>
      <c r="BR674" s="226"/>
      <c r="BS674" s="226">
        <v>0</v>
      </c>
      <c r="BT674" s="289"/>
      <c r="BU674" s="8"/>
      <c r="BV674" s="87"/>
      <c r="BW674" s="104" t="s">
        <v>82</v>
      </c>
      <c r="BX674" s="130"/>
      <c r="BY674" s="93"/>
      <c r="BZ674" s="102">
        <f>BK674+BO674+BS674</f>
        <v>0</v>
      </c>
      <c r="CA674" s="142"/>
      <c r="CB674" s="15"/>
      <c r="CC674" s="87"/>
      <c r="CD674" s="131" t="s">
        <v>82</v>
      </c>
      <c r="CE674" s="132"/>
      <c r="CF674" s="93"/>
      <c r="CG674" s="102">
        <f>BZ674</f>
        <v>0</v>
      </c>
      <c r="CH674" s="133"/>
      <c r="CI674" s="8"/>
      <c r="CJ674" s="9"/>
      <c r="CK674" s="8"/>
      <c r="CL674" s="8"/>
      <c r="CM674" s="8"/>
      <c r="CN674" s="8"/>
      <c r="CO674" s="8"/>
      <c r="CP674" s="8"/>
      <c r="CQ674" s="25" t="s">
        <v>82</v>
      </c>
      <c r="CR674" s="31" t="e">
        <f>BK674/C671%</f>
        <v>#DIV/0!</v>
      </c>
      <c r="CS674" s="31" t="e">
        <f>BO674/D671%</f>
        <v>#DIV/0!</v>
      </c>
      <c r="CT674" s="31" t="e">
        <f>BS674/E671%</f>
        <v>#DIV/0!</v>
      </c>
      <c r="CU674" s="32" t="e">
        <f>BZ674/F671%</f>
        <v>#DIV/0!</v>
      </c>
    </row>
    <row r="675" spans="1:99" ht="15.75" customHeight="1" x14ac:dyDescent="0.25">
      <c r="A675" s="293" t="s">
        <v>88</v>
      </c>
      <c r="B675" s="465"/>
      <c r="C675" s="465"/>
      <c r="D675" s="303"/>
      <c r="E675" s="304" t="s">
        <v>89</v>
      </c>
      <c r="F675" s="305">
        <v>423</v>
      </c>
      <c r="G675" s="206">
        <f t="shared" si="546"/>
        <v>3943.0599999999995</v>
      </c>
      <c r="H675" s="306">
        <f>G675/BH647</f>
        <v>262.87066666666664</v>
      </c>
      <c r="I675" s="231">
        <f t="shared" si="561"/>
        <v>0</v>
      </c>
      <c r="J675" s="307"/>
      <c r="K675" s="308" t="s">
        <v>17</v>
      </c>
      <c r="L675" s="308"/>
      <c r="M675" s="308" t="s">
        <v>18</v>
      </c>
      <c r="N675" s="308"/>
      <c r="O675" s="466" t="s">
        <v>19</v>
      </c>
      <c r="P675" s="466"/>
      <c r="Q675" s="466" t="s">
        <v>90</v>
      </c>
      <c r="R675" s="466"/>
      <c r="S675" s="467" t="s">
        <v>91</v>
      </c>
      <c r="T675" s="467"/>
      <c r="U675" s="467" t="s">
        <v>92</v>
      </c>
      <c r="V675" s="468"/>
      <c r="W675" s="213"/>
      <c r="X675" s="185"/>
      <c r="Y675" s="309"/>
      <c r="Z675" s="309"/>
      <c r="AA675" s="310"/>
      <c r="AB675" s="311"/>
      <c r="AC675" s="311"/>
      <c r="AD675" s="311"/>
      <c r="AE675" s="312"/>
      <c r="AF675" s="313"/>
      <c r="AG675" s="313"/>
      <c r="AH675" s="313"/>
      <c r="AI675" s="313"/>
      <c r="AJ675" s="313"/>
      <c r="AK675" s="313"/>
      <c r="AL675" s="313"/>
      <c r="AM675" s="313"/>
      <c r="AN675" s="313"/>
      <c r="AO675" s="313"/>
      <c r="AP675" s="313"/>
      <c r="AQ675" s="313"/>
      <c r="AR675" s="313"/>
      <c r="AS675" s="313"/>
      <c r="AT675" s="313"/>
      <c r="AU675" s="313"/>
      <c r="AV675" s="313"/>
      <c r="AW675" s="313"/>
      <c r="AX675" s="313"/>
      <c r="AY675" s="313"/>
      <c r="AZ675" s="313"/>
      <c r="BA675" s="313"/>
      <c r="BB675" s="313"/>
      <c r="BC675" s="313"/>
      <c r="BD675" s="313"/>
      <c r="BE675" s="313"/>
      <c r="BF675" s="313"/>
      <c r="BG675" s="313"/>
      <c r="BH675" s="224"/>
      <c r="BI675" s="225"/>
      <c r="BJ675" s="240"/>
      <c r="BK675" s="241"/>
      <c r="BL675" s="250"/>
      <c r="BM675" s="225"/>
      <c r="BN675" s="241"/>
      <c r="BO675" s="241"/>
      <c r="BP675" s="251"/>
      <c r="BQ675" s="225"/>
      <c r="BR675" s="241"/>
      <c r="BS675" s="241"/>
      <c r="BT675" s="250"/>
      <c r="BU675" s="8"/>
      <c r="BV675" s="87"/>
      <c r="BW675" s="107"/>
      <c r="BX675" s="130"/>
      <c r="BY675" s="93"/>
      <c r="BZ675" s="93"/>
      <c r="CA675" s="142"/>
      <c r="CB675" s="8"/>
      <c r="CC675" s="87"/>
      <c r="CD675" s="131"/>
      <c r="CE675" s="132"/>
      <c r="CF675" s="93"/>
      <c r="CG675" s="93"/>
      <c r="CH675" s="133"/>
      <c r="CI675" s="8"/>
      <c r="CJ675" s="9"/>
      <c r="CK675" s="8"/>
      <c r="CL675" s="8"/>
      <c r="CM675" s="8"/>
      <c r="CN675" s="8"/>
      <c r="CO675" s="8"/>
      <c r="CP675" s="8"/>
      <c r="CQ675" s="25"/>
      <c r="CR675" s="2"/>
      <c r="CS675" s="2"/>
      <c r="CT675" s="2"/>
      <c r="CU675" s="3"/>
    </row>
    <row r="676" spans="1:99" ht="15.75" customHeight="1" x14ac:dyDescent="0.25">
      <c r="A676" s="314" t="s">
        <v>129</v>
      </c>
      <c r="B676" s="315"/>
      <c r="C676" s="315"/>
      <c r="D676" s="316"/>
      <c r="E676" s="316"/>
      <c r="F676" s="317">
        <f>C676+D676+E676</f>
        <v>0</v>
      </c>
      <c r="G676" s="318">
        <f>F676</f>
        <v>0</v>
      </c>
      <c r="H676" s="319"/>
      <c r="I676" s="231">
        <f t="shared" si="561"/>
        <v>0</v>
      </c>
      <c r="J676" s="321"/>
      <c r="K676" s="322" t="s">
        <v>93</v>
      </c>
      <c r="L676" s="323" t="s">
        <v>94</v>
      </c>
      <c r="M676" s="324" t="s">
        <v>93</v>
      </c>
      <c r="N676" s="323" t="s">
        <v>94</v>
      </c>
      <c r="O676" s="324" t="s">
        <v>93</v>
      </c>
      <c r="P676" s="323" t="s">
        <v>94</v>
      </c>
      <c r="Q676" s="324" t="s">
        <v>93</v>
      </c>
      <c r="R676" s="323" t="s">
        <v>94</v>
      </c>
      <c r="S676" s="324" t="s">
        <v>93</v>
      </c>
      <c r="T676" s="323" t="s">
        <v>94</v>
      </c>
      <c r="U676" s="324" t="s">
        <v>93</v>
      </c>
      <c r="V676" s="325" t="s">
        <v>94</v>
      </c>
      <c r="W676" s="213"/>
      <c r="X676" s="213"/>
      <c r="Y676" s="309"/>
      <c r="Z676" s="309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  <c r="AO676" s="326"/>
      <c r="AP676" s="326"/>
      <c r="AQ676" s="326"/>
      <c r="AR676" s="326"/>
      <c r="AS676" s="326"/>
      <c r="AT676" s="326"/>
      <c r="AU676" s="326"/>
      <c r="AV676" s="326"/>
      <c r="AW676" s="326"/>
      <c r="AX676" s="326"/>
      <c r="AY676" s="326"/>
      <c r="AZ676" s="326"/>
      <c r="BA676" s="326"/>
      <c r="BB676" s="326"/>
      <c r="BC676" s="326"/>
      <c r="BD676" s="326"/>
      <c r="BE676" s="326"/>
      <c r="BF676" s="326"/>
      <c r="BG676" s="326"/>
      <c r="BH676" s="224" t="s">
        <v>84</v>
      </c>
      <c r="BI676" s="225"/>
      <c r="BJ676" s="249"/>
      <c r="BK676" s="226">
        <v>7.0999999999999994E-2</v>
      </c>
      <c r="BL676" s="250"/>
      <c r="BM676" s="225"/>
      <c r="BN676" s="226"/>
      <c r="BO676" s="226">
        <v>0.218</v>
      </c>
      <c r="BP676" s="251"/>
      <c r="BQ676" s="225"/>
      <c r="BR676" s="226"/>
      <c r="BS676" s="226">
        <v>0.112</v>
      </c>
      <c r="BT676" s="250"/>
      <c r="BU676" s="8"/>
      <c r="BV676" s="87"/>
      <c r="BW676" s="104" t="s">
        <v>84</v>
      </c>
      <c r="BX676" s="130"/>
      <c r="BY676" s="93"/>
      <c r="BZ676" s="102">
        <f>BK676+BO676+BS676</f>
        <v>0.40099999999999997</v>
      </c>
      <c r="CA676" s="142"/>
      <c r="CB676" s="8"/>
      <c r="CC676" s="87"/>
      <c r="CD676" s="90" t="s">
        <v>84</v>
      </c>
      <c r="CE676" s="132"/>
      <c r="CF676" s="93"/>
      <c r="CG676" s="102">
        <f>BZ676</f>
        <v>0.40099999999999997</v>
      </c>
      <c r="CH676" s="133"/>
      <c r="CI676" s="8"/>
      <c r="CJ676" s="9"/>
      <c r="CK676" s="8"/>
      <c r="CL676" s="8"/>
      <c r="CM676" s="8"/>
      <c r="CN676" s="8"/>
      <c r="CO676" s="8"/>
      <c r="CP676" s="8"/>
      <c r="CQ676" s="25" t="s">
        <v>84</v>
      </c>
      <c r="CR676" s="31">
        <f>BK676/C672%</f>
        <v>1.3121419330992421</v>
      </c>
      <c r="CS676" s="31">
        <f>BO676/D672%</f>
        <v>6.0254284134881155</v>
      </c>
      <c r="CT676" s="31">
        <f>BS676/E672%</f>
        <v>2.0698576972833118</v>
      </c>
      <c r="CU676" s="32">
        <f>BZ676/F672%</f>
        <v>2.7770083102493071</v>
      </c>
    </row>
    <row r="677" spans="1:99" ht="15.75" customHeight="1" x14ac:dyDescent="0.25">
      <c r="A677" s="474" t="s">
        <v>95</v>
      </c>
      <c r="B677" s="475"/>
      <c r="C677" s="327" t="s">
        <v>40</v>
      </c>
      <c r="D677" s="327" t="s">
        <v>45</v>
      </c>
      <c r="E677" s="327" t="s">
        <v>48</v>
      </c>
      <c r="F677" s="328" t="s">
        <v>52</v>
      </c>
      <c r="G677" s="329" t="s">
        <v>56</v>
      </c>
      <c r="H677" s="329" t="s">
        <v>96</v>
      </c>
      <c r="I677" s="330" t="s">
        <v>97</v>
      </c>
      <c r="J677" s="330"/>
      <c r="K677" s="331">
        <v>1</v>
      </c>
      <c r="L677" s="262">
        <v>15</v>
      </c>
      <c r="M677" s="215">
        <v>1</v>
      </c>
      <c r="N677" s="262">
        <v>15</v>
      </c>
      <c r="O677" s="262">
        <v>1</v>
      </c>
      <c r="P677" s="262">
        <v>15</v>
      </c>
      <c r="Q677" s="210">
        <f t="shared" ref="Q677:R679" si="574">K677+M677+O677</f>
        <v>3</v>
      </c>
      <c r="R677" s="211">
        <f t="shared" si="574"/>
        <v>45</v>
      </c>
      <c r="S677" s="411">
        <f t="shared" ref="S677:T679" si="575">Q677+S631</f>
        <v>37</v>
      </c>
      <c r="T677" s="411">
        <f t="shared" si="575"/>
        <v>590</v>
      </c>
      <c r="U677" s="208">
        <f>S677/X651</f>
        <v>2.4666666666666668</v>
      </c>
      <c r="V677" s="412">
        <f>T677/S677</f>
        <v>15.945945945945946</v>
      </c>
      <c r="W677" s="185"/>
      <c r="X677" s="213"/>
      <c r="Y677" s="309"/>
      <c r="Z677" s="309"/>
      <c r="AA677" s="313"/>
      <c r="AB677" s="313"/>
      <c r="AC677" s="313"/>
      <c r="AD677" s="313"/>
      <c r="AE677" s="313"/>
      <c r="AF677" s="313"/>
      <c r="AG677" s="313"/>
      <c r="AH677" s="313"/>
      <c r="AI677" s="313"/>
      <c r="AJ677" s="313"/>
      <c r="AK677" s="313"/>
      <c r="AL677" s="313"/>
      <c r="AM677" s="313"/>
      <c r="AN677" s="313"/>
      <c r="AO677" s="313"/>
      <c r="AP677" s="313"/>
      <c r="AQ677" s="313"/>
      <c r="AR677" s="313"/>
      <c r="AS677" s="313"/>
      <c r="AT677" s="313"/>
      <c r="AU677" s="313"/>
      <c r="AV677" s="313"/>
      <c r="AW677" s="313"/>
      <c r="AX677" s="313"/>
      <c r="AY677" s="313"/>
      <c r="AZ677" s="313"/>
      <c r="BA677" s="313"/>
      <c r="BB677" s="313"/>
      <c r="BC677" s="313"/>
      <c r="BD677" s="313"/>
      <c r="BE677" s="313"/>
      <c r="BF677" s="313"/>
      <c r="BG677" s="313"/>
      <c r="BH677" s="195"/>
      <c r="BI677" s="225"/>
      <c r="BJ677" s="240"/>
      <c r="BK677" s="241"/>
      <c r="BL677" s="250"/>
      <c r="BM677" s="225"/>
      <c r="BN677" s="241"/>
      <c r="BO677" s="241"/>
      <c r="BP677" s="251"/>
      <c r="BQ677" s="225"/>
      <c r="BR677" s="241"/>
      <c r="BS677" s="241"/>
      <c r="BT677" s="250"/>
      <c r="BU677" s="8"/>
      <c r="BV677" s="87"/>
      <c r="BW677" s="97"/>
      <c r="BX677" s="130"/>
      <c r="BY677" s="93"/>
      <c r="BZ677" s="93"/>
      <c r="CA677" s="142"/>
      <c r="CB677" s="8"/>
      <c r="CC677" s="143"/>
      <c r="CD677" s="108"/>
      <c r="CE677" s="132"/>
      <c r="CF677" s="93"/>
      <c r="CG677" s="93"/>
      <c r="CH677" s="133"/>
      <c r="CI677" s="8"/>
      <c r="CJ677" s="9"/>
      <c r="CK677" s="8"/>
      <c r="CL677" s="8"/>
      <c r="CM677" s="8"/>
      <c r="CN677" s="8"/>
      <c r="CO677" s="8"/>
      <c r="CP677" s="8"/>
      <c r="CQ677" s="42"/>
      <c r="CR677" s="43"/>
      <c r="CS677" s="43"/>
      <c r="CT677" s="43"/>
      <c r="CU677" s="48"/>
    </row>
    <row r="678" spans="1:99" ht="15.75" customHeight="1" x14ac:dyDescent="0.25">
      <c r="A678" s="191" t="s">
        <v>98</v>
      </c>
      <c r="B678" s="234"/>
      <c r="C678" s="333">
        <v>1.2</v>
      </c>
      <c r="D678" s="333">
        <v>0.85</v>
      </c>
      <c r="E678" s="333">
        <v>1.1499999999999999</v>
      </c>
      <c r="F678" s="334">
        <v>0.85</v>
      </c>
      <c r="G678" s="334">
        <v>0.85</v>
      </c>
      <c r="H678" s="335">
        <f>F651</f>
        <v>448.70699999999999</v>
      </c>
      <c r="I678" s="336" t="s">
        <v>99</v>
      </c>
      <c r="J678" s="336"/>
      <c r="K678" s="331">
        <v>1</v>
      </c>
      <c r="L678" s="262">
        <v>10</v>
      </c>
      <c r="M678" s="215">
        <v>1</v>
      </c>
      <c r="N678" s="262">
        <v>10</v>
      </c>
      <c r="O678" s="262">
        <v>1</v>
      </c>
      <c r="P678" s="215">
        <v>10</v>
      </c>
      <c r="Q678" s="210">
        <f t="shared" si="574"/>
        <v>3</v>
      </c>
      <c r="R678" s="211">
        <f t="shared" si="574"/>
        <v>30</v>
      </c>
      <c r="S678" s="411">
        <f t="shared" si="575"/>
        <v>37</v>
      </c>
      <c r="T678" s="411">
        <f t="shared" si="575"/>
        <v>400</v>
      </c>
      <c r="U678" s="208">
        <f>S678/X652</f>
        <v>2.4666666666666668</v>
      </c>
      <c r="V678" s="222">
        <f>T678/S678</f>
        <v>10.810810810810811</v>
      </c>
      <c r="W678" s="213"/>
      <c r="X678" s="223"/>
      <c r="Y678" s="309"/>
      <c r="Z678" s="309"/>
      <c r="AA678" s="313"/>
      <c r="AE678" s="313"/>
      <c r="AF678" s="313"/>
      <c r="AG678" s="313"/>
      <c r="AH678" s="313"/>
      <c r="AI678" s="313"/>
      <c r="AJ678" s="313"/>
      <c r="AK678" s="313"/>
      <c r="AL678" s="313"/>
      <c r="AM678" s="313"/>
      <c r="AN678" s="313"/>
      <c r="AO678" s="313"/>
      <c r="AP678" s="313"/>
      <c r="AQ678" s="313"/>
      <c r="AR678" s="313"/>
      <c r="AS678" s="313"/>
      <c r="AT678" s="313"/>
      <c r="AU678" s="313"/>
      <c r="AV678" s="313"/>
      <c r="AW678" s="313"/>
      <c r="AX678" s="313"/>
      <c r="AY678" s="313"/>
      <c r="AZ678" s="313"/>
      <c r="BA678" s="313"/>
      <c r="BB678" s="313"/>
      <c r="BC678" s="313"/>
      <c r="BD678" s="313"/>
      <c r="BE678" s="313"/>
      <c r="BF678" s="313"/>
      <c r="BG678" s="313"/>
      <c r="BH678" s="224" t="s">
        <v>86</v>
      </c>
      <c r="BI678" s="239"/>
      <c r="BJ678" s="249"/>
      <c r="BK678" s="226">
        <v>0.36099999999999999</v>
      </c>
      <c r="BL678" s="242"/>
      <c r="BM678" s="225"/>
      <c r="BN678" s="226"/>
      <c r="BO678" s="226">
        <v>0.183</v>
      </c>
      <c r="BP678" s="251"/>
      <c r="BQ678" s="225"/>
      <c r="BR678" s="226"/>
      <c r="BS678" s="226">
        <v>0.16</v>
      </c>
      <c r="BT678" s="250"/>
      <c r="BU678" s="87"/>
      <c r="BV678" s="87"/>
      <c r="BW678" s="104" t="s">
        <v>86</v>
      </c>
      <c r="BX678" s="14"/>
      <c r="BY678" s="16"/>
      <c r="BZ678" s="102">
        <f>BK678+BO678+BS678</f>
        <v>0.70400000000000007</v>
      </c>
      <c r="CA678" s="17"/>
      <c r="CB678" s="469" t="s">
        <v>100</v>
      </c>
      <c r="CC678" s="470"/>
      <c r="CD678" s="131" t="s">
        <v>86</v>
      </c>
      <c r="CE678" s="19"/>
      <c r="CF678" s="16"/>
      <c r="CG678" s="102">
        <f>BZ678</f>
        <v>0.70400000000000007</v>
      </c>
      <c r="CH678" s="20"/>
      <c r="CI678" s="9"/>
      <c r="CP678" s="8"/>
      <c r="CQ678" s="33" t="s">
        <v>86</v>
      </c>
      <c r="CR678" s="44">
        <f>BK678/C673%</f>
        <v>1.7753516278154815</v>
      </c>
      <c r="CS678" s="44">
        <f>BO678/D673%</f>
        <v>2.392156862745098</v>
      </c>
      <c r="CT678" s="44">
        <f>BS678/E673%</f>
        <v>2.0387359836901124</v>
      </c>
      <c r="CU678" s="49">
        <f>BZ678/F673%</f>
        <v>1.9647242688100022</v>
      </c>
    </row>
    <row r="679" spans="1:99" ht="15.75" customHeight="1" x14ac:dyDescent="0.25">
      <c r="A679" s="501" t="s">
        <v>95</v>
      </c>
      <c r="B679" s="241" t="s">
        <v>38</v>
      </c>
      <c r="C679" s="337">
        <f>BY651/F651%</f>
        <v>0.90482207765869493</v>
      </c>
      <c r="D679" s="337">
        <f>BY653/(F653+F654+F655)%</f>
        <v>0.72206534893102059</v>
      </c>
      <c r="E679" s="337">
        <f>BY655/(F656+F657+F658)%</f>
        <v>0.76639503298408995</v>
      </c>
      <c r="F679" s="338">
        <f>BY657/(F659+F660)%</f>
        <v>2.0505809979494187</v>
      </c>
      <c r="G679" s="339">
        <f>BY659/(F661)%</f>
        <v>0.90450771055753265</v>
      </c>
      <c r="H679" s="340" t="s">
        <v>101</v>
      </c>
      <c r="I679" s="341" t="s">
        <v>102</v>
      </c>
      <c r="J679" s="341"/>
      <c r="K679" s="342">
        <v>1</v>
      </c>
      <c r="L679" s="343">
        <v>25</v>
      </c>
      <c r="M679" s="344">
        <v>1</v>
      </c>
      <c r="N679" s="343">
        <v>25</v>
      </c>
      <c r="O679" s="344">
        <v>0</v>
      </c>
      <c r="P679" s="344">
        <v>0</v>
      </c>
      <c r="Q679" s="294">
        <f t="shared" si="574"/>
        <v>2</v>
      </c>
      <c r="R679" s="345">
        <f t="shared" si="574"/>
        <v>50</v>
      </c>
      <c r="S679" s="411">
        <f t="shared" si="575"/>
        <v>8</v>
      </c>
      <c r="T679" s="411">
        <f t="shared" si="575"/>
        <v>195</v>
      </c>
      <c r="U679" s="346">
        <f>S679/X653</f>
        <v>0.53333333333333333</v>
      </c>
      <c r="V679" s="347">
        <f>T679/S679</f>
        <v>24.375</v>
      </c>
      <c r="W679" s="213"/>
      <c r="X679" s="348"/>
      <c r="Y679" s="309"/>
      <c r="Z679" s="309"/>
      <c r="AA679" s="348"/>
      <c r="AE679" s="348"/>
      <c r="AF679" s="348"/>
      <c r="AG679" s="169"/>
      <c r="AH679" s="169"/>
      <c r="AI679" s="169"/>
      <c r="AJ679" s="169"/>
      <c r="AK679" s="169"/>
      <c r="AL679" s="169"/>
      <c r="AM679" s="169"/>
      <c r="AN679" s="169"/>
      <c r="AO679" s="169"/>
      <c r="AP679" s="169"/>
      <c r="AQ679" s="169"/>
      <c r="AR679" s="169"/>
      <c r="AS679" s="169"/>
      <c r="AT679" s="169"/>
      <c r="AU679" s="169"/>
      <c r="AV679" s="169"/>
      <c r="AW679" s="169"/>
      <c r="AX679" s="169"/>
      <c r="AY679" s="169"/>
      <c r="AZ679" s="169"/>
      <c r="BA679" s="169"/>
      <c r="BB679" s="169"/>
      <c r="BC679" s="169"/>
      <c r="BD679" s="169"/>
      <c r="BE679" s="169"/>
      <c r="BF679" s="169"/>
      <c r="BG679" s="169"/>
      <c r="BH679" s="224"/>
      <c r="BI679" s="349"/>
      <c r="BJ679" s="276"/>
      <c r="BK679" s="197"/>
      <c r="BL679" s="250"/>
      <c r="BM679" s="287"/>
      <c r="BN679" s="241"/>
      <c r="BO679" s="241"/>
      <c r="BP679" s="288"/>
      <c r="BQ679" s="350"/>
      <c r="BR679" s="197"/>
      <c r="BS679" s="197"/>
      <c r="BT679" s="289"/>
      <c r="BU679" s="87"/>
      <c r="BV679" s="87"/>
      <c r="BW679" s="107"/>
      <c r="BX679" s="14"/>
      <c r="BY679" s="16"/>
      <c r="BZ679" s="93"/>
      <c r="CA679" s="17"/>
      <c r="CB679" s="144" t="s">
        <v>90</v>
      </c>
      <c r="CC679" s="145"/>
      <c r="CD679" s="131"/>
      <c r="CE679" s="21"/>
      <c r="CF679" s="22"/>
      <c r="CG679" s="146"/>
      <c r="CH679" s="23"/>
      <c r="CI679" s="9"/>
      <c r="CP679" s="8"/>
      <c r="CQ679" s="8"/>
      <c r="CR679" s="8"/>
      <c r="CS679" s="8"/>
      <c r="CT679" s="8"/>
      <c r="CU679" s="8"/>
    </row>
    <row r="680" spans="1:99" ht="15.75" customHeight="1" x14ac:dyDescent="0.25">
      <c r="A680" s="502"/>
      <c r="B680" s="351" t="s">
        <v>39</v>
      </c>
      <c r="C680" s="352">
        <f>CF651/G651%</f>
        <v>0.18670254789196272</v>
      </c>
      <c r="D680" s="352">
        <f>CF653/(G653+G654+G655)%</f>
        <v>5.392857627052261E-2</v>
      </c>
      <c r="E680" s="352">
        <f>CF655/(G656+G657+G658)%</f>
        <v>6.456244316053264E-2</v>
      </c>
      <c r="F680" s="353">
        <f>CF657/(G659+G660)%</f>
        <v>0.12920341786108044</v>
      </c>
      <c r="G680" s="354">
        <f>CF659/(G661)%</f>
        <v>0.10480892559683098</v>
      </c>
      <c r="H680" s="413">
        <f>H634+F674-F675</f>
        <v>1062.6759999999997</v>
      </c>
      <c r="K680" s="309"/>
      <c r="L680" s="309"/>
      <c r="M680" s="471" t="s">
        <v>103</v>
      </c>
      <c r="N680" s="472"/>
      <c r="O680" s="473"/>
      <c r="P680" s="357" t="s">
        <v>104</v>
      </c>
      <c r="Q680" s="358" t="s">
        <v>105</v>
      </c>
      <c r="R680" s="359" t="s">
        <v>106</v>
      </c>
      <c r="S680" s="359" t="s">
        <v>107</v>
      </c>
      <c r="T680" s="359" t="s">
        <v>108</v>
      </c>
      <c r="U680" s="359" t="s">
        <v>101</v>
      </c>
      <c r="V680" s="360" t="s">
        <v>109</v>
      </c>
      <c r="W680" s="213"/>
      <c r="X680" s="348"/>
      <c r="Y680" s="348"/>
      <c r="Z680" s="348"/>
      <c r="AA680" s="348"/>
      <c r="AE680" s="348"/>
      <c r="AF680" s="348"/>
      <c r="AG680" s="169"/>
      <c r="AH680" s="169"/>
      <c r="AI680" s="169"/>
      <c r="AJ680" s="169"/>
      <c r="AK680" s="169"/>
      <c r="AL680" s="169"/>
      <c r="AM680" s="169"/>
      <c r="AN680" s="169"/>
      <c r="AO680" s="169"/>
      <c r="AP680" s="169"/>
      <c r="AQ680" s="169"/>
      <c r="AR680" s="169"/>
      <c r="AS680" s="169"/>
      <c r="AT680" s="169"/>
      <c r="AU680" s="169"/>
      <c r="AV680" s="169"/>
      <c r="AW680" s="169"/>
      <c r="AX680" s="169"/>
      <c r="AY680" s="169"/>
      <c r="AZ680" s="169"/>
      <c r="BA680" s="169"/>
      <c r="BB680" s="169"/>
      <c r="BC680" s="169"/>
      <c r="BD680" s="169"/>
      <c r="BE680" s="169"/>
      <c r="BF680" s="169"/>
      <c r="BG680" s="169"/>
      <c r="BH680" s="361" t="s">
        <v>110</v>
      </c>
      <c r="BI680" s="480"/>
      <c r="BJ680" s="362">
        <f>BJ651+BJ653+BJ655+BJ657+BJ659+BJ661+BJ662+BJ664+BJ666+BJ668+BJ669+BJ670+BJ672+BJ674+BJ676+BJ678</f>
        <v>10.719999999999999</v>
      </c>
      <c r="BK680" s="362">
        <f>BK651+BK653+BK655+BK657+BK659+BK661+BK662+BK664+BK666+BK668+BK669+BK670+BK672+BK674+BK676+BK678</f>
        <v>0.85799999999999998</v>
      </c>
      <c r="BL680" s="488"/>
      <c r="BM680" s="489"/>
      <c r="BN680" s="362">
        <f>BN651+BN653+BN655+BN657+BN659+BN661+BN662+BN664+BN666+BN668+BN669+BN670+BN672+BN674+BN676+BN678</f>
        <v>7.7099999999999991</v>
      </c>
      <c r="BO680" s="362">
        <f>BO651+BO653+BO655+BO657+BO659+BO661+BO662+BO664+BO666+BO668+BO669+BO670+BO672+BO674+BO676+BO678</f>
        <v>0.69399999999999995</v>
      </c>
      <c r="BP680" s="488"/>
      <c r="BQ680" s="489"/>
      <c r="BR680" s="362">
        <f>BR651+BR653+BR655+BR657+BR659+BR661+BR662+BR664+BR666+BR668+BR669+BR670+BR672+BR674+BR676+BR678</f>
        <v>6.92</v>
      </c>
      <c r="BS680" s="362">
        <f>BS651+BS653+BS655+BS657+BS659+BS661+BS662+BS664+BS666+BS668+BS669+BS670+BS672+BS674+BS676+BS678</f>
        <v>0.47199999999999998</v>
      </c>
      <c r="BT680" s="482"/>
      <c r="BU680" s="87"/>
      <c r="BV680" s="87"/>
      <c r="BW680" s="147" t="s">
        <v>110</v>
      </c>
      <c r="BX680" s="18"/>
      <c r="BY680" s="148">
        <f>BY651+BY653+BY655+BY657+BY659+BY661+BY662+BY664+BY666+BY668+BY669+BY670+BY672+BY674+BY676+BY678</f>
        <v>25.349999999999998</v>
      </c>
      <c r="BZ680" s="149">
        <f>BZ653+BZ655+BZ657+BZ659+BZ661+BZ662+BZ664+BZ666+BZ668+BZ669+BZ670+BZ672+BZ674+BZ676+BZ678+CC679</f>
        <v>2.024</v>
      </c>
      <c r="CA680" s="150">
        <f>CA661+CA662+CA664+CA668+CA668+CA669</f>
        <v>0</v>
      </c>
      <c r="CB680" s="144" t="s">
        <v>39</v>
      </c>
      <c r="CC680" s="145">
        <f>CC679</f>
        <v>0</v>
      </c>
      <c r="CD680" s="147" t="s">
        <v>110</v>
      </c>
      <c r="CE680" s="151"/>
      <c r="CF680" s="152">
        <f>SUM(CF633:CF679)</f>
        <v>309.7999999999999</v>
      </c>
      <c r="CG680" s="153">
        <f>SUM(BZ634:BZ680)</f>
        <v>5.7149999999999999</v>
      </c>
      <c r="CH680" s="154">
        <f>CA680</f>
        <v>0</v>
      </c>
      <c r="CI680" s="9"/>
      <c r="CP680" s="8"/>
      <c r="CQ680" s="45"/>
      <c r="CR680" s="8"/>
      <c r="CS680" s="8"/>
      <c r="CT680" s="8"/>
      <c r="CU680" s="8"/>
    </row>
    <row r="681" spans="1:99" ht="15" customHeight="1" x14ac:dyDescent="0.25">
      <c r="A681" s="363"/>
      <c r="H681" s="364" t="s">
        <v>109</v>
      </c>
      <c r="K681" s="309"/>
      <c r="L681" s="309"/>
      <c r="M681" s="365"/>
      <c r="N681" s="333"/>
      <c r="O681" s="366"/>
      <c r="P681" s="367" t="s">
        <v>111</v>
      </c>
      <c r="Q681" s="205"/>
      <c r="R681" s="205"/>
      <c r="S681" s="368"/>
      <c r="T681" s="368"/>
      <c r="U681" s="368"/>
      <c r="V681" s="369">
        <f>Q681+R681+S681+T681+U681</f>
        <v>0</v>
      </c>
      <c r="W681" s="213"/>
      <c r="X681" s="348"/>
      <c r="Y681" s="348"/>
      <c r="Z681" s="348"/>
      <c r="AA681" s="348"/>
      <c r="AE681" s="348"/>
      <c r="AF681" s="348"/>
      <c r="AG681" s="169"/>
      <c r="AH681" s="169"/>
      <c r="AI681" s="169"/>
      <c r="AJ681" s="169"/>
      <c r="AK681" s="169"/>
      <c r="AL681" s="169"/>
      <c r="AM681" s="169"/>
      <c r="AN681" s="169"/>
      <c r="AO681" s="169"/>
      <c r="AP681" s="169"/>
      <c r="AQ681" s="169"/>
      <c r="AR681" s="169"/>
      <c r="AS681" s="169"/>
      <c r="AT681" s="169"/>
      <c r="AU681" s="169"/>
      <c r="AV681" s="169"/>
      <c r="AW681" s="169"/>
      <c r="AX681" s="169"/>
      <c r="AY681" s="169"/>
      <c r="AZ681" s="169"/>
      <c r="BA681" s="169"/>
      <c r="BB681" s="169"/>
      <c r="BC681" s="169"/>
      <c r="BD681" s="169"/>
      <c r="BE681" s="169"/>
      <c r="BF681" s="169"/>
      <c r="BG681" s="169"/>
      <c r="BH681" s="370" t="s">
        <v>112</v>
      </c>
      <c r="BI681" s="481"/>
      <c r="BJ681" s="371">
        <f>BJ680/(BJ680+C674)%</f>
        <v>5.7721300883049746</v>
      </c>
      <c r="BK681" s="371">
        <f>BK680/C674%</f>
        <v>0.49028571428571427</v>
      </c>
      <c r="BL681" s="490"/>
      <c r="BM681" s="491"/>
      <c r="BN681" s="371">
        <f>BN680/(BN680+D674)%</f>
        <v>4.0640978335353957</v>
      </c>
      <c r="BO681" s="371">
        <f>BO680/D674%</f>
        <v>0.3813186813186813</v>
      </c>
      <c r="BP681" s="490"/>
      <c r="BQ681" s="491"/>
      <c r="BR681" s="371">
        <f>BR680/(BR680+E674)%</f>
        <v>5.8683853459972859</v>
      </c>
      <c r="BS681" s="371">
        <f>BS680/E674%</f>
        <v>0.42522522522522516</v>
      </c>
      <c r="BT681" s="483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9"/>
      <c r="CP681" s="8"/>
    </row>
    <row r="682" spans="1:99" ht="15" customHeight="1" x14ac:dyDescent="0.25">
      <c r="A682" s="474" t="s">
        <v>95</v>
      </c>
      <c r="B682" s="475"/>
      <c r="C682" s="327" t="s">
        <v>58</v>
      </c>
      <c r="D682" s="372" t="s">
        <v>61</v>
      </c>
      <c r="E682" s="323" t="s">
        <v>65</v>
      </c>
      <c r="F682" s="325" t="s">
        <v>70</v>
      </c>
      <c r="G682" s="373" t="s">
        <v>71</v>
      </c>
      <c r="H682" s="374" t="s">
        <v>73</v>
      </c>
      <c r="I682" s="375"/>
      <c r="K682" s="309"/>
      <c r="L682" s="309"/>
      <c r="M682" s="476" t="s">
        <v>113</v>
      </c>
      <c r="N682" s="477"/>
      <c r="O682" s="376"/>
      <c r="P682" s="377" t="s">
        <v>114</v>
      </c>
      <c r="Q682" s="378">
        <f t="shared" ref="Q682:V682" si="576">Q681</f>
        <v>0</v>
      </c>
      <c r="R682" s="378">
        <f t="shared" si="576"/>
        <v>0</v>
      </c>
      <c r="S682" s="378">
        <f t="shared" si="576"/>
        <v>0</v>
      </c>
      <c r="T682" s="378">
        <f t="shared" si="576"/>
        <v>0</v>
      </c>
      <c r="U682" s="378">
        <f t="shared" si="576"/>
        <v>0</v>
      </c>
      <c r="V682" s="379">
        <f t="shared" si="576"/>
        <v>0</v>
      </c>
      <c r="W682" s="169"/>
      <c r="X682" s="348"/>
      <c r="Y682" s="348"/>
      <c r="Z682" s="348"/>
      <c r="AA682" s="348"/>
      <c r="AE682" s="348"/>
      <c r="AF682" s="348"/>
      <c r="AG682" s="169"/>
      <c r="AH682" s="169"/>
      <c r="AI682" s="169"/>
      <c r="AJ682" s="169"/>
      <c r="AK682" s="169"/>
      <c r="AL682" s="169"/>
      <c r="AM682" s="169"/>
      <c r="AN682" s="169"/>
      <c r="AO682" s="169"/>
      <c r="AP682" s="169"/>
      <c r="AQ682" s="169"/>
      <c r="AR682" s="169"/>
      <c r="AS682" s="169"/>
      <c r="AT682" s="169"/>
      <c r="AU682" s="169"/>
      <c r="AV682" s="169"/>
      <c r="AW682" s="169"/>
      <c r="AX682" s="169"/>
      <c r="AY682" s="169"/>
      <c r="AZ682" s="169"/>
      <c r="BA682" s="169"/>
      <c r="BB682" s="169"/>
      <c r="BC682" s="169"/>
      <c r="BD682" s="169"/>
      <c r="BE682" s="169"/>
      <c r="BF682" s="169"/>
      <c r="BG682" s="169"/>
      <c r="BH682" s="380"/>
      <c r="BI682" s="381"/>
      <c r="BJ682" s="381"/>
      <c r="BK682" s="381"/>
      <c r="BL682" s="381"/>
      <c r="BM682" s="381"/>
      <c r="BN682" s="381"/>
      <c r="BO682" s="381"/>
      <c r="BP682" s="381"/>
      <c r="BQ682" s="381"/>
      <c r="BR682" s="381"/>
      <c r="BS682" s="381"/>
      <c r="BT682" s="381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9"/>
    </row>
    <row r="683" spans="1:99" ht="15" customHeight="1" x14ac:dyDescent="0.25">
      <c r="A683" s="382"/>
      <c r="B683" s="189"/>
      <c r="C683" s="333">
        <v>1.5</v>
      </c>
      <c r="D683" s="333">
        <v>1.45</v>
      </c>
      <c r="E683" s="383">
        <v>1.25</v>
      </c>
      <c r="F683" s="272">
        <v>1.5</v>
      </c>
      <c r="G683" s="384">
        <v>1.5</v>
      </c>
      <c r="H683" s="385">
        <v>1.5</v>
      </c>
      <c r="I683" s="386"/>
      <c r="K683" s="387" t="s">
        <v>56</v>
      </c>
      <c r="L683" s="388"/>
      <c r="M683" s="476" t="s">
        <v>115</v>
      </c>
      <c r="N683" s="477"/>
      <c r="O683" s="376"/>
      <c r="S683" s="309"/>
      <c r="T683" s="389"/>
      <c r="U683" s="478" t="s">
        <v>109</v>
      </c>
      <c r="V683" s="479"/>
      <c r="W683" s="169"/>
      <c r="X683" s="348"/>
      <c r="Y683" s="390" t="s">
        <v>116</v>
      </c>
      <c r="Z683" s="390">
        <f>100-(Z686+V686+0.15)</f>
        <v>94.143321436130421</v>
      </c>
      <c r="AA683" s="348"/>
      <c r="AE683" s="348"/>
      <c r="AF683" s="348"/>
      <c r="AG683" s="169"/>
      <c r="AH683" s="169"/>
      <c r="AI683" s="169"/>
      <c r="AJ683" s="169"/>
      <c r="AK683" s="169"/>
      <c r="AL683" s="169"/>
      <c r="AM683" s="169"/>
      <c r="AN683" s="169"/>
      <c r="AO683" s="169"/>
      <c r="AP683" s="169"/>
      <c r="AQ683" s="169"/>
      <c r="AR683" s="169"/>
      <c r="AS683" s="169"/>
      <c r="AT683" s="169"/>
      <c r="AU683" s="169"/>
      <c r="AV683" s="169"/>
      <c r="AW683" s="169"/>
      <c r="AX683" s="169"/>
      <c r="AY683" s="169"/>
      <c r="AZ683" s="169"/>
      <c r="BA683" s="169"/>
      <c r="BB683" s="169"/>
      <c r="BC683" s="169"/>
      <c r="BD683" s="169"/>
      <c r="BE683" s="169"/>
      <c r="BF683" s="169"/>
      <c r="BG683" s="169"/>
      <c r="BH683" s="380"/>
      <c r="BI683" s="381"/>
      <c r="BJ683" s="381"/>
      <c r="BK683" s="381"/>
      <c r="BL683" s="381"/>
      <c r="BM683" s="381"/>
      <c r="BN683" s="381"/>
      <c r="BO683" s="381"/>
      <c r="BP683" s="381"/>
      <c r="BQ683" s="381"/>
      <c r="BR683" s="381"/>
      <c r="BS683" s="381"/>
      <c r="BT683" s="381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9"/>
    </row>
    <row r="684" spans="1:99" ht="15.75" customHeight="1" x14ac:dyDescent="0.25">
      <c r="A684" s="365" t="s">
        <v>117</v>
      </c>
      <c r="B684" s="241" t="s">
        <v>38</v>
      </c>
      <c r="C684" s="337">
        <f>BX661/(BX661+F663)%</f>
        <v>1.9525382997897267</v>
      </c>
      <c r="D684" s="337">
        <f>BX662/(BX662+F664)%</f>
        <v>2.2691652470187389</v>
      </c>
      <c r="E684" s="337">
        <f>BX664/(BX664+F665)%</f>
        <v>2.2063510222759737</v>
      </c>
      <c r="F684" s="339">
        <f>BX666/(BX666+F666)%</f>
        <v>2.3215738834904984</v>
      </c>
      <c r="G684" s="391">
        <f>BX668/(BX668+F667)%</f>
        <v>9.0944650889888532</v>
      </c>
      <c r="H684" s="392">
        <f>BX669/(BX669+F668)%</f>
        <v>2.6694311260852661</v>
      </c>
      <c r="I684" s="393"/>
      <c r="K684" s="337">
        <f>BZ659/(F661)%</f>
        <v>0</v>
      </c>
      <c r="L684" s="309"/>
      <c r="M684" s="476" t="s">
        <v>118</v>
      </c>
      <c r="N684" s="477"/>
      <c r="O684" s="376"/>
      <c r="S684" s="309"/>
      <c r="T684" s="492" t="s">
        <v>119</v>
      </c>
      <c r="U684" s="183" t="s">
        <v>36</v>
      </c>
      <c r="V684" s="366">
        <v>5.25</v>
      </c>
      <c r="W684" s="169"/>
      <c r="X684" s="348"/>
      <c r="Y684" s="484" t="s">
        <v>120</v>
      </c>
      <c r="Z684" s="484"/>
      <c r="AA684" s="348"/>
      <c r="AB684" s="348"/>
      <c r="AC684" s="348"/>
      <c r="AD684" s="348"/>
      <c r="AE684" s="348"/>
      <c r="AF684" s="348"/>
      <c r="AG684" s="169"/>
      <c r="AH684" s="169"/>
      <c r="AI684" s="169"/>
      <c r="AJ684" s="169"/>
      <c r="AK684" s="169"/>
      <c r="AL684" s="169"/>
      <c r="AM684" s="169"/>
      <c r="AN684" s="169"/>
      <c r="AO684" s="169"/>
      <c r="AP684" s="169"/>
      <c r="AQ684" s="169"/>
      <c r="AR684" s="169"/>
      <c r="AS684" s="169"/>
      <c r="AT684" s="169"/>
      <c r="AU684" s="169"/>
      <c r="AV684" s="169"/>
      <c r="AW684" s="169"/>
      <c r="AX684" s="169"/>
      <c r="AY684" s="169"/>
      <c r="AZ684" s="169"/>
      <c r="BA684" s="169"/>
      <c r="BB684" s="169"/>
      <c r="BC684" s="169"/>
      <c r="BD684" s="169"/>
      <c r="BE684" s="169"/>
      <c r="BF684" s="169"/>
      <c r="BG684" s="169"/>
      <c r="BH684" s="380"/>
      <c r="BI684" s="381"/>
      <c r="BJ684" s="381"/>
      <c r="BK684" s="381"/>
      <c r="BL684" s="381"/>
      <c r="BM684" s="381"/>
      <c r="BN684" s="381"/>
      <c r="BO684" s="381"/>
      <c r="BP684" s="381"/>
      <c r="BQ684" s="381"/>
      <c r="BR684" s="381"/>
      <c r="BS684" s="381"/>
      <c r="BT684" s="381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9"/>
    </row>
    <row r="685" spans="1:99" ht="15.75" customHeight="1" x14ac:dyDescent="0.25">
      <c r="A685" s="365"/>
      <c r="B685" s="241" t="s">
        <v>39</v>
      </c>
      <c r="C685" s="337">
        <f>CE661/(CE661+G663)%</f>
        <v>0.1835104130395912</v>
      </c>
      <c r="D685" s="337">
        <f>CE662/(CE662+G664)%</f>
        <v>0.22560348933396834</v>
      </c>
      <c r="E685" s="337">
        <f>CE664/(CE664+G665)%</f>
        <v>0.18619110240993353</v>
      </c>
      <c r="F685" s="339">
        <f>CE666/(CE666+G666)%</f>
        <v>0.2579924464067237</v>
      </c>
      <c r="G685" s="391">
        <f>CE668/(CE668+G667)%</f>
        <v>0.61345241786004046</v>
      </c>
      <c r="H685" s="394">
        <f>CF669/(CF669+G668)%</f>
        <v>0.29066896191672198</v>
      </c>
      <c r="K685" s="352">
        <f>CG659/(G661)%</f>
        <v>0</v>
      </c>
      <c r="M685" s="485" t="s">
        <v>121</v>
      </c>
      <c r="N685" s="467"/>
      <c r="O685" s="395"/>
      <c r="T685" s="492"/>
      <c r="U685" s="183" t="s">
        <v>38</v>
      </c>
      <c r="V685" s="193">
        <f>BY680/(BY680+F674)%</f>
        <v>5.1383399209486154</v>
      </c>
      <c r="W685" s="169"/>
      <c r="X685" s="260"/>
      <c r="Y685" s="183" t="s">
        <v>122</v>
      </c>
      <c r="Z685" s="396">
        <v>0</v>
      </c>
      <c r="AA685" s="260"/>
      <c r="AB685" s="260"/>
      <c r="AC685" s="260"/>
      <c r="AD685" s="260"/>
      <c r="AE685" s="260"/>
      <c r="AF685" s="260"/>
      <c r="AG685" s="223"/>
      <c r="AH685" s="223"/>
      <c r="AI685" s="223"/>
      <c r="AJ685" s="223"/>
      <c r="AK685" s="223"/>
      <c r="AL685" s="223"/>
      <c r="AM685" s="223"/>
      <c r="AN685" s="223"/>
      <c r="AO685" s="223"/>
      <c r="AP685" s="223"/>
      <c r="AQ685" s="223"/>
      <c r="AR685" s="223"/>
      <c r="AS685" s="223"/>
      <c r="AT685" s="223"/>
      <c r="AU685" s="223"/>
      <c r="AV685" s="223"/>
      <c r="AW685" s="223"/>
      <c r="AX685" s="223"/>
      <c r="AY685" s="223"/>
      <c r="AZ685" s="223"/>
      <c r="BA685" s="223"/>
      <c r="BB685" s="223"/>
      <c r="BC685" s="223"/>
      <c r="BD685" s="223"/>
      <c r="BE685" s="223"/>
      <c r="BF685" s="223"/>
      <c r="BG685" s="223"/>
      <c r="BH685" s="380"/>
      <c r="BI685" s="381"/>
      <c r="BJ685" s="381"/>
      <c r="BK685" s="381"/>
      <c r="BL685" s="381"/>
      <c r="BM685" s="381"/>
      <c r="BN685" s="381"/>
      <c r="BO685" s="381"/>
      <c r="BP685" s="381"/>
      <c r="BQ685" s="381"/>
      <c r="BR685" s="381"/>
      <c r="BS685" s="381"/>
      <c r="BT685" s="381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9"/>
    </row>
    <row r="686" spans="1:99" ht="15.75" customHeight="1" x14ac:dyDescent="0.25">
      <c r="A686" s="382"/>
      <c r="B686" s="234"/>
      <c r="C686" s="333">
        <v>1.95</v>
      </c>
      <c r="D686" s="333">
        <v>1.75</v>
      </c>
      <c r="E686" s="333">
        <v>1.65</v>
      </c>
      <c r="F686" s="384"/>
      <c r="G686" s="322" t="s">
        <v>123</v>
      </c>
      <c r="H686" s="397" t="s">
        <v>45</v>
      </c>
      <c r="I686" s="327" t="s">
        <v>48</v>
      </c>
      <c r="J686" s="327" t="s">
        <v>52</v>
      </c>
      <c r="K686" s="327" t="s">
        <v>58</v>
      </c>
      <c r="L686" s="372" t="s">
        <v>61</v>
      </c>
      <c r="M686" s="323" t="s">
        <v>65</v>
      </c>
      <c r="N686" s="323" t="s">
        <v>70</v>
      </c>
      <c r="O686" s="327" t="s">
        <v>77</v>
      </c>
      <c r="P686" s="327" t="s">
        <v>80</v>
      </c>
      <c r="Q686" s="398" t="s">
        <v>82</v>
      </c>
      <c r="R686" s="398" t="s">
        <v>84</v>
      </c>
      <c r="S686" s="399" t="s">
        <v>86</v>
      </c>
      <c r="T686" s="493"/>
      <c r="U686" s="183" t="s">
        <v>39</v>
      </c>
      <c r="V686" s="414">
        <f>CF680/(CF680+G674)%</f>
        <v>5.7066785638695761</v>
      </c>
      <c r="W686" s="169"/>
      <c r="X686" s="260"/>
      <c r="Y686" s="183" t="s">
        <v>124</v>
      </c>
      <c r="Z686" s="400">
        <f>Z685/((CF680+G674)+(CF680+G674)*0.0015)%</f>
        <v>0</v>
      </c>
      <c r="AF686" s="260"/>
      <c r="AG686" s="223"/>
      <c r="AH686" s="223"/>
      <c r="AI686" s="223"/>
      <c r="AJ686" s="223"/>
      <c r="AK686" s="223"/>
      <c r="AL686" s="223"/>
      <c r="AM686" s="223"/>
      <c r="AN686" s="223"/>
      <c r="AO686" s="223"/>
      <c r="AP686" s="223"/>
      <c r="AQ686" s="223"/>
      <c r="AR686" s="223"/>
      <c r="AS686" s="223"/>
      <c r="AT686" s="223"/>
      <c r="AU686" s="223"/>
      <c r="AV686" s="223"/>
      <c r="AW686" s="223"/>
      <c r="AX686" s="223"/>
      <c r="AY686" s="223"/>
      <c r="AZ686" s="223"/>
      <c r="BA686" s="223"/>
      <c r="BB686" s="223"/>
      <c r="BC686" s="223"/>
      <c r="BD686" s="223"/>
      <c r="BE686" s="223"/>
      <c r="BF686" s="223"/>
      <c r="BG686" s="223"/>
      <c r="BH686" s="380"/>
      <c r="BI686" s="381"/>
      <c r="BJ686" s="381"/>
      <c r="BK686" s="381"/>
      <c r="BL686" s="381"/>
      <c r="BM686" s="381"/>
      <c r="BN686" s="381"/>
      <c r="BO686" s="381"/>
      <c r="BP686" s="381"/>
      <c r="BQ686" s="381"/>
      <c r="BR686" s="381"/>
      <c r="BS686" s="381"/>
      <c r="BT686" s="381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9"/>
    </row>
    <row r="687" spans="1:99" ht="15" customHeight="1" x14ac:dyDescent="0.25">
      <c r="A687" s="365" t="s">
        <v>109</v>
      </c>
      <c r="B687" s="241" t="s">
        <v>38</v>
      </c>
      <c r="C687" s="337">
        <f>BY661/(BY661+F663)%</f>
        <v>1.9525382997897267</v>
      </c>
      <c r="D687" s="337">
        <f>BY662/(BY662+F664)%</f>
        <v>2.2691652470187389</v>
      </c>
      <c r="E687" s="337">
        <f>BY664/(BY664+F665)%</f>
        <v>2.2063510222759737</v>
      </c>
      <c r="F687" s="338">
        <f>BY666/(BY666+F666)%</f>
        <v>2.3215738834904984</v>
      </c>
      <c r="G687" s="274" t="s">
        <v>38</v>
      </c>
      <c r="H687" s="337">
        <f>BZ653/(F653+F654+F655)%</f>
        <v>0</v>
      </c>
      <c r="I687" s="337">
        <f>BZ655/(F656+F657+F658)%</f>
        <v>0</v>
      </c>
      <c r="J687" s="337">
        <f>BZ657/(F659+F660)%</f>
        <v>0</v>
      </c>
      <c r="K687" s="337">
        <f>BZ661/F663%</f>
        <v>0</v>
      </c>
      <c r="L687" s="337">
        <f>BZ662/F664%</f>
        <v>0</v>
      </c>
      <c r="M687" s="337">
        <f>BZ664/F665%</f>
        <v>0</v>
      </c>
      <c r="N687" s="386">
        <f>BZ666/F666%</f>
        <v>0</v>
      </c>
      <c r="O687" s="337">
        <f>BZ670/F669%</f>
        <v>1.6200350689944349</v>
      </c>
      <c r="P687" s="337">
        <f>BZ672/F670%</f>
        <v>1.1776204438723212</v>
      </c>
      <c r="Q687" s="337" t="e">
        <f>BZ674/F671%</f>
        <v>#DIV/0!</v>
      </c>
      <c r="R687" s="386">
        <f>BZ676/F672%</f>
        <v>2.7770083102493071</v>
      </c>
      <c r="S687" s="272">
        <f>BZ678/F673%</f>
        <v>1.9647242688100022</v>
      </c>
      <c r="T687" s="493" t="s">
        <v>14</v>
      </c>
      <c r="U687" s="183" t="s">
        <v>38</v>
      </c>
      <c r="V687" s="193">
        <f>BZ680/F674%/0.381</f>
        <v>1.1351145209412927</v>
      </c>
      <c r="W687" s="223"/>
      <c r="X687" s="260"/>
      <c r="AF687" s="260"/>
      <c r="AG687" s="223"/>
      <c r="AH687" s="223"/>
      <c r="AI687" s="223"/>
      <c r="AJ687" s="223"/>
      <c r="AK687" s="223"/>
      <c r="AL687" s="223"/>
      <c r="AM687" s="223"/>
      <c r="AN687" s="223"/>
      <c r="AO687" s="223"/>
      <c r="AP687" s="223"/>
      <c r="AQ687" s="223"/>
      <c r="AR687" s="223"/>
      <c r="AS687" s="223"/>
      <c r="AT687" s="223"/>
      <c r="AU687" s="223"/>
      <c r="AV687" s="223"/>
      <c r="AW687" s="223"/>
      <c r="AX687" s="223"/>
      <c r="AY687" s="223"/>
      <c r="AZ687" s="223"/>
      <c r="BA687" s="223"/>
      <c r="BB687" s="223"/>
      <c r="BC687" s="223"/>
      <c r="BD687" s="223"/>
      <c r="BE687" s="223"/>
      <c r="BF687" s="223"/>
      <c r="BG687" s="223"/>
      <c r="BH687" s="380"/>
      <c r="BI687" s="381"/>
      <c r="BJ687" s="381"/>
      <c r="BK687" s="381"/>
      <c r="BL687" s="381"/>
      <c r="BM687" s="381"/>
      <c r="BN687" s="381"/>
      <c r="BO687" s="381"/>
      <c r="BP687" s="381"/>
      <c r="BQ687" s="381"/>
      <c r="BR687" s="381"/>
      <c r="BS687" s="381"/>
      <c r="BT687" s="381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9"/>
    </row>
    <row r="688" spans="1:99" ht="15" customHeight="1" x14ac:dyDescent="0.25">
      <c r="A688" s="401"/>
      <c r="B688" s="351" t="s">
        <v>39</v>
      </c>
      <c r="C688" s="352">
        <f>CF661/(CF661+G663)%</f>
        <v>0.1835104130395912</v>
      </c>
      <c r="D688" s="352">
        <f>CF662/(CF662+G664)%</f>
        <v>0.22560348933396834</v>
      </c>
      <c r="E688" s="352">
        <f>CF664/(CF664+G665)%</f>
        <v>0.18619110240993353</v>
      </c>
      <c r="F688" s="353">
        <f>CF666/(CF666+G666)%</f>
        <v>0.2579924464067237</v>
      </c>
      <c r="G688" s="402" t="s">
        <v>39</v>
      </c>
      <c r="H688" s="352">
        <f>CG653/(G653+G654+G655)%</f>
        <v>0</v>
      </c>
      <c r="I688" s="352">
        <f>CG655/(G656+G657+G658)%</f>
        <v>0</v>
      </c>
      <c r="J688" s="352">
        <f>CG657/(G659+G660)%</f>
        <v>0</v>
      </c>
      <c r="K688" s="352">
        <f>CG661/G663%</f>
        <v>0</v>
      </c>
      <c r="L688" s="352">
        <f>CG662/G664%</f>
        <v>0</v>
      </c>
      <c r="M688" s="352">
        <f>CG664/G665%</f>
        <v>0</v>
      </c>
      <c r="N688" s="393">
        <f>CG666/G666%</f>
        <v>0</v>
      </c>
      <c r="O688" s="352">
        <f>CG670/G669%</f>
        <v>0.10057624270822238</v>
      </c>
      <c r="P688" s="352">
        <f>CG672/G670%</f>
        <v>0.10342733915373827</v>
      </c>
      <c r="Q688" s="352">
        <f>CG674/G671%</f>
        <v>0</v>
      </c>
      <c r="R688" s="393">
        <f>CG676/G672%</f>
        <v>0.23074223043150521</v>
      </c>
      <c r="S688" s="403">
        <f>CG678/G673%</f>
        <v>0.18413316175470537</v>
      </c>
      <c r="T688" s="494"/>
      <c r="U688" s="404" t="s">
        <v>39</v>
      </c>
      <c r="V688" s="405">
        <f>CG680/G674%/0.381</f>
        <v>0.29303016042229169</v>
      </c>
      <c r="W688" s="223"/>
      <c r="X688" s="260"/>
      <c r="AF688" s="260"/>
      <c r="AG688" s="223"/>
      <c r="AH688" s="223"/>
      <c r="AI688" s="223"/>
      <c r="AJ688" s="223"/>
      <c r="AK688" s="223"/>
      <c r="AL688" s="223"/>
      <c r="AM688" s="223"/>
      <c r="AN688" s="223"/>
      <c r="AO688" s="223"/>
      <c r="AP688" s="223"/>
      <c r="AQ688" s="223"/>
      <c r="AR688" s="223"/>
      <c r="AS688" s="223"/>
      <c r="AT688" s="223"/>
      <c r="AU688" s="223"/>
      <c r="AV688" s="223"/>
      <c r="AW688" s="223"/>
      <c r="AX688" s="223"/>
      <c r="AY688" s="223"/>
      <c r="AZ688" s="223"/>
      <c r="BA688" s="223"/>
      <c r="BB688" s="223"/>
      <c r="BC688" s="223"/>
      <c r="BD688" s="223"/>
      <c r="BE688" s="223"/>
      <c r="BF688" s="223"/>
      <c r="BG688" s="223"/>
      <c r="BH688" s="380"/>
      <c r="BI688" s="381"/>
      <c r="BJ688" s="381"/>
      <c r="BK688" s="381"/>
      <c r="BL688" s="381"/>
      <c r="BM688" s="381"/>
      <c r="BN688" s="381"/>
      <c r="BO688" s="381"/>
      <c r="BP688" s="381"/>
      <c r="BQ688" s="381"/>
      <c r="BR688" s="381"/>
      <c r="BS688" s="381"/>
      <c r="BT688" s="381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9"/>
    </row>
    <row r="689" spans="1:99" ht="15" customHeight="1" x14ac:dyDescent="0.25">
      <c r="A689" s="408" t="s">
        <v>125</v>
      </c>
      <c r="B689" s="348"/>
      <c r="C689" s="348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213"/>
      <c r="O689" s="213"/>
      <c r="P689" s="213"/>
      <c r="Q689" s="309"/>
      <c r="R689" s="309"/>
      <c r="W689" s="223"/>
      <c r="X689" s="309"/>
      <c r="Y689" s="309"/>
      <c r="Z689" s="309"/>
      <c r="AA689" s="310"/>
      <c r="AB689" s="310"/>
      <c r="AC689" s="310"/>
      <c r="AD689" s="310"/>
      <c r="AE689" s="310"/>
      <c r="AF689" s="310"/>
      <c r="AG689" s="409"/>
      <c r="AH689" s="409"/>
      <c r="AI689" s="409"/>
      <c r="AJ689" s="409"/>
      <c r="AK689" s="409"/>
      <c r="AL689" s="409"/>
      <c r="AM689" s="409"/>
      <c r="AN689" s="409"/>
      <c r="AO689" s="409"/>
      <c r="AP689" s="409"/>
      <c r="AQ689" s="409"/>
      <c r="AR689" s="409"/>
      <c r="AS689" s="409"/>
      <c r="AT689" s="409"/>
      <c r="AU689" s="409"/>
      <c r="AV689" s="409"/>
      <c r="AW689" s="409"/>
      <c r="AX689" s="409"/>
      <c r="AY689" s="409"/>
      <c r="AZ689" s="409"/>
      <c r="BA689" s="409"/>
      <c r="BB689" s="409"/>
      <c r="BC689" s="409"/>
      <c r="BD689" s="409"/>
      <c r="BE689" s="409"/>
      <c r="BF689" s="409"/>
      <c r="BG689" s="409"/>
      <c r="BH689" s="380"/>
      <c r="BI689" s="381"/>
      <c r="BJ689" s="381"/>
      <c r="BK689" s="381"/>
      <c r="BL689" s="381"/>
      <c r="BM689" s="381"/>
      <c r="BN689" s="381"/>
      <c r="BO689" s="381"/>
      <c r="BP689" s="381"/>
      <c r="BQ689" s="381"/>
      <c r="BR689" s="381"/>
      <c r="BS689" s="381"/>
      <c r="BT689" s="381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9"/>
    </row>
    <row r="690" spans="1:99" ht="15" customHeight="1" x14ac:dyDescent="0.3">
      <c r="A690" s="363"/>
      <c r="S690" s="161"/>
      <c r="T690" s="161"/>
      <c r="U690" s="161"/>
      <c r="V690" s="161"/>
      <c r="W690" s="223"/>
      <c r="BH690" s="380"/>
      <c r="BI690" s="381"/>
      <c r="BJ690" s="381"/>
      <c r="BK690" s="381"/>
      <c r="BL690" s="381"/>
      <c r="BM690" s="381"/>
      <c r="BN690" s="381"/>
      <c r="BO690" s="381"/>
      <c r="BP690" s="381"/>
      <c r="BQ690" s="381"/>
      <c r="BR690" s="381"/>
      <c r="BS690" s="381"/>
      <c r="BT690" s="381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9"/>
    </row>
    <row r="691" spans="1:99" ht="15" customHeight="1" x14ac:dyDescent="0.25">
      <c r="A691" s="363"/>
      <c r="W691" s="213"/>
      <c r="BH691" s="380"/>
      <c r="BI691" s="381"/>
      <c r="BJ691" s="381"/>
      <c r="BK691" s="381"/>
      <c r="BL691" s="381"/>
      <c r="BM691" s="381"/>
      <c r="BN691" s="381"/>
      <c r="BO691" s="381"/>
      <c r="BP691" s="381"/>
      <c r="BQ691" s="381"/>
      <c r="BR691" s="381"/>
      <c r="BS691" s="381"/>
      <c r="BT691" s="381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9"/>
    </row>
    <row r="692" spans="1:99" ht="15" customHeight="1" x14ac:dyDescent="0.3">
      <c r="A692" s="363"/>
      <c r="W692" s="213"/>
      <c r="BG692" s="161"/>
      <c r="BH692" s="409"/>
      <c r="BI692" s="409"/>
      <c r="BJ692" s="409"/>
      <c r="BK692" s="409"/>
      <c r="BL692" s="409"/>
      <c r="BM692" s="409"/>
      <c r="BN692" s="409"/>
      <c r="BO692" s="409"/>
      <c r="BP692" s="409"/>
      <c r="BQ692" s="409"/>
      <c r="BR692" s="409"/>
      <c r="BS692" s="409"/>
      <c r="BT692" s="40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</row>
    <row r="693" spans="1:99" ht="23.25" customHeight="1" x14ac:dyDescent="0.3">
      <c r="A693" s="156" t="s">
        <v>0</v>
      </c>
      <c r="B693" s="157"/>
      <c r="C693" s="157"/>
      <c r="D693" s="157"/>
      <c r="E693" s="157"/>
      <c r="F693" s="157"/>
      <c r="G693" s="157"/>
      <c r="H693" s="158"/>
      <c r="I693" s="159"/>
      <c r="J693" s="159"/>
      <c r="K693" s="426" t="s">
        <v>1</v>
      </c>
      <c r="L693" s="427"/>
      <c r="M693" s="486" t="s">
        <v>479</v>
      </c>
      <c r="N693" s="486"/>
      <c r="O693" s="159"/>
      <c r="P693" s="159"/>
      <c r="Q693" s="159"/>
      <c r="R693" s="159"/>
      <c r="S693" s="159"/>
      <c r="T693" s="159"/>
      <c r="U693" s="159"/>
      <c r="V693" s="160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/>
      <c r="BG693" s="161"/>
      <c r="BH693" s="162">
        <v>16</v>
      </c>
      <c r="BI693" s="430" t="s">
        <v>2</v>
      </c>
      <c r="BJ693" s="431"/>
      <c r="BK693" s="431"/>
      <c r="BL693" s="432"/>
      <c r="BM693" s="430" t="s">
        <v>3</v>
      </c>
      <c r="BN693" s="431"/>
      <c r="BO693" s="431"/>
      <c r="BP693" s="432"/>
      <c r="BQ693" s="430" t="s">
        <v>4</v>
      </c>
      <c r="BR693" s="431"/>
      <c r="BS693" s="431"/>
      <c r="BT693" s="433"/>
      <c r="BU693" s="87"/>
      <c r="BV693" s="87"/>
      <c r="BW693" s="87"/>
      <c r="BX693" s="87"/>
      <c r="BY693" s="88" t="s">
        <v>5</v>
      </c>
      <c r="BZ693" s="89"/>
      <c r="CA693" s="89"/>
      <c r="CB693" s="87"/>
      <c r="CC693" s="87"/>
      <c r="CD693" s="87"/>
      <c r="CE693" s="87"/>
      <c r="CF693" s="88" t="s">
        <v>6</v>
      </c>
      <c r="CG693" s="89"/>
      <c r="CH693" s="89"/>
      <c r="CI693" s="9"/>
      <c r="CK693" s="12"/>
      <c r="CL693" s="434" t="s">
        <v>7</v>
      </c>
      <c r="CM693" s="434"/>
      <c r="CN693" s="434"/>
      <c r="CO693" s="24"/>
      <c r="CQ693" s="12"/>
      <c r="CR693" s="434" t="s">
        <v>8</v>
      </c>
      <c r="CS693" s="434"/>
      <c r="CT693" s="434"/>
      <c r="CU693" s="24"/>
    </row>
    <row r="694" spans="1:99" ht="15.75" customHeight="1" x14ac:dyDescent="0.25">
      <c r="A694" s="163" t="s">
        <v>9</v>
      </c>
      <c r="B694" s="435" t="s">
        <v>10</v>
      </c>
      <c r="C694" s="435"/>
      <c r="D694" s="435"/>
      <c r="E694" s="435"/>
      <c r="F694" s="435"/>
      <c r="G694" s="435"/>
      <c r="H694" s="435"/>
      <c r="I694" s="436" t="s">
        <v>11</v>
      </c>
      <c r="J694" s="436"/>
      <c r="K694" s="436"/>
      <c r="L694" s="436"/>
      <c r="M694" s="436"/>
      <c r="N694" s="436"/>
      <c r="O694" s="461" t="s">
        <v>12</v>
      </c>
      <c r="P694" s="461"/>
      <c r="Q694" s="497" t="s">
        <v>13</v>
      </c>
      <c r="R694" s="497"/>
      <c r="S694" s="497"/>
      <c r="T694" s="497"/>
      <c r="U694" s="497"/>
      <c r="V694" s="498"/>
      <c r="W694" s="164"/>
      <c r="X694" s="165"/>
      <c r="Y694" s="437" t="s">
        <v>11</v>
      </c>
      <c r="Z694" s="438"/>
      <c r="AA694" s="438"/>
      <c r="AB694" s="438"/>
      <c r="AC694" s="438"/>
      <c r="AD694" s="438"/>
      <c r="AE694" s="438"/>
      <c r="AF694" s="438"/>
      <c r="AG694" s="438"/>
      <c r="AH694" s="438"/>
      <c r="AI694" s="438"/>
      <c r="AJ694" s="438"/>
      <c r="AK694" s="438"/>
      <c r="AL694" s="438"/>
      <c r="AM694" s="438"/>
      <c r="AN694" s="438"/>
      <c r="AO694" s="438"/>
      <c r="AP694" s="438"/>
      <c r="AQ694" s="438"/>
      <c r="AR694" s="438"/>
      <c r="AS694" s="438"/>
      <c r="AT694" s="438"/>
      <c r="AU694" s="439"/>
      <c r="AV694" s="166"/>
      <c r="AW694" s="167"/>
      <c r="AX694" s="167"/>
      <c r="AY694" s="167"/>
      <c r="AZ694" s="167"/>
      <c r="BA694" s="168"/>
      <c r="BB694" s="167"/>
      <c r="BC694" s="167"/>
      <c r="BD694" s="167"/>
      <c r="BE694" s="167"/>
      <c r="BF694" s="168"/>
      <c r="BG694" s="169"/>
      <c r="BH694" s="170" t="s">
        <v>9</v>
      </c>
      <c r="BI694" s="171" t="s">
        <v>7</v>
      </c>
      <c r="BJ694" s="172"/>
      <c r="BK694" s="173" t="s">
        <v>14</v>
      </c>
      <c r="BL694" s="174" t="s">
        <v>15</v>
      </c>
      <c r="BM694" s="171" t="s">
        <v>7</v>
      </c>
      <c r="BN694" s="172"/>
      <c r="BO694" s="173" t="s">
        <v>14</v>
      </c>
      <c r="BP694" s="173" t="s">
        <v>15</v>
      </c>
      <c r="BQ694" s="171" t="s">
        <v>7</v>
      </c>
      <c r="BR694" s="172"/>
      <c r="BS694" s="173" t="s">
        <v>14</v>
      </c>
      <c r="BT694" s="174" t="s">
        <v>15</v>
      </c>
      <c r="BU694" s="87"/>
      <c r="BV694" s="87"/>
      <c r="BW694" s="463" t="s">
        <v>9</v>
      </c>
      <c r="BX694" s="91" t="s">
        <v>7</v>
      </c>
      <c r="BY694" s="450" t="s">
        <v>16</v>
      </c>
      <c r="BZ694" s="450" t="s">
        <v>14</v>
      </c>
      <c r="CA694" s="452" t="s">
        <v>15</v>
      </c>
      <c r="CB694" s="87"/>
      <c r="CC694" s="87"/>
      <c r="CD694" s="454" t="s">
        <v>9</v>
      </c>
      <c r="CE694" s="92" t="s">
        <v>7</v>
      </c>
      <c r="CF694" s="450" t="s">
        <v>16</v>
      </c>
      <c r="CG694" s="457" t="s">
        <v>14</v>
      </c>
      <c r="CH694" s="459" t="s">
        <v>15</v>
      </c>
      <c r="CI694" s="9"/>
      <c r="CK694" s="25" t="s">
        <v>9</v>
      </c>
      <c r="CL694" s="26" t="s">
        <v>17</v>
      </c>
      <c r="CM694" s="26" t="s">
        <v>18</v>
      </c>
      <c r="CN694" s="1" t="s">
        <v>19</v>
      </c>
      <c r="CO694" s="27" t="s">
        <v>20</v>
      </c>
      <c r="CP694" s="28"/>
      <c r="CQ694" s="25" t="s">
        <v>9</v>
      </c>
      <c r="CR694" s="26" t="s">
        <v>17</v>
      </c>
      <c r="CS694" s="26" t="s">
        <v>18</v>
      </c>
      <c r="CT694" s="1" t="s">
        <v>19</v>
      </c>
      <c r="CU694" s="27" t="s">
        <v>20</v>
      </c>
    </row>
    <row r="695" spans="1:99" ht="31.5" customHeight="1" x14ac:dyDescent="0.25">
      <c r="A695" s="175"/>
      <c r="B695" s="176"/>
      <c r="C695" s="177" t="s">
        <v>17</v>
      </c>
      <c r="D695" s="177" t="s">
        <v>18</v>
      </c>
      <c r="E695" s="177" t="s">
        <v>19</v>
      </c>
      <c r="F695" s="178" t="s">
        <v>16</v>
      </c>
      <c r="G695" s="178" t="s">
        <v>21</v>
      </c>
      <c r="H695" s="178" t="s">
        <v>22</v>
      </c>
      <c r="I695" s="440" t="s">
        <v>23</v>
      </c>
      <c r="J695" s="440"/>
      <c r="K695" s="441" t="s">
        <v>24</v>
      </c>
      <c r="L695" s="441"/>
      <c r="M695" s="441" t="s">
        <v>25</v>
      </c>
      <c r="N695" s="441"/>
      <c r="O695" s="462"/>
      <c r="P695" s="462"/>
      <c r="Q695" s="499"/>
      <c r="R695" s="499"/>
      <c r="S695" s="499"/>
      <c r="T695" s="499"/>
      <c r="U695" s="499"/>
      <c r="V695" s="500"/>
      <c r="W695" s="164"/>
      <c r="X695" s="165"/>
      <c r="Y695" s="179"/>
      <c r="Z695" s="442" t="s">
        <v>26</v>
      </c>
      <c r="AA695" s="442"/>
      <c r="AB695" s="442"/>
      <c r="AC695" s="442"/>
      <c r="AD695" s="443" t="s">
        <v>27</v>
      </c>
      <c r="AE695" s="443"/>
      <c r="AF695" s="443"/>
      <c r="AG695" s="443"/>
      <c r="AH695" s="443" t="s">
        <v>28</v>
      </c>
      <c r="AI695" s="443"/>
      <c r="AJ695" s="443"/>
      <c r="AK695" s="443"/>
      <c r="AL695" s="444" t="s">
        <v>29</v>
      </c>
      <c r="AM695" s="444"/>
      <c r="AN695" s="444"/>
      <c r="AO695" s="444"/>
      <c r="AP695" s="445" t="s">
        <v>30</v>
      </c>
      <c r="AQ695" s="445"/>
      <c r="AR695" s="445" t="s">
        <v>31</v>
      </c>
      <c r="AS695" s="445"/>
      <c r="AT695" s="445"/>
      <c r="AU695" s="446"/>
      <c r="AW695" s="447" t="s">
        <v>32</v>
      </c>
      <c r="AX695" s="448"/>
      <c r="AY695" s="448"/>
      <c r="AZ695" s="448"/>
      <c r="BA695" s="449"/>
      <c r="BB695" s="447" t="s">
        <v>33</v>
      </c>
      <c r="BC695" s="448"/>
      <c r="BD695" s="448"/>
      <c r="BE695" s="448"/>
      <c r="BF695" s="449"/>
      <c r="BG695" s="181"/>
      <c r="BH695" s="170"/>
      <c r="BI695" s="171" t="s">
        <v>34</v>
      </c>
      <c r="BJ695" s="173" t="s">
        <v>16</v>
      </c>
      <c r="BK695" s="173"/>
      <c r="BL695" s="174"/>
      <c r="BM695" s="171" t="s">
        <v>34</v>
      </c>
      <c r="BN695" s="173" t="s">
        <v>16</v>
      </c>
      <c r="BO695" s="173"/>
      <c r="BP695" s="173"/>
      <c r="BQ695" s="171" t="s">
        <v>34</v>
      </c>
      <c r="BR695" s="173" t="s">
        <v>16</v>
      </c>
      <c r="BS695" s="173"/>
      <c r="BT695" s="174"/>
      <c r="BU695" s="87"/>
      <c r="BV695" s="87"/>
      <c r="BW695" s="464"/>
      <c r="BX695" s="95" t="s">
        <v>34</v>
      </c>
      <c r="BY695" s="451"/>
      <c r="BZ695" s="451"/>
      <c r="CA695" s="453"/>
      <c r="CB695" s="87"/>
      <c r="CC695" s="87"/>
      <c r="CD695" s="455"/>
      <c r="CE695" s="88" t="s">
        <v>34</v>
      </c>
      <c r="CF695" s="456"/>
      <c r="CG695" s="458"/>
      <c r="CH695" s="460"/>
      <c r="CI695" s="9"/>
      <c r="CK695" s="25"/>
      <c r="CL695" s="29" t="s">
        <v>35</v>
      </c>
      <c r="CM695" s="26" t="s">
        <v>35</v>
      </c>
      <c r="CN695" s="26" t="s">
        <v>35</v>
      </c>
      <c r="CO695" s="27" t="s">
        <v>35</v>
      </c>
      <c r="CP695" s="15"/>
      <c r="CQ695" s="25"/>
      <c r="CR695" s="29" t="s">
        <v>35</v>
      </c>
      <c r="CS695" s="26" t="s">
        <v>35</v>
      </c>
      <c r="CT695" s="26" t="s">
        <v>35</v>
      </c>
      <c r="CU695" s="27" t="s">
        <v>35</v>
      </c>
    </row>
    <row r="696" spans="1:99" ht="15.75" customHeight="1" x14ac:dyDescent="0.25">
      <c r="A696" s="182"/>
      <c r="B696" s="178" t="s">
        <v>36</v>
      </c>
      <c r="C696" s="177" t="s">
        <v>37</v>
      </c>
      <c r="D696" s="177" t="s">
        <v>37</v>
      </c>
      <c r="E696" s="177" t="s">
        <v>37</v>
      </c>
      <c r="F696" s="177" t="s">
        <v>37</v>
      </c>
      <c r="G696" s="177" t="s">
        <v>37</v>
      </c>
      <c r="H696" s="177" t="s">
        <v>37</v>
      </c>
      <c r="I696" s="178" t="s">
        <v>38</v>
      </c>
      <c r="J696" s="178" t="s">
        <v>39</v>
      </c>
      <c r="K696" s="178" t="s">
        <v>38</v>
      </c>
      <c r="L696" s="178" t="s">
        <v>39</v>
      </c>
      <c r="M696" s="178" t="s">
        <v>38</v>
      </c>
      <c r="N696" s="178" t="s">
        <v>39</v>
      </c>
      <c r="O696" s="178" t="s">
        <v>38</v>
      </c>
      <c r="P696" s="178" t="s">
        <v>39</v>
      </c>
      <c r="Q696" s="183" t="s">
        <v>17</v>
      </c>
      <c r="R696" s="183" t="s">
        <v>18</v>
      </c>
      <c r="S696" s="183" t="s">
        <v>19</v>
      </c>
      <c r="T696" s="183" t="s">
        <v>38</v>
      </c>
      <c r="U696" s="183" t="s">
        <v>39</v>
      </c>
      <c r="V696" s="184" t="s">
        <v>36</v>
      </c>
      <c r="W696" s="185"/>
      <c r="X696" s="186"/>
      <c r="Y696" s="175"/>
      <c r="Z696" s="187" t="s">
        <v>17</v>
      </c>
      <c r="AA696" s="187" t="s">
        <v>18</v>
      </c>
      <c r="AB696" s="188" t="s">
        <v>19</v>
      </c>
      <c r="AC696" s="189" t="s">
        <v>16</v>
      </c>
      <c r="AD696" s="187" t="s">
        <v>17</v>
      </c>
      <c r="AE696" s="187" t="s">
        <v>18</v>
      </c>
      <c r="AF696" s="187" t="s">
        <v>19</v>
      </c>
      <c r="AG696" s="189" t="s">
        <v>16</v>
      </c>
      <c r="AH696" s="187" t="s">
        <v>17</v>
      </c>
      <c r="AI696" s="187" t="s">
        <v>18</v>
      </c>
      <c r="AJ696" s="187" t="s">
        <v>19</v>
      </c>
      <c r="AK696" s="189" t="s">
        <v>16</v>
      </c>
      <c r="AL696" s="187" t="s">
        <v>17</v>
      </c>
      <c r="AM696" s="187" t="s">
        <v>18</v>
      </c>
      <c r="AN696" s="187" t="s">
        <v>19</v>
      </c>
      <c r="AO696" s="189" t="s">
        <v>39</v>
      </c>
      <c r="AP696" s="189" t="s">
        <v>38</v>
      </c>
      <c r="AQ696" s="189" t="s">
        <v>39</v>
      </c>
      <c r="AR696" s="187" t="s">
        <v>17</v>
      </c>
      <c r="AS696" s="187" t="s">
        <v>18</v>
      </c>
      <c r="AT696" s="187" t="s">
        <v>19</v>
      </c>
      <c r="AU696" s="190" t="s">
        <v>39</v>
      </c>
      <c r="AV696" s="191" t="s">
        <v>17</v>
      </c>
      <c r="AW696" s="192" t="s">
        <v>17</v>
      </c>
      <c r="AX696" s="189" t="s">
        <v>18</v>
      </c>
      <c r="AY696" s="189" t="s">
        <v>19</v>
      </c>
      <c r="AZ696" s="189" t="s">
        <v>38</v>
      </c>
      <c r="BA696" s="193" t="s">
        <v>39</v>
      </c>
      <c r="BB696" s="192" t="s">
        <v>17</v>
      </c>
      <c r="BC696" s="189" t="s">
        <v>18</v>
      </c>
      <c r="BD696" s="189" t="s">
        <v>19</v>
      </c>
      <c r="BE696" s="189" t="s">
        <v>38</v>
      </c>
      <c r="BF696" s="193" t="s">
        <v>39</v>
      </c>
      <c r="BG696" s="194"/>
      <c r="BH696" s="195"/>
      <c r="BI696" s="196"/>
      <c r="BJ696" s="197"/>
      <c r="BK696" s="198"/>
      <c r="BL696" s="199"/>
      <c r="BM696" s="196"/>
      <c r="BN696" s="197"/>
      <c r="BO696" s="198"/>
      <c r="BP696" s="200"/>
      <c r="BQ696" s="196"/>
      <c r="BR696" s="197"/>
      <c r="BS696" s="198"/>
      <c r="BT696" s="199"/>
      <c r="BU696" s="8"/>
      <c r="BV696" s="87"/>
      <c r="BW696" s="97"/>
      <c r="BX696" s="95"/>
      <c r="BY696" s="93"/>
      <c r="BZ696" s="93"/>
      <c r="CA696" s="98"/>
      <c r="CB696" s="8"/>
      <c r="CC696" s="87"/>
      <c r="CD696" s="90"/>
      <c r="CE696" s="99"/>
      <c r="CF696" s="100"/>
      <c r="CG696" s="100"/>
      <c r="CH696" s="101"/>
      <c r="CI696" s="8"/>
      <c r="CJ696" s="9"/>
      <c r="CK696" s="25"/>
      <c r="CL696" s="10"/>
      <c r="CM696" s="10"/>
      <c r="CN696" s="10"/>
      <c r="CO696" s="11"/>
      <c r="CP696" s="8"/>
      <c r="CQ696" s="25"/>
      <c r="CR696" s="30"/>
      <c r="CS696" s="30"/>
      <c r="CT696" s="30"/>
      <c r="CU696" s="46"/>
    </row>
    <row r="697" spans="1:99" ht="15.75" customHeight="1" x14ac:dyDescent="0.25">
      <c r="A697" s="201" t="s">
        <v>40</v>
      </c>
      <c r="B697" s="202"/>
      <c r="C697" s="203">
        <v>145.29</v>
      </c>
      <c r="D697" s="204">
        <v>137.42500000000001</v>
      </c>
      <c r="E697" s="204">
        <v>164.065</v>
      </c>
      <c r="F697" s="205">
        <f t="shared" ref="F697:F704" si="577">C697+D697+E697</f>
        <v>446.78000000000003</v>
      </c>
      <c r="G697" s="206">
        <f>F697+G651</f>
        <v>2621.3620000000001</v>
      </c>
      <c r="H697" s="206">
        <f>G697/BH693</f>
        <v>163.83512500000001</v>
      </c>
      <c r="I697" s="207">
        <f t="shared" ref="I697:I713" si="578">AC697</f>
        <v>0</v>
      </c>
      <c r="J697" s="207">
        <f>I697+J651</f>
        <v>0</v>
      </c>
      <c r="K697" s="207">
        <f t="shared" ref="K697:K713" si="579">AG697</f>
        <v>0</v>
      </c>
      <c r="L697" s="207">
        <f>K697+L651</f>
        <v>60</v>
      </c>
      <c r="M697" s="207">
        <f t="shared" ref="M697:M713" si="580">AK697</f>
        <v>830</v>
      </c>
      <c r="N697" s="207">
        <f>M697+N651</f>
        <v>18265</v>
      </c>
      <c r="O697" s="208">
        <f>(24*60-(I697+K697+M697+AR697+AS697+AT697+AP697))/24/60*100</f>
        <v>42.361111111111107</v>
      </c>
      <c r="P697" s="410">
        <f>(X697*24*60-(J697+L697+N697+AQ697+AU697))/X697/24/60*100</f>
        <v>20.464409722222225</v>
      </c>
      <c r="Q697" s="209"/>
      <c r="R697" s="210"/>
      <c r="S697" s="211"/>
      <c r="T697" s="209"/>
      <c r="U697" s="209"/>
      <c r="V697" s="212"/>
      <c r="W697" s="213"/>
      <c r="X697" s="214">
        <f>BH693</f>
        <v>16</v>
      </c>
      <c r="Y697" s="201" t="s">
        <v>40</v>
      </c>
      <c r="Z697" s="215"/>
      <c r="AA697" s="216"/>
      <c r="AB697" s="217"/>
      <c r="AC697" s="210">
        <f t="shared" ref="AC697:AC713" si="581">Z697+AA697+AB697</f>
        <v>0</v>
      </c>
      <c r="AD697" s="215"/>
      <c r="AE697" s="215"/>
      <c r="AF697" s="215"/>
      <c r="AG697" s="210">
        <f t="shared" ref="AG697:AG713" si="582">AD697+AE697+AF697</f>
        <v>0</v>
      </c>
      <c r="AH697" s="216">
        <v>300</v>
      </c>
      <c r="AI697" s="216">
        <v>315</v>
      </c>
      <c r="AJ697" s="216">
        <v>215</v>
      </c>
      <c r="AK697" s="210">
        <f t="shared" ref="AK697:AK713" si="583">AH697+AI697+AJ697</f>
        <v>830</v>
      </c>
      <c r="AL697" s="218"/>
      <c r="AM697" s="218"/>
      <c r="AN697" s="218"/>
      <c r="AO697" s="207">
        <f>AL697+AM697+AN697+AO651</f>
        <v>0</v>
      </c>
      <c r="AP697" s="209"/>
      <c r="AQ697" s="411">
        <f>AP697+AQ651</f>
        <v>0</v>
      </c>
      <c r="AR697" s="210"/>
      <c r="AS697" s="210"/>
      <c r="AT697" s="210"/>
      <c r="AU697" s="219">
        <f>AR697+AS697+AT697+AU651</f>
        <v>0</v>
      </c>
      <c r="AV697" s="220" t="s">
        <v>40</v>
      </c>
      <c r="AW697" s="221"/>
      <c r="AX697" s="210"/>
      <c r="AY697" s="210"/>
      <c r="AZ697" s="219">
        <f>AW697+AX697+AY697</f>
        <v>0</v>
      </c>
      <c r="BA697" s="222">
        <f>AZ697+BA651</f>
        <v>0</v>
      </c>
      <c r="BB697" s="221"/>
      <c r="BC697" s="210"/>
      <c r="BD697" s="210"/>
      <c r="BE697" s="219">
        <f>BB697+BC697+BD697</f>
        <v>0</v>
      </c>
      <c r="BF697" s="222">
        <f t="shared" ref="BF697:BF719" si="584">BE697+BF651</f>
        <v>0</v>
      </c>
      <c r="BG697" s="223"/>
      <c r="BH697" s="224" t="s">
        <v>40</v>
      </c>
      <c r="BI697" s="225"/>
      <c r="BJ697" s="226">
        <v>1.53</v>
      </c>
      <c r="BK697" s="227"/>
      <c r="BL697" s="228"/>
      <c r="BM697" s="225"/>
      <c r="BN697" s="226">
        <v>1.5</v>
      </c>
      <c r="BO697" s="227"/>
      <c r="BP697" s="229"/>
      <c r="BQ697" s="225"/>
      <c r="BR697" s="226">
        <v>1.2</v>
      </c>
      <c r="BS697" s="227"/>
      <c r="BT697" s="230"/>
      <c r="BU697" s="8"/>
      <c r="BV697" s="87"/>
      <c r="BW697" s="104" t="s">
        <v>40</v>
      </c>
      <c r="BX697" s="13"/>
      <c r="BY697" s="102">
        <f>BJ697+BN697+BR697</f>
        <v>4.2300000000000004</v>
      </c>
      <c r="BZ697" s="102"/>
      <c r="CA697" s="98"/>
      <c r="CB697" s="8"/>
      <c r="CC697" s="87"/>
      <c r="CD697" s="90" t="s">
        <v>40</v>
      </c>
      <c r="CE697" s="105"/>
      <c r="CF697" s="102">
        <f>BY697</f>
        <v>4.2300000000000004</v>
      </c>
      <c r="CG697" s="102"/>
      <c r="CH697" s="106"/>
      <c r="CI697" s="8"/>
      <c r="CJ697" s="9"/>
      <c r="CK697" s="25" t="s">
        <v>40</v>
      </c>
      <c r="CL697" s="31">
        <f>BJ697/C697*100</f>
        <v>1.0530662812306424</v>
      </c>
      <c r="CM697" s="31">
        <f>BN697/D697*100</f>
        <v>1.0915044569765326</v>
      </c>
      <c r="CN697" s="31">
        <f>BR697/E697*100</f>
        <v>0.7314174260201749</v>
      </c>
      <c r="CO697" s="32">
        <f>BY697/F697%</f>
        <v>0.94677469895698108</v>
      </c>
      <c r="CP697" s="8"/>
      <c r="CQ697" s="25" t="s">
        <v>40</v>
      </c>
      <c r="CR697" s="31"/>
      <c r="CS697" s="31"/>
      <c r="CT697" s="31"/>
      <c r="CU697" s="32"/>
    </row>
    <row r="698" spans="1:99" ht="15.75" customHeight="1" x14ac:dyDescent="0.25">
      <c r="A698" s="182" t="s">
        <v>41</v>
      </c>
      <c r="B698" s="202"/>
      <c r="C698" s="204">
        <v>137.86500000000001</v>
      </c>
      <c r="D698" s="204">
        <v>135.49100000000001</v>
      </c>
      <c r="E698" s="204">
        <v>171.56</v>
      </c>
      <c r="F698" s="205">
        <f t="shared" si="577"/>
        <v>444.916</v>
      </c>
      <c r="G698" s="206">
        <f t="shared" ref="G698:G721" si="585">F698+G652</f>
        <v>2419.0329999999999</v>
      </c>
      <c r="H698" s="205">
        <f>G698/BH693</f>
        <v>151.18956249999999</v>
      </c>
      <c r="I698" s="231">
        <f t="shared" si="578"/>
        <v>0</v>
      </c>
      <c r="J698" s="207">
        <f t="shared" ref="J698:J719" si="586">I698+J652</f>
        <v>220</v>
      </c>
      <c r="K698" s="231">
        <f t="shared" si="579"/>
        <v>0</v>
      </c>
      <c r="L698" s="207">
        <f t="shared" ref="L698:L719" si="587">K698+L652</f>
        <v>130</v>
      </c>
      <c r="M698" s="207">
        <f t="shared" si="580"/>
        <v>230</v>
      </c>
      <c r="N698" s="207">
        <f t="shared" ref="N698:N719" si="588">M698+N652</f>
        <v>14910</v>
      </c>
      <c r="O698" s="208">
        <f>(24*60-(I698+K698+M698+AR698+AS698+AT698+AP698))/24/60*100</f>
        <v>84.027777777777786</v>
      </c>
      <c r="P698" s="208">
        <f>(X698*24*60-(J698+L698+N698+AQ698+AU698))/X698/24/60*100</f>
        <v>33.767361111111107</v>
      </c>
      <c r="Q698" s="232"/>
      <c r="R698" s="233"/>
      <c r="S698" s="233"/>
      <c r="T698" s="234"/>
      <c r="U698" s="234"/>
      <c r="V698" s="184"/>
      <c r="W698" s="213"/>
      <c r="X698" s="214">
        <f t="shared" ref="X698:X707" si="589">X697</f>
        <v>16</v>
      </c>
      <c r="Y698" s="182" t="s">
        <v>41</v>
      </c>
      <c r="Z698" s="215"/>
      <c r="AA698" s="216"/>
      <c r="AB698" s="216"/>
      <c r="AC698" s="210">
        <f t="shared" si="581"/>
        <v>0</v>
      </c>
      <c r="AD698" s="235"/>
      <c r="AE698" s="235"/>
      <c r="AF698" s="235"/>
      <c r="AG698" s="210">
        <f t="shared" si="582"/>
        <v>0</v>
      </c>
      <c r="AH698" s="235">
        <v>105</v>
      </c>
      <c r="AI698" s="235">
        <v>90</v>
      </c>
      <c r="AJ698" s="235">
        <v>35</v>
      </c>
      <c r="AK698" s="210">
        <f t="shared" si="583"/>
        <v>230</v>
      </c>
      <c r="AL698" s="233"/>
      <c r="AM698" s="233"/>
      <c r="AN698" s="233"/>
      <c r="AO698" s="207">
        <f t="shared" ref="AO698:AO719" si="590">AL698+AM698+AN698+AO652</f>
        <v>0</v>
      </c>
      <c r="AP698" s="236"/>
      <c r="AQ698" s="411">
        <f t="shared" ref="AQ698:AQ719" si="591">AP698+AQ652</f>
        <v>0</v>
      </c>
      <c r="AR698" s="237"/>
      <c r="AS698" s="237"/>
      <c r="AT698" s="237"/>
      <c r="AU698" s="219">
        <f t="shared" ref="AU698:AU719" si="592">AR698+AS698+AT698+AU652</f>
        <v>0</v>
      </c>
      <c r="AV698" s="220" t="s">
        <v>42</v>
      </c>
      <c r="AW698" s="221"/>
      <c r="AX698" s="210"/>
      <c r="AY698" s="210"/>
      <c r="AZ698" s="219">
        <f>AW698+AX698+AY698</f>
        <v>0</v>
      </c>
      <c r="BA698" s="222">
        <f t="shared" ref="BA698:BA720" si="593">AZ698+BA652</f>
        <v>0</v>
      </c>
      <c r="BB698" s="221"/>
      <c r="BC698" s="210"/>
      <c r="BD698" s="210"/>
      <c r="BE698" s="219">
        <f>BB698+BC698+BD698</f>
        <v>0</v>
      </c>
      <c r="BF698" s="222">
        <f t="shared" si="584"/>
        <v>0</v>
      </c>
      <c r="BG698" s="238"/>
      <c r="BH698" s="195"/>
      <c r="BI698" s="239"/>
      <c r="BJ698" s="240"/>
      <c r="BK698" s="241"/>
      <c r="BL698" s="242"/>
      <c r="BM698" s="239"/>
      <c r="BN698" s="241"/>
      <c r="BO698" s="241"/>
      <c r="BP698" s="198"/>
      <c r="BQ698" s="239"/>
      <c r="BR698" s="241"/>
      <c r="BS698" s="241"/>
      <c r="BT698" s="243"/>
      <c r="BU698" s="8"/>
      <c r="BV698" s="87"/>
      <c r="BW698" s="107"/>
      <c r="BX698" s="14"/>
      <c r="BY698" s="93"/>
      <c r="BZ698" s="93"/>
      <c r="CA698" s="98"/>
      <c r="CB698" s="8"/>
      <c r="CC698" s="87"/>
      <c r="CD698" s="108"/>
      <c r="CE698" s="109"/>
      <c r="CF698" s="93"/>
      <c r="CG698" s="93"/>
      <c r="CH698" s="110"/>
      <c r="CI698" s="8"/>
      <c r="CJ698" s="9"/>
      <c r="CK698" s="25"/>
      <c r="CL698" s="2"/>
      <c r="CM698" s="2"/>
      <c r="CN698" s="2"/>
      <c r="CO698" s="3"/>
      <c r="CP698" s="8"/>
      <c r="CQ698" s="25"/>
      <c r="CR698" s="2"/>
      <c r="CS698" s="2"/>
      <c r="CT698" s="2"/>
      <c r="CU698" s="3"/>
    </row>
    <row r="699" spans="1:99" ht="15.75" customHeight="1" x14ac:dyDescent="0.25">
      <c r="A699" s="201" t="s">
        <v>43</v>
      </c>
      <c r="B699" s="503">
        <v>260</v>
      </c>
      <c r="C699" s="204">
        <v>61.49</v>
      </c>
      <c r="D699" s="204">
        <v>76.064999999999998</v>
      </c>
      <c r="E699" s="204">
        <v>26</v>
      </c>
      <c r="F699" s="244">
        <f t="shared" si="577"/>
        <v>163.55500000000001</v>
      </c>
      <c r="G699" s="206">
        <f t="shared" si="585"/>
        <v>2879.4199999999996</v>
      </c>
      <c r="H699" s="206">
        <f>G699/BH693</f>
        <v>179.96374999999998</v>
      </c>
      <c r="I699" s="207">
        <f t="shared" si="578"/>
        <v>0</v>
      </c>
      <c r="J699" s="207">
        <f t="shared" si="586"/>
        <v>165</v>
      </c>
      <c r="K699" s="207">
        <f t="shared" si="579"/>
        <v>0</v>
      </c>
      <c r="L699" s="207">
        <f t="shared" si="587"/>
        <v>385</v>
      </c>
      <c r="M699" s="207">
        <f t="shared" si="580"/>
        <v>65</v>
      </c>
      <c r="N699" s="207">
        <f t="shared" si="588"/>
        <v>3185</v>
      </c>
      <c r="O699" s="208">
        <f>(24*60-(I699+K699+M699+AR699+AS699+AT699+AP699))/24/60*100</f>
        <v>95.4861111111111</v>
      </c>
      <c r="P699" s="208">
        <f>(X699*24*60-(J699+L699+N699+AQ699+AU699))/X699/24/60*100</f>
        <v>81.640625</v>
      </c>
      <c r="Q699" s="496">
        <f>(C699+C700)/AL699*60</f>
        <v>11.734468085106384</v>
      </c>
      <c r="R699" s="496">
        <f>(D699+D700)/AM699*60</f>
        <v>10.030549450549449</v>
      </c>
      <c r="S699" s="496">
        <f>(E699+E700)/AN699*60</f>
        <v>10.916</v>
      </c>
      <c r="T699" s="496">
        <f>(F699+F700)/(AL699+AM699+AN699)*60</f>
        <v>10.902763636363636</v>
      </c>
      <c r="U699" s="496">
        <f>(G699+G700)*60/AO699</f>
        <v>12.988992500815128</v>
      </c>
      <c r="V699" s="487">
        <v>13.76</v>
      </c>
      <c r="W699" s="245"/>
      <c r="X699" s="214">
        <f t="shared" si="589"/>
        <v>16</v>
      </c>
      <c r="Y699" s="201" t="s">
        <v>43</v>
      </c>
      <c r="Z699" s="215"/>
      <c r="AA699" s="216"/>
      <c r="AB699" s="216"/>
      <c r="AC699" s="210">
        <f t="shared" si="581"/>
        <v>0</v>
      </c>
      <c r="AD699" s="246"/>
      <c r="AE699" s="235"/>
      <c r="AF699" s="235"/>
      <c r="AG699" s="210">
        <f t="shared" si="582"/>
        <v>0</v>
      </c>
      <c r="AH699" s="235">
        <v>10</v>
      </c>
      <c r="AI699" s="235">
        <v>25</v>
      </c>
      <c r="AJ699" s="235">
        <v>30</v>
      </c>
      <c r="AK699" s="210">
        <f t="shared" si="583"/>
        <v>65</v>
      </c>
      <c r="AL699" s="247">
        <f>480-10</f>
        <v>470</v>
      </c>
      <c r="AM699" s="247">
        <v>455</v>
      </c>
      <c r="AN699" s="247">
        <v>450</v>
      </c>
      <c r="AO699" s="207">
        <f t="shared" si="590"/>
        <v>15335</v>
      </c>
      <c r="AP699" s="209"/>
      <c r="AQ699" s="411">
        <f t="shared" si="591"/>
        <v>0</v>
      </c>
      <c r="AR699" s="210"/>
      <c r="AS699" s="210"/>
      <c r="AT699" s="210"/>
      <c r="AU699" s="219">
        <f t="shared" si="592"/>
        <v>495</v>
      </c>
      <c r="AV699" s="220" t="s">
        <v>44</v>
      </c>
      <c r="AW699" s="221"/>
      <c r="AX699" s="210"/>
      <c r="AY699" s="210"/>
      <c r="AZ699" s="219">
        <f>AW699+AX699+AY699</f>
        <v>0</v>
      </c>
      <c r="BA699" s="222">
        <f t="shared" si="593"/>
        <v>0</v>
      </c>
      <c r="BB699" s="221"/>
      <c r="BC699" s="210"/>
      <c r="BD699" s="210"/>
      <c r="BE699" s="219">
        <f>BB699+BC699+BD699</f>
        <v>0</v>
      </c>
      <c r="BF699" s="222">
        <f t="shared" si="584"/>
        <v>0</v>
      </c>
      <c r="BG699" s="248">
        <f>SUM(AR699:AT701,AP699:AP701,AL699:AN701,AH699:AJ701,AD699:AF701,Z699:AB701)</f>
        <v>1440</v>
      </c>
      <c r="BH699" s="224" t="s">
        <v>45</v>
      </c>
      <c r="BI699" s="225"/>
      <c r="BJ699" s="249">
        <v>0.66</v>
      </c>
      <c r="BK699" s="226"/>
      <c r="BL699" s="250"/>
      <c r="BM699" s="225"/>
      <c r="BN699" s="226">
        <v>0.69</v>
      </c>
      <c r="BO699" s="226"/>
      <c r="BP699" s="251"/>
      <c r="BQ699" s="225"/>
      <c r="BR699" s="226">
        <v>0.56000000000000005</v>
      </c>
      <c r="BS699" s="226"/>
      <c r="BT699" s="252"/>
      <c r="BU699" s="8"/>
      <c r="BV699" s="87"/>
      <c r="BW699" s="104" t="s">
        <v>45</v>
      </c>
      <c r="BX699" s="13"/>
      <c r="BY699" s="102">
        <f>BJ699+BN699+BR699</f>
        <v>1.9100000000000001</v>
      </c>
      <c r="BZ699" s="102">
        <f>BK699+BO699+BS699</f>
        <v>0</v>
      </c>
      <c r="CA699" s="98"/>
      <c r="CB699" s="8"/>
      <c r="CC699" s="87"/>
      <c r="CD699" s="90" t="s">
        <v>45</v>
      </c>
      <c r="CE699" s="105"/>
      <c r="CF699" s="102">
        <f>BY699</f>
        <v>1.9100000000000001</v>
      </c>
      <c r="CG699" s="102">
        <f>BZ699</f>
        <v>0</v>
      </c>
      <c r="CH699" s="106"/>
      <c r="CI699" s="8"/>
      <c r="CJ699" s="9"/>
      <c r="CK699" s="25" t="s">
        <v>45</v>
      </c>
      <c r="CL699" s="31">
        <f>BJ699/(C699+C700+C701)%</f>
        <v>0.71801566579634468</v>
      </c>
      <c r="CM699" s="31">
        <f>BN699/(D699+D700+D701)%</f>
        <v>0.90711891145730628</v>
      </c>
      <c r="CN699" s="31">
        <f>BR699/(E699+E700+E701)%</f>
        <v>0.68401123732747038</v>
      </c>
      <c r="CO699" s="32">
        <f>BY699/(F699+F700+F701)%</f>
        <v>0.7644433771587521</v>
      </c>
      <c r="CP699" s="8"/>
      <c r="CQ699" s="25" t="s">
        <v>45</v>
      </c>
      <c r="CR699" s="31">
        <f>BK699/(C699+C700+C701)%</f>
        <v>0</v>
      </c>
      <c r="CS699" s="31">
        <f>BO699/(D699+D700+D701)%</f>
        <v>0</v>
      </c>
      <c r="CT699" s="31">
        <f>BS699/(E699+E700+E701)%</f>
        <v>0</v>
      </c>
      <c r="CU699" s="32">
        <f>BZ699/(F699+F700+F701)%</f>
        <v>0</v>
      </c>
    </row>
    <row r="700" spans="1:99" ht="15.75" customHeight="1" x14ac:dyDescent="0.25">
      <c r="A700" s="182" t="s">
        <v>46</v>
      </c>
      <c r="B700" s="503"/>
      <c r="C700" s="204">
        <v>30.43</v>
      </c>
      <c r="D700" s="204">
        <v>0</v>
      </c>
      <c r="E700" s="204">
        <v>55.87</v>
      </c>
      <c r="F700" s="205">
        <f t="shared" si="577"/>
        <v>86.3</v>
      </c>
      <c r="G700" s="206">
        <f t="shared" si="585"/>
        <v>440.34999999999997</v>
      </c>
      <c r="H700" s="205">
        <f>G700/BH693</f>
        <v>27.521874999999998</v>
      </c>
      <c r="I700" s="231">
        <f t="shared" si="578"/>
        <v>0</v>
      </c>
      <c r="J700" s="207">
        <f t="shared" si="586"/>
        <v>0</v>
      </c>
      <c r="K700" s="231">
        <f t="shared" si="579"/>
        <v>0</v>
      </c>
      <c r="L700" s="207">
        <f t="shared" si="587"/>
        <v>0</v>
      </c>
      <c r="M700" s="207">
        <f t="shared" si="580"/>
        <v>0</v>
      </c>
      <c r="N700" s="207">
        <f t="shared" si="588"/>
        <v>0</v>
      </c>
      <c r="O700" s="208"/>
      <c r="P700" s="208"/>
      <c r="Q700" s="496"/>
      <c r="R700" s="496"/>
      <c r="S700" s="496"/>
      <c r="T700" s="496"/>
      <c r="U700" s="496"/>
      <c r="V700" s="487"/>
      <c r="W700" s="245"/>
      <c r="X700" s="214">
        <f t="shared" si="589"/>
        <v>16</v>
      </c>
      <c r="Y700" s="182" t="s">
        <v>46</v>
      </c>
      <c r="Z700" s="215"/>
      <c r="AA700" s="216"/>
      <c r="AB700" s="216"/>
      <c r="AC700" s="210">
        <f t="shared" si="581"/>
        <v>0</v>
      </c>
      <c r="AD700" s="235"/>
      <c r="AE700" s="235"/>
      <c r="AF700" s="235"/>
      <c r="AG700" s="210">
        <f t="shared" si="582"/>
        <v>0</v>
      </c>
      <c r="AH700" s="235">
        <v>0</v>
      </c>
      <c r="AI700" s="235">
        <v>0</v>
      </c>
      <c r="AJ700" s="235">
        <v>0</v>
      </c>
      <c r="AK700" s="210">
        <f t="shared" si="583"/>
        <v>0</v>
      </c>
      <c r="AL700" s="233"/>
      <c r="AM700" s="233"/>
      <c r="AN700" s="233"/>
      <c r="AO700" s="207">
        <f t="shared" si="590"/>
        <v>0</v>
      </c>
      <c r="AP700" s="236"/>
      <c r="AQ700" s="411">
        <f t="shared" si="591"/>
        <v>0</v>
      </c>
      <c r="AR700" s="237"/>
      <c r="AS700" s="237"/>
      <c r="AT700" s="237"/>
      <c r="AU700" s="219">
        <f t="shared" si="592"/>
        <v>0</v>
      </c>
      <c r="AV700" s="253"/>
      <c r="AW700" s="254"/>
      <c r="AX700" s="237"/>
      <c r="AY700" s="237"/>
      <c r="AZ700" s="255"/>
      <c r="BA700" s="222">
        <f t="shared" si="593"/>
        <v>0</v>
      </c>
      <c r="BB700" s="254"/>
      <c r="BC700" s="237"/>
      <c r="BD700" s="237"/>
      <c r="BE700" s="255"/>
      <c r="BF700" s="222">
        <f t="shared" si="584"/>
        <v>0</v>
      </c>
      <c r="BG700" s="257"/>
      <c r="BH700" s="195"/>
      <c r="BI700" s="239"/>
      <c r="BJ700" s="240"/>
      <c r="BK700" s="241"/>
      <c r="BL700" s="242"/>
      <c r="BM700" s="239"/>
      <c r="BN700" s="241"/>
      <c r="BO700" s="241"/>
      <c r="BP700" s="198"/>
      <c r="BQ700" s="239"/>
      <c r="BR700" s="241"/>
      <c r="BS700" s="241"/>
      <c r="BT700" s="243"/>
      <c r="BU700" s="8"/>
      <c r="BV700" s="87"/>
      <c r="BW700" s="107"/>
      <c r="BX700" s="14"/>
      <c r="BY700" s="93"/>
      <c r="BZ700" s="93"/>
      <c r="CA700" s="98"/>
      <c r="CB700" s="8"/>
      <c r="CC700" s="87"/>
      <c r="CD700" s="108"/>
      <c r="CE700" s="109"/>
      <c r="CF700" s="93"/>
      <c r="CG700" s="93"/>
      <c r="CH700" s="110"/>
      <c r="CI700" s="8"/>
      <c r="CJ700" s="9"/>
      <c r="CK700" s="25"/>
      <c r="CL700" s="2"/>
      <c r="CM700" s="2"/>
      <c r="CN700" s="2"/>
      <c r="CO700" s="3"/>
      <c r="CP700" s="8"/>
      <c r="CQ700" s="25"/>
      <c r="CR700" s="2"/>
      <c r="CS700" s="2"/>
      <c r="CT700" s="2"/>
      <c r="CU700" s="3"/>
    </row>
    <row r="701" spans="1:99" ht="15.75" customHeight="1" x14ac:dyDescent="0.25">
      <c r="A701" s="182" t="s">
        <v>47</v>
      </c>
      <c r="B701" s="258">
        <v>45</v>
      </c>
      <c r="C701" s="204">
        <v>0</v>
      </c>
      <c r="D701" s="204">
        <v>0</v>
      </c>
      <c r="E701" s="204">
        <v>0</v>
      </c>
      <c r="F701" s="205">
        <f t="shared" si="577"/>
        <v>0</v>
      </c>
      <c r="G701" s="206">
        <f t="shared" si="585"/>
        <v>249.28999999999996</v>
      </c>
      <c r="H701" s="205">
        <f>G701/BH693</f>
        <v>15.580624999999998</v>
      </c>
      <c r="I701" s="231">
        <f t="shared" si="578"/>
        <v>0</v>
      </c>
      <c r="J701" s="207">
        <f t="shared" si="586"/>
        <v>0</v>
      </c>
      <c r="K701" s="231">
        <f t="shared" si="579"/>
        <v>0</v>
      </c>
      <c r="L701" s="207">
        <f t="shared" si="587"/>
        <v>0</v>
      </c>
      <c r="M701" s="207">
        <f t="shared" si="580"/>
        <v>0</v>
      </c>
      <c r="N701" s="207">
        <f t="shared" si="588"/>
        <v>0</v>
      </c>
      <c r="O701" s="208"/>
      <c r="P701" s="208"/>
      <c r="Q701" s="207" t="e">
        <f>C701/AL701*60</f>
        <v>#DIV/0!</v>
      </c>
      <c r="R701" s="207" t="e">
        <f>D701/AM701*60</f>
        <v>#DIV/0!</v>
      </c>
      <c r="S701" s="207" t="e">
        <f>E701/AN701*60</f>
        <v>#DIV/0!</v>
      </c>
      <c r="T701" s="207" t="e">
        <f>(F701)/(AL701+AM701+AN701)*60</f>
        <v>#DIV/0!</v>
      </c>
      <c r="U701" s="207" t="e">
        <f>(G701)*60/AO701</f>
        <v>#DIV/0!</v>
      </c>
      <c r="V701" s="259">
        <v>16.5</v>
      </c>
      <c r="W701" s="213"/>
      <c r="X701" s="214">
        <f t="shared" si="589"/>
        <v>16</v>
      </c>
      <c r="Y701" s="182" t="s">
        <v>47</v>
      </c>
      <c r="Z701" s="215"/>
      <c r="AA701" s="216"/>
      <c r="AB701" s="217"/>
      <c r="AC701" s="210">
        <f t="shared" si="581"/>
        <v>0</v>
      </c>
      <c r="AD701" s="235"/>
      <c r="AE701" s="235"/>
      <c r="AF701" s="235"/>
      <c r="AG701" s="210">
        <f t="shared" si="582"/>
        <v>0</v>
      </c>
      <c r="AH701" s="235">
        <v>0</v>
      </c>
      <c r="AI701" s="235">
        <v>0</v>
      </c>
      <c r="AJ701" s="235">
        <v>0</v>
      </c>
      <c r="AK701" s="210">
        <f t="shared" si="583"/>
        <v>0</v>
      </c>
      <c r="AL701" s="247"/>
      <c r="AM701" s="247"/>
      <c r="AN701" s="247"/>
      <c r="AO701" s="207">
        <f t="shared" si="590"/>
        <v>0</v>
      </c>
      <c r="AP701" s="236"/>
      <c r="AQ701" s="411">
        <f t="shared" si="591"/>
        <v>0</v>
      </c>
      <c r="AR701" s="237"/>
      <c r="AS701" s="237"/>
      <c r="AT701" s="237"/>
      <c r="AU701" s="219">
        <f t="shared" si="592"/>
        <v>0</v>
      </c>
      <c r="AV701" s="253"/>
      <c r="AW701" s="254"/>
      <c r="AX701" s="237"/>
      <c r="AY701" s="237"/>
      <c r="AZ701" s="255"/>
      <c r="BA701" s="222">
        <f t="shared" si="593"/>
        <v>0</v>
      </c>
      <c r="BB701" s="254"/>
      <c r="BC701" s="237"/>
      <c r="BD701" s="237"/>
      <c r="BE701" s="255"/>
      <c r="BF701" s="222">
        <f t="shared" si="584"/>
        <v>0</v>
      </c>
      <c r="BG701" s="260"/>
      <c r="BH701" s="224" t="s">
        <v>48</v>
      </c>
      <c r="BI701" s="225"/>
      <c r="BJ701" s="249">
        <v>1.1499999999999999</v>
      </c>
      <c r="BK701" s="226"/>
      <c r="BL701" s="250"/>
      <c r="BM701" s="225"/>
      <c r="BN701" s="226">
        <v>1.05</v>
      </c>
      <c r="BO701" s="226"/>
      <c r="BP701" s="251"/>
      <c r="BQ701" s="225"/>
      <c r="BR701" s="226">
        <v>1.1100000000000001</v>
      </c>
      <c r="BS701" s="226"/>
      <c r="BT701" s="252"/>
      <c r="BU701" s="8"/>
      <c r="BV701" s="87"/>
      <c r="BW701" s="104" t="s">
        <v>48</v>
      </c>
      <c r="BX701" s="13"/>
      <c r="BY701" s="102">
        <f>BJ701+BN701+BR701</f>
        <v>3.3100000000000005</v>
      </c>
      <c r="BZ701" s="102">
        <f>BK701+BO701+BS701</f>
        <v>0</v>
      </c>
      <c r="CA701" s="98"/>
      <c r="CB701" s="8"/>
      <c r="CC701" s="87"/>
      <c r="CD701" s="90" t="s">
        <v>48</v>
      </c>
      <c r="CE701" s="105"/>
      <c r="CF701" s="102">
        <f>BY701</f>
        <v>3.3100000000000005</v>
      </c>
      <c r="CG701" s="102">
        <f>BZ701</f>
        <v>0</v>
      </c>
      <c r="CH701" s="106"/>
      <c r="CI701" s="8"/>
      <c r="CJ701" s="9"/>
      <c r="CK701" s="25" t="s">
        <v>48</v>
      </c>
      <c r="CL701" s="31">
        <f>BJ701/(C702+C703+C704)%</f>
        <v>0.79794615598112673</v>
      </c>
      <c r="CM701" s="31">
        <f>BN701/(D702+D703+D704)%</f>
        <v>0.47511312217194573</v>
      </c>
      <c r="CN701" s="31">
        <f>BR701/(E702+E703+E704)%</f>
        <v>0.66843309647115501</v>
      </c>
      <c r="CO701" s="32">
        <f>BY701/(F702+F703+F704)%</f>
        <v>0.6231409315109756</v>
      </c>
      <c r="CP701" s="8"/>
      <c r="CQ701" s="25" t="s">
        <v>48</v>
      </c>
      <c r="CR701" s="31">
        <f>BK701/(C702+C703+C704)%</f>
        <v>0</v>
      </c>
      <c r="CS701" s="31">
        <f>BO701/(D702+D703+D704)%</f>
        <v>0</v>
      </c>
      <c r="CT701" s="31">
        <f>BS701/(E702+E703+E704)%</f>
        <v>0</v>
      </c>
      <c r="CU701" s="32">
        <f>BZ701/(F704+F702+F703)%</f>
        <v>0</v>
      </c>
    </row>
    <row r="702" spans="1:99" ht="15.75" customHeight="1" x14ac:dyDescent="0.25">
      <c r="A702" s="201" t="s">
        <v>49</v>
      </c>
      <c r="B702" s="503">
        <v>234</v>
      </c>
      <c r="C702" s="204">
        <v>28.704999999999998</v>
      </c>
      <c r="D702" s="204">
        <v>0</v>
      </c>
      <c r="E702" s="204">
        <v>90.76</v>
      </c>
      <c r="F702" s="206">
        <f t="shared" si="577"/>
        <v>119.465</v>
      </c>
      <c r="G702" s="206">
        <f t="shared" si="585"/>
        <v>2107.0880000000006</v>
      </c>
      <c r="H702" s="206">
        <f>G702/BH693</f>
        <v>131.69300000000004</v>
      </c>
      <c r="I702" s="207">
        <f t="shared" si="578"/>
        <v>0</v>
      </c>
      <c r="J702" s="207">
        <f t="shared" si="586"/>
        <v>160</v>
      </c>
      <c r="K702" s="207">
        <f t="shared" si="579"/>
        <v>0</v>
      </c>
      <c r="L702" s="207">
        <f t="shared" si="587"/>
        <v>355</v>
      </c>
      <c r="M702" s="207">
        <f t="shared" si="580"/>
        <v>80</v>
      </c>
      <c r="N702" s="207">
        <f t="shared" si="588"/>
        <v>2530</v>
      </c>
      <c r="O702" s="208">
        <f>(24*60-(I702+K702+M702+AR702+AS702+AT702))/24/60*100</f>
        <v>94.444444444444443</v>
      </c>
      <c r="P702" s="208">
        <f>(X702*24*60-(J702+L702+N702+AQ702+AU702))/X702/24/60*100</f>
        <v>84.852430555555557</v>
      </c>
      <c r="Q702" s="496">
        <f>(C702+C703)/AL702*60</f>
        <v>3.8273333333333328</v>
      </c>
      <c r="R702" s="496">
        <f>(D702+D703)/AM702*60</f>
        <v>0</v>
      </c>
      <c r="S702" s="496">
        <f>(E702+E703)/AN702*60</f>
        <v>12.664186046511629</v>
      </c>
      <c r="T702" s="496">
        <f>(F702+F703)/(AL702+AM702+AN702)*60</f>
        <v>5.2705147058823538</v>
      </c>
      <c r="U702" s="496">
        <f>(G702+G703)*60/AO702</f>
        <v>8.0016000000000034</v>
      </c>
      <c r="V702" s="487">
        <v>16.25</v>
      </c>
      <c r="W702" s="245"/>
      <c r="X702" s="214">
        <f t="shared" si="589"/>
        <v>16</v>
      </c>
      <c r="Y702" s="201" t="s">
        <v>49</v>
      </c>
      <c r="Z702" s="215"/>
      <c r="AA702" s="216"/>
      <c r="AB702" s="216"/>
      <c r="AC702" s="210">
        <f t="shared" si="581"/>
        <v>0</v>
      </c>
      <c r="AD702" s="235"/>
      <c r="AE702" s="235"/>
      <c r="AF702" s="235"/>
      <c r="AG702" s="210">
        <f t="shared" si="582"/>
        <v>0</v>
      </c>
      <c r="AH702" s="216">
        <v>30</v>
      </c>
      <c r="AI702" s="216">
        <v>0</v>
      </c>
      <c r="AJ702" s="216">
        <v>50</v>
      </c>
      <c r="AK702" s="210">
        <f t="shared" si="583"/>
        <v>80</v>
      </c>
      <c r="AL702" s="247">
        <v>450</v>
      </c>
      <c r="AM702" s="247">
        <v>480</v>
      </c>
      <c r="AN702" s="247">
        <v>430</v>
      </c>
      <c r="AO702" s="207">
        <f t="shared" si="590"/>
        <v>15800</v>
      </c>
      <c r="AP702" s="209"/>
      <c r="AQ702" s="411">
        <f t="shared" si="591"/>
        <v>0</v>
      </c>
      <c r="AR702" s="210"/>
      <c r="AS702" s="210"/>
      <c r="AT702" s="210"/>
      <c r="AU702" s="219">
        <f t="shared" si="592"/>
        <v>445</v>
      </c>
      <c r="AV702" s="220" t="s">
        <v>50</v>
      </c>
      <c r="AW702" s="221"/>
      <c r="AX702" s="210"/>
      <c r="AY702" s="210"/>
      <c r="AZ702" s="219">
        <f>AW702+AX702+AY702</f>
        <v>0</v>
      </c>
      <c r="BA702" s="222">
        <f t="shared" si="593"/>
        <v>240</v>
      </c>
      <c r="BB702" s="221"/>
      <c r="BC702" s="210"/>
      <c r="BD702" s="210"/>
      <c r="BE702" s="219">
        <f>BB702+BC702+BD702</f>
        <v>0</v>
      </c>
      <c r="BF702" s="222">
        <f t="shared" si="584"/>
        <v>0</v>
      </c>
      <c r="BG702" s="248">
        <f>SUM(AR702:AT704,AP702:AP704,AL702:AN704,AH702:AJ704,AD702:AF704,Z702:AB704)</f>
        <v>1440</v>
      </c>
      <c r="BH702" s="195"/>
      <c r="BI702" s="239"/>
      <c r="BJ702" s="240"/>
      <c r="BK702" s="241"/>
      <c r="BL702" s="242"/>
      <c r="BM702" s="239"/>
      <c r="BN702" s="241"/>
      <c r="BO702" s="241"/>
      <c r="BP702" s="198"/>
      <c r="BQ702" s="239"/>
      <c r="BR702" s="241"/>
      <c r="BS702" s="241"/>
      <c r="BT702" s="243"/>
      <c r="BU702" s="8"/>
      <c r="BV702" s="87"/>
      <c r="BW702" s="107"/>
      <c r="BX702" s="14"/>
      <c r="BY702" s="93"/>
      <c r="BZ702" s="93"/>
      <c r="CA702" s="98"/>
      <c r="CB702" s="8"/>
      <c r="CC702" s="87"/>
      <c r="CD702" s="111"/>
      <c r="CE702" s="112"/>
      <c r="CF702" s="93"/>
      <c r="CG702" s="93"/>
      <c r="CH702" s="110"/>
      <c r="CI702" s="8"/>
      <c r="CJ702" s="9"/>
      <c r="CK702" s="25"/>
      <c r="CL702" s="2"/>
      <c r="CM702" s="2"/>
      <c r="CN702" s="2"/>
      <c r="CO702" s="3"/>
      <c r="CP702" s="8"/>
      <c r="CQ702" s="25"/>
      <c r="CR702" s="2"/>
      <c r="CS702" s="2"/>
      <c r="CT702" s="2"/>
      <c r="CU702" s="3"/>
    </row>
    <row r="703" spans="1:99" ht="15.75" customHeight="1" x14ac:dyDescent="0.25">
      <c r="A703" s="182" t="s">
        <v>51</v>
      </c>
      <c r="B703" s="503"/>
      <c r="C703" s="204">
        <v>0</v>
      </c>
      <c r="D703" s="204">
        <v>0</v>
      </c>
      <c r="E703" s="204">
        <v>0</v>
      </c>
      <c r="F703" s="205">
        <f t="shared" si="577"/>
        <v>0</v>
      </c>
      <c r="G703" s="206">
        <f t="shared" si="585"/>
        <v>0</v>
      </c>
      <c r="H703" s="205">
        <f>G703/BH693</f>
        <v>0</v>
      </c>
      <c r="I703" s="231">
        <f t="shared" si="578"/>
        <v>0</v>
      </c>
      <c r="J703" s="207">
        <f t="shared" si="586"/>
        <v>0</v>
      </c>
      <c r="K703" s="231">
        <f t="shared" si="579"/>
        <v>0</v>
      </c>
      <c r="L703" s="207">
        <f t="shared" si="587"/>
        <v>0</v>
      </c>
      <c r="M703" s="207">
        <f t="shared" si="580"/>
        <v>0</v>
      </c>
      <c r="N703" s="207">
        <f t="shared" si="588"/>
        <v>0</v>
      </c>
      <c r="O703" s="208"/>
      <c r="P703" s="208"/>
      <c r="Q703" s="496"/>
      <c r="R703" s="496"/>
      <c r="S703" s="496"/>
      <c r="T703" s="496"/>
      <c r="U703" s="496"/>
      <c r="V703" s="487"/>
      <c r="W703" s="245"/>
      <c r="X703" s="214">
        <f t="shared" si="589"/>
        <v>16</v>
      </c>
      <c r="Y703" s="182" t="s">
        <v>51</v>
      </c>
      <c r="Z703" s="237"/>
      <c r="AA703" s="261"/>
      <c r="AB703" s="261"/>
      <c r="AC703" s="210">
        <f t="shared" si="581"/>
        <v>0</v>
      </c>
      <c r="AD703" s="235"/>
      <c r="AE703" s="235"/>
      <c r="AF703" s="235"/>
      <c r="AG703" s="210">
        <f t="shared" si="582"/>
        <v>0</v>
      </c>
      <c r="AH703" s="235">
        <v>0</v>
      </c>
      <c r="AI703" s="235">
        <v>0</v>
      </c>
      <c r="AJ703" s="235">
        <v>0</v>
      </c>
      <c r="AK703" s="210">
        <f t="shared" si="583"/>
        <v>0</v>
      </c>
      <c r="AL703" s="233"/>
      <c r="AM703" s="233"/>
      <c r="AN703" s="233"/>
      <c r="AO703" s="207">
        <f t="shared" si="590"/>
        <v>0</v>
      </c>
      <c r="AP703" s="236"/>
      <c r="AQ703" s="411">
        <f t="shared" si="591"/>
        <v>0</v>
      </c>
      <c r="AR703" s="237"/>
      <c r="AS703" s="237"/>
      <c r="AT703" s="237"/>
      <c r="AU703" s="219">
        <f t="shared" si="592"/>
        <v>0</v>
      </c>
      <c r="AV703" s="253"/>
      <c r="AW703" s="254"/>
      <c r="AX703" s="237"/>
      <c r="AY703" s="237"/>
      <c r="AZ703" s="255"/>
      <c r="BA703" s="222">
        <f t="shared" si="593"/>
        <v>0</v>
      </c>
      <c r="BB703" s="254"/>
      <c r="BC703" s="237"/>
      <c r="BD703" s="237"/>
      <c r="BE703" s="255"/>
      <c r="BF703" s="222">
        <f t="shared" si="584"/>
        <v>0</v>
      </c>
      <c r="BG703" s="260"/>
      <c r="BH703" s="224" t="s">
        <v>52</v>
      </c>
      <c r="BI703" s="225"/>
      <c r="BJ703" s="249">
        <v>0.55000000000000004</v>
      </c>
      <c r="BK703" s="226"/>
      <c r="BL703" s="250"/>
      <c r="BM703" s="225"/>
      <c r="BN703" s="226">
        <v>0.63</v>
      </c>
      <c r="BO703" s="226"/>
      <c r="BP703" s="251"/>
      <c r="BQ703" s="225"/>
      <c r="BR703" s="226">
        <v>0.42</v>
      </c>
      <c r="BS703" s="226"/>
      <c r="BT703" s="252"/>
      <c r="BU703" s="8"/>
      <c r="BV703" s="87"/>
      <c r="BW703" s="104" t="s">
        <v>52</v>
      </c>
      <c r="BX703" s="13"/>
      <c r="BY703" s="102">
        <f>BJ703+BN703+BR703</f>
        <v>1.6</v>
      </c>
      <c r="BZ703" s="102">
        <f>BK703+BO703+BS703</f>
        <v>0</v>
      </c>
      <c r="CA703" s="98"/>
      <c r="CB703" s="8"/>
      <c r="CC703" s="87"/>
      <c r="CD703" s="113" t="s">
        <v>52</v>
      </c>
      <c r="CE703" s="96"/>
      <c r="CF703" s="102">
        <f>BY703</f>
        <v>1.6</v>
      </c>
      <c r="CG703" s="102">
        <f>BZ703</f>
        <v>0</v>
      </c>
      <c r="CH703" s="106"/>
      <c r="CI703" s="8"/>
      <c r="CJ703" s="9"/>
      <c r="CK703" s="25" t="s">
        <v>52</v>
      </c>
      <c r="CL703" s="31">
        <f>BJ703/(C705+C706)%</f>
        <v>3.2448377581120948</v>
      </c>
      <c r="CM703" s="31">
        <f>BN703/(D705+D706)%</f>
        <v>1.0315186246418337</v>
      </c>
      <c r="CN703" s="31">
        <f>BR703/(E705+E706)%</f>
        <v>1.5810276679841897</v>
      </c>
      <c r="CO703" s="32">
        <f>BY703/(F705+F706)%</f>
        <v>1.5297829620422603</v>
      </c>
      <c r="CP703" s="8"/>
      <c r="CQ703" s="25" t="s">
        <v>52</v>
      </c>
      <c r="CR703" s="31">
        <f>BK703/(C705+C706)%</f>
        <v>0</v>
      </c>
      <c r="CS703" s="31">
        <f>BO703/(D705+D706)%</f>
        <v>0</v>
      </c>
      <c r="CT703" s="31">
        <f>BS703/(E705+E706)%</f>
        <v>0</v>
      </c>
      <c r="CU703" s="32">
        <f>BZ703/(F705+F706)%</f>
        <v>0</v>
      </c>
    </row>
    <row r="704" spans="1:99" ht="15.75" customHeight="1" x14ac:dyDescent="0.25">
      <c r="A704" s="182" t="s">
        <v>53</v>
      </c>
      <c r="B704" s="202">
        <v>150</v>
      </c>
      <c r="C704" s="204">
        <v>115.41500000000001</v>
      </c>
      <c r="D704" s="204">
        <v>221</v>
      </c>
      <c r="E704" s="204">
        <v>75.3</v>
      </c>
      <c r="F704" s="205">
        <f t="shared" si="577"/>
        <v>411.71500000000003</v>
      </c>
      <c r="G704" s="206">
        <f t="shared" si="585"/>
        <v>4542.2</v>
      </c>
      <c r="H704" s="205">
        <f>G704/BH693</f>
        <v>283.88749999999999</v>
      </c>
      <c r="I704" s="231">
        <f t="shared" si="578"/>
        <v>0</v>
      </c>
      <c r="J704" s="207">
        <f t="shared" si="586"/>
        <v>0</v>
      </c>
      <c r="K704" s="231">
        <f t="shared" si="579"/>
        <v>0</v>
      </c>
      <c r="L704" s="207">
        <f t="shared" si="587"/>
        <v>0</v>
      </c>
      <c r="M704" s="207">
        <f t="shared" si="580"/>
        <v>0</v>
      </c>
      <c r="N704" s="207">
        <f t="shared" si="588"/>
        <v>220</v>
      </c>
      <c r="O704" s="208"/>
      <c r="P704" s="208"/>
      <c r="Q704" s="207" t="e">
        <f>C704/AL704*60</f>
        <v>#DIV/0!</v>
      </c>
      <c r="R704" s="207" t="e">
        <f>D704/AM704*60</f>
        <v>#DIV/0!</v>
      </c>
      <c r="S704" s="207" t="e">
        <f>E704/AN704*60</f>
        <v>#DIV/0!</v>
      </c>
      <c r="T704" s="207" t="e">
        <f>(F704)/(AL704+AM704+AN704)*60</f>
        <v>#DIV/0!</v>
      </c>
      <c r="U704" s="207" t="e">
        <f>(G704)*60/AO704</f>
        <v>#DIV/0!</v>
      </c>
      <c r="V704" s="259">
        <v>20.6</v>
      </c>
      <c r="W704" s="213"/>
      <c r="X704" s="214">
        <f t="shared" si="589"/>
        <v>16</v>
      </c>
      <c r="Y704" s="182" t="s">
        <v>53</v>
      </c>
      <c r="Z704" s="237"/>
      <c r="AA704" s="261"/>
      <c r="AB704" s="261"/>
      <c r="AC704" s="210">
        <f t="shared" si="581"/>
        <v>0</v>
      </c>
      <c r="AD704" s="235"/>
      <c r="AE704" s="235"/>
      <c r="AF704" s="235"/>
      <c r="AG704" s="210">
        <f t="shared" si="582"/>
        <v>0</v>
      </c>
      <c r="AH704" s="235">
        <v>0</v>
      </c>
      <c r="AI704" s="235">
        <v>0</v>
      </c>
      <c r="AJ704" s="235">
        <v>0</v>
      </c>
      <c r="AK704" s="210">
        <f t="shared" si="583"/>
        <v>0</v>
      </c>
      <c r="AL704" s="247"/>
      <c r="AM704" s="247"/>
      <c r="AN704" s="247"/>
      <c r="AO704" s="207">
        <f t="shared" si="590"/>
        <v>0</v>
      </c>
      <c r="AP704" s="236"/>
      <c r="AQ704" s="411">
        <f t="shared" si="591"/>
        <v>0</v>
      </c>
      <c r="AR704" s="237"/>
      <c r="AS704" s="237"/>
      <c r="AT704" s="237"/>
      <c r="AU704" s="219">
        <f t="shared" si="592"/>
        <v>0</v>
      </c>
      <c r="AV704" s="253"/>
      <c r="AW704" s="254"/>
      <c r="AX704" s="237"/>
      <c r="AY704" s="237"/>
      <c r="AZ704" s="255"/>
      <c r="BA704" s="222">
        <f t="shared" si="593"/>
        <v>0</v>
      </c>
      <c r="BB704" s="254"/>
      <c r="BC704" s="237"/>
      <c r="BD704" s="237"/>
      <c r="BE704" s="255"/>
      <c r="BF704" s="222">
        <f t="shared" si="584"/>
        <v>0</v>
      </c>
      <c r="BG704" s="257"/>
      <c r="BH704" s="224"/>
      <c r="BI704" s="225"/>
      <c r="BJ704" s="240"/>
      <c r="BK704" s="240"/>
      <c r="BL704" s="250"/>
      <c r="BM704" s="225"/>
      <c r="BN704" s="240"/>
      <c r="BO704" s="240"/>
      <c r="BP704" s="251"/>
      <c r="BQ704" s="225"/>
      <c r="BR704" s="240"/>
      <c r="BS704" s="240"/>
      <c r="BT704" s="252"/>
      <c r="BU704" s="8"/>
      <c r="BV704" s="87"/>
      <c r="BW704" s="107"/>
      <c r="BX704" s="13"/>
      <c r="BY704" s="102"/>
      <c r="BZ704" s="102"/>
      <c r="CA704" s="98"/>
      <c r="CB704" s="8"/>
      <c r="CC704" s="87"/>
      <c r="CD704" s="90"/>
      <c r="CE704" s="105"/>
      <c r="CF704" s="102"/>
      <c r="CG704" s="102"/>
      <c r="CH704" s="106"/>
      <c r="CI704" s="8"/>
      <c r="CJ704" s="9"/>
      <c r="CK704" s="25"/>
      <c r="CL704" s="31"/>
      <c r="CM704" s="31"/>
      <c r="CN704" s="31"/>
      <c r="CO704" s="32"/>
      <c r="CP704" s="8"/>
      <c r="CQ704" s="25"/>
      <c r="CR704" s="31"/>
      <c r="CS704" s="31"/>
      <c r="CT704" s="31"/>
      <c r="CU704" s="32"/>
    </row>
    <row r="705" spans="1:99" ht="15.75" customHeight="1" x14ac:dyDescent="0.25">
      <c r="A705" s="201" t="s">
        <v>54</v>
      </c>
      <c r="B705" s="202">
        <v>208</v>
      </c>
      <c r="C705" s="204">
        <v>2.04</v>
      </c>
      <c r="D705" s="204">
        <v>0</v>
      </c>
      <c r="E705" s="204">
        <v>0</v>
      </c>
      <c r="F705" s="206">
        <f t="shared" ref="F705:F713" si="594">C705+D705+E705</f>
        <v>2.04</v>
      </c>
      <c r="G705" s="206">
        <f t="shared" si="585"/>
        <v>107.51000000000002</v>
      </c>
      <c r="H705" s="206">
        <f>G705/BH693</f>
        <v>6.7193750000000012</v>
      </c>
      <c r="I705" s="207">
        <f t="shared" si="578"/>
        <v>0</v>
      </c>
      <c r="J705" s="207">
        <f t="shared" si="586"/>
        <v>820</v>
      </c>
      <c r="K705" s="207">
        <f t="shared" si="579"/>
        <v>0</v>
      </c>
      <c r="L705" s="207">
        <f t="shared" si="587"/>
        <v>10</v>
      </c>
      <c r="M705" s="207">
        <f t="shared" si="580"/>
        <v>600</v>
      </c>
      <c r="N705" s="207">
        <f t="shared" si="588"/>
        <v>7125</v>
      </c>
      <c r="O705" s="208">
        <f>(24*60-(I705+K705+M705+AR705+AS705+AT705+AP705))/24/60*100</f>
        <v>58.333333333333336</v>
      </c>
      <c r="P705" s="208">
        <f>(X705*24*60-(J705+L705+N705+AQ705+AU705))/X705/24/60*100</f>
        <v>63.650173611111107</v>
      </c>
      <c r="Q705" s="496">
        <f>(C705+C706)/(AL705+AL706)*60</f>
        <v>6.1636363636363631</v>
      </c>
      <c r="R705" s="496">
        <f>(D705+D706)/(AM705+AM706)*60</f>
        <v>7.6343750000000012</v>
      </c>
      <c r="S705" s="496">
        <f>(E705+E706)/(AN705+AN706)*60</f>
        <v>8.1738461538461546</v>
      </c>
      <c r="T705" s="496">
        <f>(F705+F706)/(AL705+AM705+AN705+AL706+AM706+AN706)*60</f>
        <v>7.4707142857142861</v>
      </c>
      <c r="U705" s="496" t="e">
        <f>(G705+G706)*60/(AO705+AO706)</f>
        <v>#VALUE!</v>
      </c>
      <c r="V705" s="487">
        <v>22.18</v>
      </c>
      <c r="W705" s="245"/>
      <c r="X705" s="214">
        <f t="shared" si="589"/>
        <v>16</v>
      </c>
      <c r="Y705" s="201" t="s">
        <v>54</v>
      </c>
      <c r="Z705" s="262"/>
      <c r="AA705" s="216"/>
      <c r="AB705" s="216"/>
      <c r="AC705" s="210">
        <f t="shared" si="581"/>
        <v>0</v>
      </c>
      <c r="AD705" s="235"/>
      <c r="AE705" s="235"/>
      <c r="AF705" s="235"/>
      <c r="AG705" s="210">
        <f t="shared" si="582"/>
        <v>0</v>
      </c>
      <c r="AH705" s="235">
        <v>315</v>
      </c>
      <c r="AI705" s="235">
        <v>0</v>
      </c>
      <c r="AJ705" s="235">
        <v>285</v>
      </c>
      <c r="AK705" s="210">
        <f t="shared" si="583"/>
        <v>600</v>
      </c>
      <c r="AL705" s="247">
        <f>480-315</f>
        <v>165</v>
      </c>
      <c r="AM705" s="247">
        <v>480</v>
      </c>
      <c r="AN705" s="247">
        <f>480-285</f>
        <v>195</v>
      </c>
      <c r="AO705" s="207">
        <f t="shared" si="590"/>
        <v>11320</v>
      </c>
      <c r="AP705" s="209"/>
      <c r="AQ705" s="411">
        <f t="shared" si="591"/>
        <v>0</v>
      </c>
      <c r="AR705" s="210"/>
      <c r="AS705" s="210"/>
      <c r="AT705" s="210"/>
      <c r="AU705" s="219">
        <f t="shared" si="592"/>
        <v>420</v>
      </c>
      <c r="AV705" s="263" t="s">
        <v>55</v>
      </c>
      <c r="AW705" s="221"/>
      <c r="AX705" s="210"/>
      <c r="AY705" s="210"/>
      <c r="AZ705" s="219">
        <f>AW705+AX705+AY705</f>
        <v>0</v>
      </c>
      <c r="BA705" s="222">
        <f t="shared" si="593"/>
        <v>0</v>
      </c>
      <c r="BB705" s="221"/>
      <c r="BC705" s="210"/>
      <c r="BD705" s="210"/>
      <c r="BE705" s="219">
        <f>BB705+BC705+BD705</f>
        <v>0</v>
      </c>
      <c r="BF705" s="222">
        <f t="shared" si="584"/>
        <v>0</v>
      </c>
      <c r="BG705" s="248">
        <f>SUM(AR705:AT706,AP705:AP706,AL705:AN706,AH705:AJ706,AD705:AF706,Z705:AB706)</f>
        <v>1440</v>
      </c>
      <c r="BH705" s="224" t="s">
        <v>56</v>
      </c>
      <c r="BI705" s="225"/>
      <c r="BJ705" s="249">
        <v>0.37</v>
      </c>
      <c r="BK705" s="226"/>
      <c r="BL705" s="250"/>
      <c r="BM705" s="225"/>
      <c r="BN705" s="226">
        <v>0.35</v>
      </c>
      <c r="BO705" s="226"/>
      <c r="BP705" s="251"/>
      <c r="BQ705" s="225"/>
      <c r="BR705" s="226">
        <v>0.3</v>
      </c>
      <c r="BS705" s="226"/>
      <c r="BT705" s="252"/>
      <c r="BU705" s="8"/>
      <c r="BV705" s="87"/>
      <c r="BW705" s="104" t="s">
        <v>56</v>
      </c>
      <c r="BX705" s="13"/>
      <c r="BY705" s="102">
        <f>BJ705+BN705+BR705</f>
        <v>1.02</v>
      </c>
      <c r="BZ705" s="102">
        <f>BK705+BO705+BS705</f>
        <v>0</v>
      </c>
      <c r="CA705" s="98"/>
      <c r="CB705" s="8"/>
      <c r="CC705" s="87"/>
      <c r="CD705" s="103" t="s">
        <v>56</v>
      </c>
      <c r="CE705" s="105"/>
      <c r="CF705" s="102">
        <f>BY705</f>
        <v>1.02</v>
      </c>
      <c r="CG705" s="102">
        <f>BZ705</f>
        <v>0</v>
      </c>
      <c r="CH705" s="106"/>
      <c r="CI705" s="8"/>
      <c r="CJ705" s="9"/>
      <c r="CK705" s="7" t="s">
        <v>56</v>
      </c>
      <c r="CL705" s="31">
        <f>BJ705/(C707)%</f>
        <v>0.53623188405797106</v>
      </c>
      <c r="CM705" s="31">
        <f>BN705/(D707)%</f>
        <v>1.1666666666666667</v>
      </c>
      <c r="CN705" s="31">
        <f>BR705/(E707)%</f>
        <v>4.901960784313725</v>
      </c>
      <c r="CO705" s="32">
        <f>BY705/(F707)%</f>
        <v>0.97031963470319627</v>
      </c>
      <c r="CP705" s="8"/>
      <c r="CQ705" s="7" t="s">
        <v>56</v>
      </c>
      <c r="CR705" s="31">
        <f>BK705/(C707)%</f>
        <v>0</v>
      </c>
      <c r="CS705" s="31">
        <f>BO705/(D707)%</f>
        <v>0</v>
      </c>
      <c r="CT705" s="31">
        <f>BS705/(E707)%</f>
        <v>0</v>
      </c>
      <c r="CU705" s="32">
        <f>BZ705/(F707)%</f>
        <v>0</v>
      </c>
    </row>
    <row r="706" spans="1:99" ht="15.75" customHeight="1" x14ac:dyDescent="0.25">
      <c r="A706" s="182" t="s">
        <v>57</v>
      </c>
      <c r="B706" s="202">
        <v>277</v>
      </c>
      <c r="C706" s="204">
        <v>14.91</v>
      </c>
      <c r="D706" s="204">
        <v>61.075000000000003</v>
      </c>
      <c r="E706" s="204">
        <v>26.565000000000001</v>
      </c>
      <c r="F706" s="205">
        <f t="shared" si="594"/>
        <v>102.55</v>
      </c>
      <c r="G706" s="206">
        <f t="shared" si="585"/>
        <v>1738.5200000000002</v>
      </c>
      <c r="H706" s="205">
        <f>G706/BH693</f>
        <v>108.65750000000001</v>
      </c>
      <c r="I706" s="231">
        <f t="shared" si="578"/>
        <v>0</v>
      </c>
      <c r="J706" s="207">
        <f t="shared" si="586"/>
        <v>10</v>
      </c>
      <c r="K706" s="231">
        <f t="shared" si="579"/>
        <v>0</v>
      </c>
      <c r="L706" s="207">
        <f t="shared" si="587"/>
        <v>0</v>
      </c>
      <c r="M706" s="207">
        <f t="shared" si="580"/>
        <v>0</v>
      </c>
      <c r="N706" s="207">
        <f t="shared" si="588"/>
        <v>1360</v>
      </c>
      <c r="O706" s="208"/>
      <c r="P706" s="208"/>
      <c r="Q706" s="496"/>
      <c r="R706" s="496"/>
      <c r="S706" s="496"/>
      <c r="T706" s="496"/>
      <c r="U706" s="496"/>
      <c r="V706" s="487"/>
      <c r="W706" s="245"/>
      <c r="X706" s="214">
        <f t="shared" si="589"/>
        <v>16</v>
      </c>
      <c r="Y706" s="182" t="s">
        <v>57</v>
      </c>
      <c r="Z706" s="215"/>
      <c r="AA706" s="216"/>
      <c r="AB706" s="216"/>
      <c r="AC706" s="210">
        <f t="shared" si="581"/>
        <v>0</v>
      </c>
      <c r="AD706" s="235"/>
      <c r="AE706" s="235"/>
      <c r="AF706" s="235"/>
      <c r="AG706" s="210">
        <f t="shared" si="582"/>
        <v>0</v>
      </c>
      <c r="AH706" s="235">
        <v>0</v>
      </c>
      <c r="AI706" s="235">
        <v>0</v>
      </c>
      <c r="AJ706" s="235">
        <v>0</v>
      </c>
      <c r="AK706" s="210">
        <f t="shared" si="583"/>
        <v>0</v>
      </c>
      <c r="AL706" s="247"/>
      <c r="AM706" s="247"/>
      <c r="AN706" s="247"/>
      <c r="AO706" s="207" t="e">
        <f t="shared" si="590"/>
        <v>#VALUE!</v>
      </c>
      <c r="AP706" s="236"/>
      <c r="AQ706" s="411">
        <f t="shared" si="591"/>
        <v>0</v>
      </c>
      <c r="AR706" s="237"/>
      <c r="AS706" s="237"/>
      <c r="AT706" s="237"/>
      <c r="AU706" s="219">
        <f t="shared" si="592"/>
        <v>0</v>
      </c>
      <c r="AV706" s="253"/>
      <c r="AW706" s="254"/>
      <c r="AX706" s="237"/>
      <c r="AY706" s="237"/>
      <c r="AZ706" s="255"/>
      <c r="BA706" s="222">
        <f t="shared" si="593"/>
        <v>0</v>
      </c>
      <c r="BB706" s="254"/>
      <c r="BC706" s="237"/>
      <c r="BD706" s="237"/>
      <c r="BE706" s="255"/>
      <c r="BF706" s="222">
        <f t="shared" si="584"/>
        <v>0</v>
      </c>
      <c r="BG706" s="238"/>
      <c r="BI706" s="264"/>
      <c r="BJ706" s="264"/>
      <c r="BK706" s="264"/>
      <c r="BL706" s="264"/>
      <c r="BM706" s="264"/>
      <c r="BN706" s="264"/>
      <c r="BO706" s="264"/>
      <c r="BP706" s="264"/>
      <c r="BQ706" s="264"/>
      <c r="BR706" s="264"/>
      <c r="BS706" s="264"/>
      <c r="BT706" s="265"/>
      <c r="BU706" s="8"/>
      <c r="BV706" s="87"/>
      <c r="BW706" s="114"/>
      <c r="BX706" s="115"/>
      <c r="BY706" s="116"/>
      <c r="BZ706" s="116"/>
      <c r="CA706" s="117"/>
      <c r="CB706" s="8"/>
      <c r="CC706" s="118"/>
      <c r="CD706" s="119"/>
      <c r="CE706" s="120"/>
      <c r="CF706" s="116"/>
      <c r="CG706" s="116"/>
      <c r="CH706" s="121"/>
      <c r="CI706" s="8"/>
      <c r="CJ706" s="9"/>
      <c r="CK706" s="25"/>
      <c r="CL706" s="2"/>
      <c r="CM706" s="2"/>
      <c r="CN706" s="2"/>
      <c r="CO706" s="3"/>
      <c r="CP706" s="8"/>
      <c r="CQ706" s="25"/>
      <c r="CR706" s="2"/>
      <c r="CS706" s="2"/>
      <c r="CT706" s="2"/>
      <c r="CU706" s="3"/>
    </row>
    <row r="707" spans="1:99" ht="15.75" customHeight="1" x14ac:dyDescent="0.25">
      <c r="A707" s="182" t="s">
        <v>56</v>
      </c>
      <c r="B707" s="202"/>
      <c r="C707" s="204">
        <v>69</v>
      </c>
      <c r="D707" s="204">
        <v>30</v>
      </c>
      <c r="E707" s="204">
        <v>6.12</v>
      </c>
      <c r="F707" s="205">
        <f t="shared" si="594"/>
        <v>105.12</v>
      </c>
      <c r="G707" s="206">
        <f t="shared" si="585"/>
        <v>1269.143</v>
      </c>
      <c r="H707" s="205">
        <f>G707/BH693</f>
        <v>79.321437500000002</v>
      </c>
      <c r="I707" s="231">
        <f t="shared" si="578"/>
        <v>0</v>
      </c>
      <c r="J707" s="207">
        <f t="shared" si="586"/>
        <v>0</v>
      </c>
      <c r="K707" s="231">
        <f t="shared" si="579"/>
        <v>0</v>
      </c>
      <c r="L707" s="207">
        <f t="shared" si="587"/>
        <v>180</v>
      </c>
      <c r="M707" s="207">
        <f t="shared" si="580"/>
        <v>790</v>
      </c>
      <c r="N707" s="207">
        <f t="shared" si="588"/>
        <v>12570</v>
      </c>
      <c r="O707" s="208">
        <f>(24*60-(I707+K707+M707+AR707+AS707+AT707+AP707))/24/60*100</f>
        <v>45.138888888888893</v>
      </c>
      <c r="P707" s="208">
        <f>(X707*24*60-(J707+L707+N707+AQ707+AU707))/X707/24/60*100</f>
        <v>44.661458333333329</v>
      </c>
      <c r="Q707" s="266"/>
      <c r="R707" s="266"/>
      <c r="S707" s="266"/>
      <c r="T707" s="266"/>
      <c r="U707" s="266"/>
      <c r="V707" s="267"/>
      <c r="W707" s="245"/>
      <c r="X707" s="214">
        <f t="shared" si="589"/>
        <v>16</v>
      </c>
      <c r="Y707" s="224" t="s">
        <v>56</v>
      </c>
      <c r="Z707" s="215"/>
      <c r="AA707" s="216"/>
      <c r="AB707" s="216"/>
      <c r="AC707" s="210">
        <f t="shared" si="581"/>
        <v>0</v>
      </c>
      <c r="AD707" s="235"/>
      <c r="AE707" s="235"/>
      <c r="AF707" s="235"/>
      <c r="AG707" s="210">
        <f t="shared" si="582"/>
        <v>0</v>
      </c>
      <c r="AH707" s="235">
        <v>0</v>
      </c>
      <c r="AI707" s="235">
        <v>360</v>
      </c>
      <c r="AJ707" s="235">
        <v>430</v>
      </c>
      <c r="AK707" s="210">
        <f t="shared" si="583"/>
        <v>790</v>
      </c>
      <c r="AL707" s="247"/>
      <c r="AM707" s="247"/>
      <c r="AN707" s="247"/>
      <c r="AO707" s="207">
        <f t="shared" si="590"/>
        <v>0</v>
      </c>
      <c r="AP707" s="236"/>
      <c r="AQ707" s="411">
        <f t="shared" si="591"/>
        <v>0</v>
      </c>
      <c r="AR707" s="237"/>
      <c r="AS707" s="237"/>
      <c r="AT707" s="237"/>
      <c r="AU707" s="219">
        <f t="shared" si="592"/>
        <v>0</v>
      </c>
      <c r="AV707" s="263" t="s">
        <v>56</v>
      </c>
      <c r="AW707" s="254"/>
      <c r="AX707" s="254"/>
      <c r="AY707" s="254"/>
      <c r="AZ707" s="219">
        <f t="shared" ref="AZ707:AZ713" si="595">AW707+AX707+AY707</f>
        <v>0</v>
      </c>
      <c r="BA707" s="222">
        <f t="shared" si="593"/>
        <v>0</v>
      </c>
      <c r="BB707" s="221"/>
      <c r="BC707" s="210"/>
      <c r="BD707" s="210"/>
      <c r="BE707" s="219">
        <f t="shared" ref="BE707:BE713" si="596">BB707+BC707+BD707</f>
        <v>0</v>
      </c>
      <c r="BF707" s="222">
        <f t="shared" si="584"/>
        <v>2880</v>
      </c>
      <c r="BG707" s="223"/>
      <c r="BH707" s="224" t="s">
        <v>58</v>
      </c>
      <c r="BI707" s="268">
        <v>1.18</v>
      </c>
      <c r="BJ707" s="249">
        <v>1.28</v>
      </c>
      <c r="BK707" s="226"/>
      <c r="BL707" s="269"/>
      <c r="BM707" s="268">
        <v>1.1000000000000001</v>
      </c>
      <c r="BN707" s="226">
        <v>1.2</v>
      </c>
      <c r="BO707" s="226"/>
      <c r="BP707" s="270"/>
      <c r="BQ707" s="268">
        <v>0.8</v>
      </c>
      <c r="BR707" s="226">
        <v>0.9</v>
      </c>
      <c r="BS707" s="226"/>
      <c r="BT707" s="271"/>
      <c r="BU707" s="8"/>
      <c r="BV707" s="87"/>
      <c r="BW707" s="122" t="s">
        <v>59</v>
      </c>
      <c r="BX707" s="123">
        <f t="shared" ref="BX707:CA708" si="597">BI707+BM707+BQ707</f>
        <v>3.08</v>
      </c>
      <c r="BY707" s="102">
        <f t="shared" si="597"/>
        <v>3.38</v>
      </c>
      <c r="BZ707" s="102">
        <f t="shared" si="597"/>
        <v>0</v>
      </c>
      <c r="CA707" s="124">
        <f t="shared" si="597"/>
        <v>0</v>
      </c>
      <c r="CB707" s="8"/>
      <c r="CC707" s="87"/>
      <c r="CD707" s="113" t="s">
        <v>59</v>
      </c>
      <c r="CE707" s="125">
        <f t="shared" ref="CE707:CH708" si="598">BX707</f>
        <v>3.08</v>
      </c>
      <c r="CF707" s="102">
        <f t="shared" si="598"/>
        <v>3.38</v>
      </c>
      <c r="CG707" s="102">
        <f t="shared" si="598"/>
        <v>0</v>
      </c>
      <c r="CH707" s="126">
        <f t="shared" si="598"/>
        <v>0</v>
      </c>
      <c r="CI707" s="8"/>
      <c r="CJ707" s="9"/>
      <c r="CK707" s="25" t="s">
        <v>58</v>
      </c>
      <c r="CL707" s="31">
        <f>BJ707/(BJ707+C709)%</f>
        <v>2.9304029304029302</v>
      </c>
      <c r="CM707" s="31">
        <f>BN707/(BN707+D709)%</f>
        <v>2.831858407079646</v>
      </c>
      <c r="CN707" s="31">
        <f>BR707/(BR707+E709)%</f>
        <v>1.9013415020597868</v>
      </c>
      <c r="CO707" s="32">
        <f>BY707/(BY707+F709)%</f>
        <v>2.5339230826898569</v>
      </c>
      <c r="CP707" s="8"/>
      <c r="CQ707" s="25" t="s">
        <v>58</v>
      </c>
      <c r="CR707" s="31">
        <f>BK707/C709%</f>
        <v>0</v>
      </c>
      <c r="CS707" s="31">
        <f>BO707/D709%</f>
        <v>0</v>
      </c>
      <c r="CT707" s="31">
        <f>BS707/E709%</f>
        <v>0</v>
      </c>
      <c r="CU707" s="32">
        <f>BZ707/F709%</f>
        <v>0</v>
      </c>
    </row>
    <row r="708" spans="1:99" ht="15.75" customHeight="1" x14ac:dyDescent="0.25">
      <c r="A708" s="182" t="s">
        <v>60</v>
      </c>
      <c r="B708" s="202"/>
      <c r="C708" s="204">
        <v>141.6</v>
      </c>
      <c r="D708" s="204">
        <v>175.06200000000001</v>
      </c>
      <c r="E708" s="204">
        <v>0</v>
      </c>
      <c r="F708" s="205">
        <f t="shared" si="594"/>
        <v>316.66200000000003</v>
      </c>
      <c r="G708" s="206">
        <f t="shared" si="585"/>
        <v>4297.6179999999995</v>
      </c>
      <c r="H708" s="205">
        <f>G708/BH693</f>
        <v>268.60112499999997</v>
      </c>
      <c r="I708" s="231">
        <f t="shared" si="578"/>
        <v>0</v>
      </c>
      <c r="J708" s="207">
        <f t="shared" si="586"/>
        <v>690</v>
      </c>
      <c r="K708" s="231">
        <f t="shared" si="579"/>
        <v>0</v>
      </c>
      <c r="L708" s="207">
        <f t="shared" si="587"/>
        <v>610</v>
      </c>
      <c r="M708" s="207">
        <f t="shared" si="580"/>
        <v>687</v>
      </c>
      <c r="N708" s="207">
        <f t="shared" si="588"/>
        <v>43417</v>
      </c>
      <c r="O708" s="208">
        <f>(16*24*60-(I708+K708+M708+AR708+AS708+AT708+AP708))/16/24/60*100</f>
        <v>97.018229166666671</v>
      </c>
      <c r="P708" s="208">
        <f>(16*X708*24*60-(J708+L708+N708+AQ708+AU708))/16/X708/24/60*100</f>
        <v>87.861599392361114</v>
      </c>
      <c r="Q708" s="232"/>
      <c r="R708" s="233"/>
      <c r="S708" s="233"/>
      <c r="T708" s="234"/>
      <c r="U708" s="234"/>
      <c r="V708" s="272"/>
      <c r="W708" s="213"/>
      <c r="X708" s="214">
        <f>X713</f>
        <v>16</v>
      </c>
      <c r="Y708" s="182" t="s">
        <v>60</v>
      </c>
      <c r="Z708" s="215"/>
      <c r="AA708" s="216"/>
      <c r="AB708" s="216"/>
      <c r="AC708" s="210">
        <f t="shared" si="581"/>
        <v>0</v>
      </c>
      <c r="AD708" s="235"/>
      <c r="AE708" s="235"/>
      <c r="AF708" s="235"/>
      <c r="AG708" s="210">
        <f t="shared" si="582"/>
        <v>0</v>
      </c>
      <c r="AH708" s="235">
        <v>0</v>
      </c>
      <c r="AI708" s="235">
        <v>207</v>
      </c>
      <c r="AJ708" s="235">
        <v>480</v>
      </c>
      <c r="AK708" s="210">
        <f t="shared" si="583"/>
        <v>687</v>
      </c>
      <c r="AL708" s="233"/>
      <c r="AM708" s="233"/>
      <c r="AN708" s="233"/>
      <c r="AO708" s="207">
        <f t="shared" si="590"/>
        <v>0</v>
      </c>
      <c r="AP708" s="236"/>
      <c r="AQ708" s="411">
        <f t="shared" si="591"/>
        <v>0</v>
      </c>
      <c r="AR708" s="237"/>
      <c r="AS708" s="237"/>
      <c r="AT708" s="237"/>
      <c r="AU708" s="219">
        <f t="shared" si="592"/>
        <v>30</v>
      </c>
      <c r="AV708" s="263" t="s">
        <v>60</v>
      </c>
      <c r="AW708" s="221"/>
      <c r="AX708" s="210"/>
      <c r="AY708" s="210"/>
      <c r="AZ708" s="219">
        <f t="shared" si="595"/>
        <v>0</v>
      </c>
      <c r="BA708" s="222">
        <f t="shared" si="593"/>
        <v>0</v>
      </c>
      <c r="BB708" s="221">
        <f>AH708</f>
        <v>0</v>
      </c>
      <c r="BC708" s="221">
        <f>AI708</f>
        <v>207</v>
      </c>
      <c r="BD708" s="221">
        <f>AJ708</f>
        <v>480</v>
      </c>
      <c r="BE708" s="219">
        <f t="shared" si="596"/>
        <v>687</v>
      </c>
      <c r="BF708" s="222">
        <f t="shared" si="584"/>
        <v>40537</v>
      </c>
      <c r="BG708" s="223"/>
      <c r="BH708" s="224" t="s">
        <v>61</v>
      </c>
      <c r="BI708" s="268">
        <v>1.1499999999999999</v>
      </c>
      <c r="BJ708" s="249">
        <v>1.25</v>
      </c>
      <c r="BK708" s="226"/>
      <c r="BL708" s="269"/>
      <c r="BM708" s="268">
        <v>1.1200000000000001</v>
      </c>
      <c r="BN708" s="226">
        <v>1.22</v>
      </c>
      <c r="BO708" s="226"/>
      <c r="BP708" s="270"/>
      <c r="BQ708" s="268">
        <v>1.19</v>
      </c>
      <c r="BR708" s="226">
        <v>1.29</v>
      </c>
      <c r="BS708" s="226"/>
      <c r="BT708" s="271"/>
      <c r="BU708" s="8"/>
      <c r="BV708" s="87"/>
      <c r="BW708" s="104" t="s">
        <v>62</v>
      </c>
      <c r="BX708" s="127">
        <f t="shared" si="597"/>
        <v>3.46</v>
      </c>
      <c r="BY708" s="128">
        <f t="shared" si="597"/>
        <v>3.76</v>
      </c>
      <c r="BZ708" s="102">
        <f t="shared" si="597"/>
        <v>0</v>
      </c>
      <c r="CA708" s="124">
        <f t="shared" si="597"/>
        <v>0</v>
      </c>
      <c r="CB708" s="9"/>
      <c r="CC708" s="87"/>
      <c r="CD708" s="90" t="s">
        <v>62</v>
      </c>
      <c r="CE708" s="129">
        <f t="shared" si="598"/>
        <v>3.46</v>
      </c>
      <c r="CF708" s="102">
        <f t="shared" si="598"/>
        <v>3.76</v>
      </c>
      <c r="CG708" s="102">
        <f t="shared" si="598"/>
        <v>0</v>
      </c>
      <c r="CH708" s="126">
        <f t="shared" si="598"/>
        <v>0</v>
      </c>
      <c r="CI708" s="8"/>
      <c r="CJ708" s="9"/>
      <c r="CK708" s="25" t="s">
        <v>61</v>
      </c>
      <c r="CL708" s="31">
        <f>BJ708/(BJ708+C710)%</f>
        <v>1.7067176406335338</v>
      </c>
      <c r="CM708" s="31">
        <f>BN708/(BN708+D710)%</f>
        <v>2.8836153918880587</v>
      </c>
      <c r="CN708" s="31">
        <f>BR708/(BR708+E710)%</f>
        <v>2.2006141248720574</v>
      </c>
      <c r="CO708" s="32">
        <f>BY708/(BY708+F710)%</f>
        <v>2.1588351476735101</v>
      </c>
      <c r="CP708" s="8"/>
      <c r="CQ708" s="25" t="s">
        <v>61</v>
      </c>
      <c r="CR708" s="31">
        <f>BK708/C710%</f>
        <v>0</v>
      </c>
      <c r="CS708" s="31">
        <f>BO708/D710%</f>
        <v>0</v>
      </c>
      <c r="CT708" s="31">
        <f>BS708/E710%</f>
        <v>0</v>
      </c>
      <c r="CU708" s="32">
        <f>BZ708/F710%</f>
        <v>0</v>
      </c>
    </row>
    <row r="709" spans="1:99" ht="15.75" customHeight="1" x14ac:dyDescent="0.25">
      <c r="A709" s="201" t="s">
        <v>59</v>
      </c>
      <c r="B709" s="202"/>
      <c r="C709" s="204">
        <v>42.4</v>
      </c>
      <c r="D709" s="204">
        <v>41.174999999999997</v>
      </c>
      <c r="E709" s="204">
        <v>46.435000000000002</v>
      </c>
      <c r="F709" s="206">
        <f t="shared" si="594"/>
        <v>130.01</v>
      </c>
      <c r="G709" s="206">
        <f t="shared" si="585"/>
        <v>1827.0660000000003</v>
      </c>
      <c r="H709" s="206">
        <f>G709/BH693</f>
        <v>114.19162500000002</v>
      </c>
      <c r="I709" s="207">
        <f t="shared" si="578"/>
        <v>0</v>
      </c>
      <c r="J709" s="207">
        <f t="shared" si="586"/>
        <v>0</v>
      </c>
      <c r="K709" s="207">
        <f t="shared" si="579"/>
        <v>0</v>
      </c>
      <c r="L709" s="207">
        <f t="shared" si="587"/>
        <v>100</v>
      </c>
      <c r="M709" s="207">
        <f t="shared" si="580"/>
        <v>375</v>
      </c>
      <c r="N709" s="207">
        <f t="shared" si="588"/>
        <v>6550</v>
      </c>
      <c r="O709" s="208">
        <f>(24*60-(I709+K709+M709+AR709+AS709+AT709+AP709))/24/60*100</f>
        <v>73.958333333333343</v>
      </c>
      <c r="P709" s="208">
        <f>(X709*24*60-(J709+L709+N709+AQ709+AU709))/X709/24/60*100</f>
        <v>71.137152777777786</v>
      </c>
      <c r="Q709" s="209"/>
      <c r="R709" s="210"/>
      <c r="S709" s="210"/>
      <c r="T709" s="209"/>
      <c r="U709" s="209"/>
      <c r="V709" s="212"/>
      <c r="W709" s="213"/>
      <c r="X709" s="214">
        <f>X708</f>
        <v>16</v>
      </c>
      <c r="Y709" s="201" t="s">
        <v>59</v>
      </c>
      <c r="Z709" s="215"/>
      <c r="AA709" s="216"/>
      <c r="AB709" s="216"/>
      <c r="AC709" s="210">
        <f t="shared" si="581"/>
        <v>0</v>
      </c>
      <c r="AD709" s="235"/>
      <c r="AE709" s="235"/>
      <c r="AF709" s="235"/>
      <c r="AG709" s="210">
        <f t="shared" si="582"/>
        <v>0</v>
      </c>
      <c r="AH709" s="235">
        <v>140</v>
      </c>
      <c r="AI709" s="235">
        <v>115</v>
      </c>
      <c r="AJ709" s="235">
        <v>120</v>
      </c>
      <c r="AK709" s="210">
        <f t="shared" si="583"/>
        <v>375</v>
      </c>
      <c r="AL709" s="210"/>
      <c r="AM709" s="210"/>
      <c r="AN709" s="210"/>
      <c r="AO709" s="207">
        <f t="shared" si="590"/>
        <v>0</v>
      </c>
      <c r="AP709" s="209"/>
      <c r="AQ709" s="411">
        <f t="shared" si="591"/>
        <v>0</v>
      </c>
      <c r="AR709" s="210"/>
      <c r="AS709" s="210"/>
      <c r="AT709" s="210"/>
      <c r="AU709" s="219">
        <f t="shared" si="592"/>
        <v>0</v>
      </c>
      <c r="AV709" s="263" t="s">
        <v>63</v>
      </c>
      <c r="AW709" s="221"/>
      <c r="AX709" s="210"/>
      <c r="AY709" s="210"/>
      <c r="AZ709" s="219">
        <f t="shared" si="595"/>
        <v>0</v>
      </c>
      <c r="BA709" s="222">
        <f t="shared" si="593"/>
        <v>0</v>
      </c>
      <c r="BB709" s="221"/>
      <c r="BC709" s="210"/>
      <c r="BD709" s="210"/>
      <c r="BE709" s="219">
        <f t="shared" si="596"/>
        <v>0</v>
      </c>
      <c r="BF709" s="222">
        <f t="shared" si="584"/>
        <v>0</v>
      </c>
      <c r="BG709" s="238"/>
      <c r="BH709" s="195"/>
      <c r="BI709" s="274"/>
      <c r="BJ709" s="240"/>
      <c r="BK709" s="241"/>
      <c r="BL709" s="275"/>
      <c r="BM709" s="274"/>
      <c r="BN709" s="241"/>
      <c r="BO709" s="241"/>
      <c r="BP709" s="276"/>
      <c r="BQ709" s="274"/>
      <c r="BR709" s="241"/>
      <c r="BS709" s="241"/>
      <c r="BT709" s="265"/>
      <c r="BU709" s="8"/>
      <c r="BV709" s="87"/>
      <c r="BW709" s="107"/>
      <c r="BX709" s="130"/>
      <c r="BY709" s="93"/>
      <c r="BZ709" s="93"/>
      <c r="CA709" s="98"/>
      <c r="CB709" s="8"/>
      <c r="CC709" s="87"/>
      <c r="CD709" s="108"/>
      <c r="CE709" s="109"/>
      <c r="CF709" s="93"/>
      <c r="CG709" s="93"/>
      <c r="CH709" s="110"/>
      <c r="CI709" s="8"/>
      <c r="CJ709" s="9"/>
      <c r="CK709" s="25"/>
      <c r="CL709" s="2"/>
      <c r="CM709" s="2"/>
      <c r="CN709" s="2"/>
      <c r="CO709" s="3"/>
      <c r="CP709" s="8"/>
      <c r="CQ709" s="25"/>
      <c r="CR709" s="2"/>
      <c r="CS709" s="2"/>
      <c r="CT709" s="2"/>
      <c r="CU709" s="3"/>
    </row>
    <row r="710" spans="1:99" ht="15.75" customHeight="1" x14ac:dyDescent="0.25">
      <c r="A710" s="182" t="s">
        <v>62</v>
      </c>
      <c r="B710" s="202"/>
      <c r="C710" s="204">
        <v>71.989999999999995</v>
      </c>
      <c r="D710" s="204">
        <v>41.088000000000001</v>
      </c>
      <c r="E710" s="204">
        <v>57.33</v>
      </c>
      <c r="F710" s="205">
        <f t="shared" si="594"/>
        <v>170.40800000000002</v>
      </c>
      <c r="G710" s="206">
        <f t="shared" si="585"/>
        <v>1643.1190000000001</v>
      </c>
      <c r="H710" s="205">
        <f>G710/BH693</f>
        <v>102.69493750000001</v>
      </c>
      <c r="I710" s="231">
        <f t="shared" si="578"/>
        <v>0</v>
      </c>
      <c r="J710" s="207">
        <f t="shared" si="586"/>
        <v>0</v>
      </c>
      <c r="K710" s="231">
        <f t="shared" si="579"/>
        <v>0</v>
      </c>
      <c r="L710" s="207">
        <f t="shared" si="587"/>
        <v>0</v>
      </c>
      <c r="M710" s="207">
        <f t="shared" si="580"/>
        <v>465</v>
      </c>
      <c r="N710" s="207">
        <f t="shared" si="588"/>
        <v>7830</v>
      </c>
      <c r="O710" s="208">
        <f>(24*60-(I710+K710+M710+AR710+AS710+AT710+AP710))/24/60*100</f>
        <v>67.708333333333343</v>
      </c>
      <c r="P710" s="208">
        <f>(X710*24*60-(J710+L710+N710+AQ710+AU710))/X710/24/60*100</f>
        <v>66.015625</v>
      </c>
      <c r="Q710" s="232"/>
      <c r="R710" s="233"/>
      <c r="S710" s="233"/>
      <c r="T710" s="234"/>
      <c r="U710" s="234"/>
      <c r="V710" s="272"/>
      <c r="W710" s="213"/>
      <c r="X710" s="214">
        <f>X709</f>
        <v>16</v>
      </c>
      <c r="Y710" s="182" t="s">
        <v>62</v>
      </c>
      <c r="Z710" s="215"/>
      <c r="AA710" s="216"/>
      <c r="AB710" s="216"/>
      <c r="AC710" s="210">
        <f t="shared" si="581"/>
        <v>0</v>
      </c>
      <c r="AD710" s="235"/>
      <c r="AE710" s="235"/>
      <c r="AF710" s="235"/>
      <c r="AG710" s="210">
        <f t="shared" si="582"/>
        <v>0</v>
      </c>
      <c r="AH710" s="235">
        <v>165</v>
      </c>
      <c r="AI710" s="235">
        <v>140</v>
      </c>
      <c r="AJ710" s="235">
        <v>160</v>
      </c>
      <c r="AK710" s="210">
        <f t="shared" si="583"/>
        <v>465</v>
      </c>
      <c r="AL710" s="233"/>
      <c r="AM710" s="233"/>
      <c r="AN710" s="233"/>
      <c r="AO710" s="207">
        <f t="shared" si="590"/>
        <v>0</v>
      </c>
      <c r="AP710" s="236"/>
      <c r="AQ710" s="411">
        <f t="shared" si="591"/>
        <v>0</v>
      </c>
      <c r="AR710" s="237"/>
      <c r="AS710" s="237"/>
      <c r="AT710" s="237"/>
      <c r="AU710" s="219">
        <f t="shared" si="592"/>
        <v>0</v>
      </c>
      <c r="AV710" s="263" t="s">
        <v>64</v>
      </c>
      <c r="AW710" s="221"/>
      <c r="AX710" s="210"/>
      <c r="AY710" s="210"/>
      <c r="AZ710" s="219">
        <f t="shared" si="595"/>
        <v>0</v>
      </c>
      <c r="BA710" s="222">
        <f t="shared" si="593"/>
        <v>0</v>
      </c>
      <c r="BB710" s="221"/>
      <c r="BC710" s="210"/>
      <c r="BD710" s="210"/>
      <c r="BE710" s="219">
        <f t="shared" si="596"/>
        <v>0</v>
      </c>
      <c r="BF710" s="222">
        <f t="shared" si="584"/>
        <v>0</v>
      </c>
      <c r="BG710" s="223"/>
      <c r="BH710" s="224" t="s">
        <v>65</v>
      </c>
      <c r="BI710" s="268">
        <v>0.34</v>
      </c>
      <c r="BJ710" s="249">
        <v>0.76</v>
      </c>
      <c r="BK710" s="226"/>
      <c r="BL710" s="269"/>
      <c r="BM710" s="268">
        <v>1.1000000000000001</v>
      </c>
      <c r="BN710" s="226">
        <v>1.1200000000000001</v>
      </c>
      <c r="BO710" s="226"/>
      <c r="BP710" s="270"/>
      <c r="BQ710" s="268">
        <v>0.66</v>
      </c>
      <c r="BR710" s="226">
        <v>0.78</v>
      </c>
      <c r="BS710" s="226"/>
      <c r="BT710" s="271"/>
      <c r="BU710" s="8"/>
      <c r="BV710" s="87"/>
      <c r="BW710" s="104" t="s">
        <v>66</v>
      </c>
      <c r="BX710" s="127">
        <f>BI710+BM710+BQ710</f>
        <v>2.1</v>
      </c>
      <c r="BY710" s="128">
        <f>BJ710+BN710+BR710</f>
        <v>2.66</v>
      </c>
      <c r="BZ710" s="102">
        <f>BK710+BO710+BS710</f>
        <v>0</v>
      </c>
      <c r="CA710" s="124">
        <f>BL710+BP710+BT710</f>
        <v>0</v>
      </c>
      <c r="CB710" s="8"/>
      <c r="CC710" s="87"/>
      <c r="CD710" s="90" t="s">
        <v>66</v>
      </c>
      <c r="CE710" s="129">
        <f>BX710</f>
        <v>2.1</v>
      </c>
      <c r="CF710" s="102">
        <f>BY710</f>
        <v>2.66</v>
      </c>
      <c r="CG710" s="102">
        <f>BZ710</f>
        <v>0</v>
      </c>
      <c r="CH710" s="126">
        <f>CA710</f>
        <v>0</v>
      </c>
      <c r="CI710" s="8"/>
      <c r="CJ710" s="9"/>
      <c r="CK710" s="25" t="s">
        <v>65</v>
      </c>
      <c r="CL710" s="31">
        <f>BJ710/(BJ710+C711)%</f>
        <v>3.4608378870673948</v>
      </c>
      <c r="CM710" s="31">
        <f>BN710/(BN710+D711)%</f>
        <v>3.9548022598870061</v>
      </c>
      <c r="CN710" s="31">
        <f>BR710/(BR710+E711)%</f>
        <v>4.014410705095214</v>
      </c>
      <c r="CO710" s="32">
        <f>BY710/(BY710+F711)%</f>
        <v>3.8158083488739067</v>
      </c>
      <c r="CP710" s="8"/>
      <c r="CQ710" s="25" t="s">
        <v>65</v>
      </c>
      <c r="CR710" s="31">
        <f>BK710/C711%</f>
        <v>0</v>
      </c>
      <c r="CS710" s="31">
        <f>BO710/D711%</f>
        <v>0</v>
      </c>
      <c r="CT710" s="31">
        <f>BS710/E711%</f>
        <v>0</v>
      </c>
      <c r="CU710" s="32">
        <f>BZ710/F711%</f>
        <v>0</v>
      </c>
    </row>
    <row r="711" spans="1:99" ht="15.75" customHeight="1" x14ac:dyDescent="0.25">
      <c r="A711" s="182" t="s">
        <v>66</v>
      </c>
      <c r="B711" s="202"/>
      <c r="C711" s="204">
        <v>21.2</v>
      </c>
      <c r="D711" s="204">
        <v>27.2</v>
      </c>
      <c r="E711" s="204">
        <v>18.649999999999999</v>
      </c>
      <c r="F711" s="205">
        <f t="shared" si="594"/>
        <v>67.05</v>
      </c>
      <c r="G711" s="206">
        <f t="shared" si="585"/>
        <v>1514.473</v>
      </c>
      <c r="H711" s="205">
        <f>G711/BH693</f>
        <v>94.654562499999997</v>
      </c>
      <c r="I711" s="231">
        <f t="shared" si="578"/>
        <v>0</v>
      </c>
      <c r="J711" s="207">
        <f t="shared" si="586"/>
        <v>0</v>
      </c>
      <c r="K711" s="231">
        <f t="shared" si="579"/>
        <v>0</v>
      </c>
      <c r="L711" s="207">
        <f t="shared" si="587"/>
        <v>30</v>
      </c>
      <c r="M711" s="207">
        <f t="shared" si="580"/>
        <v>440</v>
      </c>
      <c r="N711" s="207">
        <f t="shared" si="588"/>
        <v>7110</v>
      </c>
      <c r="O711" s="208">
        <f>(24*60-(I711+K711+M711+AR711+AS711+AT711+AP711))/24/60*100</f>
        <v>69.444444444444443</v>
      </c>
      <c r="P711" s="208">
        <f>(X711*24*60-(J711+L711+N711+AQ711+AU711))/X711/24/60*100</f>
        <v>68.619791666666657</v>
      </c>
      <c r="Q711" s="232"/>
      <c r="R711" s="233"/>
      <c r="S711" s="233"/>
      <c r="T711" s="234"/>
      <c r="U711" s="234"/>
      <c r="V711" s="272"/>
      <c r="W711" s="213"/>
      <c r="X711" s="214">
        <f>X710</f>
        <v>16</v>
      </c>
      <c r="Y711" s="182" t="s">
        <v>66</v>
      </c>
      <c r="Z711" s="215"/>
      <c r="AA711" s="216"/>
      <c r="AB711" s="216"/>
      <c r="AC711" s="210">
        <f t="shared" si="581"/>
        <v>0</v>
      </c>
      <c r="AD711" s="246"/>
      <c r="AE711" s="246"/>
      <c r="AF711" s="235"/>
      <c r="AG711" s="210">
        <f t="shared" si="582"/>
        <v>0</v>
      </c>
      <c r="AH711" s="235">
        <v>200</v>
      </c>
      <c r="AI711" s="235">
        <v>110</v>
      </c>
      <c r="AJ711" s="235">
        <v>130</v>
      </c>
      <c r="AK711" s="210">
        <f t="shared" si="583"/>
        <v>440</v>
      </c>
      <c r="AL711" s="233"/>
      <c r="AM711" s="233"/>
      <c r="AN711" s="233"/>
      <c r="AO711" s="207">
        <f t="shared" si="590"/>
        <v>0</v>
      </c>
      <c r="AP711" s="236"/>
      <c r="AQ711" s="411">
        <f t="shared" si="591"/>
        <v>0</v>
      </c>
      <c r="AR711" s="237"/>
      <c r="AS711" s="237"/>
      <c r="AT711" s="237"/>
      <c r="AU711" s="219">
        <f t="shared" si="592"/>
        <v>90</v>
      </c>
      <c r="AV711" s="263" t="s">
        <v>67</v>
      </c>
      <c r="AW711" s="221"/>
      <c r="AX711" s="210"/>
      <c r="AY711" s="210"/>
      <c r="AZ711" s="219">
        <f t="shared" si="595"/>
        <v>0</v>
      </c>
      <c r="BA711" s="222">
        <f t="shared" si="593"/>
        <v>0</v>
      </c>
      <c r="BB711" s="221"/>
      <c r="BC711" s="210"/>
      <c r="BD711" s="210"/>
      <c r="BE711" s="219">
        <f t="shared" si="596"/>
        <v>0</v>
      </c>
      <c r="BF711" s="222">
        <f t="shared" si="584"/>
        <v>0</v>
      </c>
      <c r="BG711" s="238"/>
      <c r="BH711" s="195"/>
      <c r="BI711" s="278"/>
      <c r="BJ711" s="276"/>
      <c r="BK711" s="279"/>
      <c r="BL711" s="280"/>
      <c r="BM711" s="279"/>
      <c r="BN711" s="281"/>
      <c r="BO711" s="281"/>
      <c r="BP711" s="280"/>
      <c r="BQ711" s="279"/>
      <c r="BR711" s="197"/>
      <c r="BS711" s="197"/>
      <c r="BT711" s="282"/>
      <c r="BU711" s="8"/>
      <c r="BV711" s="87"/>
      <c r="BW711" s="107"/>
      <c r="BX711" s="130"/>
      <c r="BY711" s="93"/>
      <c r="BZ711" s="93"/>
      <c r="CA711" s="98"/>
      <c r="CB711" s="8"/>
      <c r="CC711" s="87"/>
      <c r="CD711" s="131"/>
      <c r="CE711" s="132"/>
      <c r="CF711" s="93"/>
      <c r="CG711" s="93"/>
      <c r="CH711" s="133"/>
      <c r="CI711" s="8"/>
      <c r="CJ711" s="9"/>
      <c r="CK711" s="25"/>
      <c r="CL711" s="2"/>
      <c r="CM711" s="2"/>
      <c r="CN711" s="2"/>
      <c r="CO711" s="3"/>
      <c r="CP711" s="8"/>
      <c r="CQ711" s="25"/>
      <c r="CR711" s="2"/>
      <c r="CS711" s="2"/>
      <c r="CT711" s="2"/>
      <c r="CU711" s="3"/>
    </row>
    <row r="712" spans="1:99" ht="15.75" customHeight="1" x14ac:dyDescent="0.25">
      <c r="A712" s="182" t="s">
        <v>68</v>
      </c>
      <c r="B712" s="202"/>
      <c r="C712" s="204">
        <v>5.875</v>
      </c>
      <c r="D712" s="204">
        <v>14.45</v>
      </c>
      <c r="E712" s="204">
        <v>20.57</v>
      </c>
      <c r="F712" s="205">
        <f t="shared" si="594"/>
        <v>40.894999999999996</v>
      </c>
      <c r="G712" s="206">
        <f t="shared" si="585"/>
        <v>415.90500000000003</v>
      </c>
      <c r="H712" s="205">
        <f>G712/BH693</f>
        <v>25.994062500000002</v>
      </c>
      <c r="I712" s="231">
        <f t="shared" si="578"/>
        <v>0</v>
      </c>
      <c r="J712" s="207">
        <f t="shared" si="586"/>
        <v>0</v>
      </c>
      <c r="K712" s="231">
        <f t="shared" si="579"/>
        <v>0</v>
      </c>
      <c r="L712" s="207">
        <f t="shared" si="587"/>
        <v>0</v>
      </c>
      <c r="M712" s="207">
        <f t="shared" si="580"/>
        <v>330</v>
      </c>
      <c r="N712" s="207">
        <f t="shared" si="588"/>
        <v>7115</v>
      </c>
      <c r="O712" s="208">
        <f>(24*60-(I712+K712+M712+AR712+AS712+AT712+AP712))/24/60*100</f>
        <v>77.083333333333343</v>
      </c>
      <c r="P712" s="208">
        <f>(X712*24*60-(J712+L712+N712+AQ712+AU712))/X712/24/60*100</f>
        <v>69.1189236111111</v>
      </c>
      <c r="Q712" s="232"/>
      <c r="R712" s="233"/>
      <c r="S712" s="233"/>
      <c r="T712" s="234"/>
      <c r="U712" s="234"/>
      <c r="V712" s="272"/>
      <c r="W712" s="213"/>
      <c r="X712" s="214">
        <v>16</v>
      </c>
      <c r="Y712" s="182" t="s">
        <v>68</v>
      </c>
      <c r="Z712" s="215"/>
      <c r="AA712" s="216"/>
      <c r="AB712" s="216"/>
      <c r="AC712" s="210">
        <f t="shared" si="581"/>
        <v>0</v>
      </c>
      <c r="AD712" s="235"/>
      <c r="AE712" s="235"/>
      <c r="AF712" s="235"/>
      <c r="AG712" s="210">
        <f t="shared" si="582"/>
        <v>0</v>
      </c>
      <c r="AH712" s="216">
        <v>80</v>
      </c>
      <c r="AI712" s="216">
        <v>130</v>
      </c>
      <c r="AJ712" s="216">
        <v>120</v>
      </c>
      <c r="AK712" s="210">
        <f t="shared" si="583"/>
        <v>330</v>
      </c>
      <c r="AL712" s="233"/>
      <c r="AM712" s="233"/>
      <c r="AN712" s="233"/>
      <c r="AO712" s="207">
        <f t="shared" si="590"/>
        <v>0</v>
      </c>
      <c r="AP712" s="236"/>
      <c r="AQ712" s="411">
        <f t="shared" si="591"/>
        <v>0</v>
      </c>
      <c r="AR712" s="237"/>
      <c r="AS712" s="237"/>
      <c r="AT712" s="237"/>
      <c r="AU712" s="219">
        <f t="shared" si="592"/>
        <v>0</v>
      </c>
      <c r="AV712" s="263" t="s">
        <v>69</v>
      </c>
      <c r="AW712" s="221"/>
      <c r="AX712" s="210"/>
      <c r="AY712" s="210"/>
      <c r="AZ712" s="219">
        <f t="shared" si="595"/>
        <v>0</v>
      </c>
      <c r="BA712" s="222">
        <f t="shared" si="593"/>
        <v>0</v>
      </c>
      <c r="BB712" s="221"/>
      <c r="BC712" s="210"/>
      <c r="BD712" s="210"/>
      <c r="BE712" s="219">
        <f t="shared" si="596"/>
        <v>0</v>
      </c>
      <c r="BF712" s="222">
        <f t="shared" si="584"/>
        <v>0</v>
      </c>
      <c r="BG712" s="223"/>
      <c r="BH712" s="224" t="s">
        <v>70</v>
      </c>
      <c r="BI712" s="268">
        <v>0.28000000000000003</v>
      </c>
      <c r="BJ712" s="249">
        <v>0.28000000000000003</v>
      </c>
      <c r="BK712" s="226"/>
      <c r="BL712" s="269"/>
      <c r="BM712" s="268">
        <v>0.4</v>
      </c>
      <c r="BN712" s="226">
        <v>0.4</v>
      </c>
      <c r="BO712" s="226"/>
      <c r="BP712" s="270"/>
      <c r="BQ712" s="268">
        <v>0.43</v>
      </c>
      <c r="BR712" s="226">
        <v>0.43</v>
      </c>
      <c r="BS712" s="226"/>
      <c r="BT712" s="250"/>
      <c r="BU712" s="8"/>
      <c r="BV712" s="87"/>
      <c r="BW712" s="104" t="s">
        <v>68</v>
      </c>
      <c r="BX712" s="127">
        <f>BI712+BM712+BQ712</f>
        <v>1.1100000000000001</v>
      </c>
      <c r="BY712" s="128">
        <f>BJ712+BN712+BR712</f>
        <v>1.1100000000000001</v>
      </c>
      <c r="BZ712" s="102">
        <f>BK712+BO712+BS712</f>
        <v>0</v>
      </c>
      <c r="CA712" s="124">
        <f>BL712+BP712+BT712</f>
        <v>0</v>
      </c>
      <c r="CB712" s="8"/>
      <c r="CC712" s="87"/>
      <c r="CD712" s="131" t="s">
        <v>68</v>
      </c>
      <c r="CE712" s="129">
        <f>BX712</f>
        <v>1.1100000000000001</v>
      </c>
      <c r="CF712" s="102">
        <f>BY712</f>
        <v>1.1100000000000001</v>
      </c>
      <c r="CG712" s="102">
        <f>BZ712</f>
        <v>0</v>
      </c>
      <c r="CH712" s="126">
        <f>CA712</f>
        <v>0</v>
      </c>
      <c r="CI712" s="8"/>
      <c r="CJ712" s="9"/>
      <c r="CK712" s="25" t="s">
        <v>70</v>
      </c>
      <c r="CL712" s="31">
        <f>BJ712/(BJ712+C712)%</f>
        <v>4.5491470349309511</v>
      </c>
      <c r="CM712" s="31">
        <f>BN712/(BN712+D712)%</f>
        <v>2.6936026936026938</v>
      </c>
      <c r="CN712" s="31">
        <f>BR712/(BR712+E712)%</f>
        <v>2.0476190476190474</v>
      </c>
      <c r="CO712" s="32">
        <f>BY712/(BY712+F712)%</f>
        <v>2.642542554457803</v>
      </c>
      <c r="CP712" s="8"/>
      <c r="CQ712" s="25" t="s">
        <v>70</v>
      </c>
      <c r="CR712" s="31">
        <f>BK712/C712%</f>
        <v>0</v>
      </c>
      <c r="CS712" s="31">
        <f>BO712/D712%</f>
        <v>0</v>
      </c>
      <c r="CT712" s="31">
        <f>BS712/E712%</f>
        <v>0</v>
      </c>
      <c r="CU712" s="32">
        <f>BZ712/F712%</f>
        <v>0</v>
      </c>
    </row>
    <row r="713" spans="1:99" ht="15.75" customHeight="1" x14ac:dyDescent="0.25">
      <c r="A713" s="182" t="s">
        <v>71</v>
      </c>
      <c r="B713" s="202"/>
      <c r="C713" s="204">
        <v>4.38</v>
      </c>
      <c r="D713" s="204">
        <v>4</v>
      </c>
      <c r="E713" s="204">
        <v>3.7650000000000001</v>
      </c>
      <c r="F713" s="206">
        <f t="shared" si="594"/>
        <v>12.145</v>
      </c>
      <c r="G713" s="206">
        <f t="shared" si="585"/>
        <v>162.816</v>
      </c>
      <c r="H713" s="206">
        <f>G713/BH693</f>
        <v>10.176</v>
      </c>
      <c r="I713" s="207">
        <f t="shared" si="578"/>
        <v>0</v>
      </c>
      <c r="J713" s="207">
        <f t="shared" si="586"/>
        <v>0</v>
      </c>
      <c r="K713" s="207">
        <f t="shared" si="579"/>
        <v>0</v>
      </c>
      <c r="L713" s="207">
        <f t="shared" si="587"/>
        <v>0</v>
      </c>
      <c r="M713" s="207">
        <f t="shared" si="580"/>
        <v>140</v>
      </c>
      <c r="N713" s="207">
        <f t="shared" si="588"/>
        <v>4160</v>
      </c>
      <c r="O713" s="208">
        <f>(7*24*60-(I713+K713+M713+AR713+AS713+AT713+AP713))/7/24/60*100</f>
        <v>98.6111111111111</v>
      </c>
      <c r="P713" s="208">
        <f>(7*X713*24*60-(J713+L713+N713+AQ713+AU713))/7/X713/24/60*100</f>
        <v>97.420634920634924</v>
      </c>
      <c r="Q713" s="209"/>
      <c r="R713" s="210"/>
      <c r="S713" s="210"/>
      <c r="T713" s="209"/>
      <c r="U713" s="209"/>
      <c r="V713" s="212"/>
      <c r="W713" s="213"/>
      <c r="X713" s="214">
        <f>X706</f>
        <v>16</v>
      </c>
      <c r="Y713" s="182" t="s">
        <v>71</v>
      </c>
      <c r="Z713" s="215"/>
      <c r="AA713" s="216"/>
      <c r="AB713" s="216"/>
      <c r="AC713" s="210">
        <f t="shared" si="581"/>
        <v>0</v>
      </c>
      <c r="AD713" s="235"/>
      <c r="AE713" s="235"/>
      <c r="AF713" s="235"/>
      <c r="AG713" s="210">
        <f t="shared" si="582"/>
        <v>0</v>
      </c>
      <c r="AH713" s="216">
        <v>50</v>
      </c>
      <c r="AI713" s="216">
        <v>40</v>
      </c>
      <c r="AJ713" s="216">
        <v>50</v>
      </c>
      <c r="AK713" s="210">
        <f t="shared" si="583"/>
        <v>140</v>
      </c>
      <c r="AL713" s="233"/>
      <c r="AM713" s="233"/>
      <c r="AN713" s="233"/>
      <c r="AO713" s="207">
        <f t="shared" si="590"/>
        <v>0</v>
      </c>
      <c r="AP713" s="209"/>
      <c r="AQ713" s="411">
        <f t="shared" si="591"/>
        <v>0</v>
      </c>
      <c r="AR713" s="210"/>
      <c r="AS713" s="210"/>
      <c r="AT713" s="210"/>
      <c r="AU713" s="219">
        <f t="shared" si="592"/>
        <v>0</v>
      </c>
      <c r="AV713" s="263" t="s">
        <v>72</v>
      </c>
      <c r="AW713" s="221">
        <f>AH713</f>
        <v>50</v>
      </c>
      <c r="AX713" s="221">
        <f>AI713</f>
        <v>40</v>
      </c>
      <c r="AY713" s="221">
        <f>AJ713</f>
        <v>50</v>
      </c>
      <c r="AZ713" s="219">
        <f t="shared" si="595"/>
        <v>140</v>
      </c>
      <c r="BA713" s="222">
        <f t="shared" si="593"/>
        <v>760</v>
      </c>
      <c r="BB713" s="221"/>
      <c r="BC713" s="210"/>
      <c r="BD713" s="210"/>
      <c r="BE713" s="219">
        <f t="shared" si="596"/>
        <v>0</v>
      </c>
      <c r="BF713" s="222">
        <f t="shared" si="584"/>
        <v>0</v>
      </c>
      <c r="BG713" s="238"/>
      <c r="BH713" s="195"/>
      <c r="BI713" s="274"/>
      <c r="BJ713" s="240"/>
      <c r="BK713" s="241"/>
      <c r="BL713" s="275"/>
      <c r="BM713" s="274"/>
      <c r="BN713" s="241"/>
      <c r="BO713" s="241"/>
      <c r="BP713" s="276"/>
      <c r="BQ713" s="274"/>
      <c r="BR713" s="241"/>
      <c r="BS713" s="241"/>
      <c r="BT713" s="265"/>
      <c r="BU713" s="8"/>
      <c r="BV713" s="87"/>
      <c r="BW713" s="134"/>
      <c r="BX713" s="130"/>
      <c r="BY713" s="93"/>
      <c r="BZ713" s="93"/>
      <c r="CA713" s="98"/>
      <c r="CB713" s="8"/>
      <c r="CC713" s="87"/>
      <c r="CD713" s="90"/>
      <c r="CE713" s="109"/>
      <c r="CF713" s="93"/>
      <c r="CG713" s="93"/>
      <c r="CH713" s="110"/>
      <c r="CI713" s="8"/>
      <c r="CJ713" s="9"/>
      <c r="CK713" s="25"/>
      <c r="CL713" s="2"/>
      <c r="CM713" s="2"/>
      <c r="CN713" s="2"/>
      <c r="CO713" s="3"/>
      <c r="CP713" s="8"/>
      <c r="CQ713" s="25"/>
      <c r="CR713" s="2"/>
      <c r="CS713" s="2"/>
      <c r="CT713" s="2"/>
      <c r="CU713" s="3"/>
    </row>
    <row r="714" spans="1:99" ht="15.75" customHeight="1" x14ac:dyDescent="0.25">
      <c r="A714" s="182" t="s">
        <v>73</v>
      </c>
      <c r="B714" s="202"/>
      <c r="C714" s="204">
        <v>7.32</v>
      </c>
      <c r="D714" s="204">
        <v>3.63</v>
      </c>
      <c r="E714" s="204">
        <v>2.9750000000000001</v>
      </c>
      <c r="F714" s="205">
        <f t="shared" ref="F714:F720" si="599">C714+D714+E714</f>
        <v>13.924999999999999</v>
      </c>
      <c r="G714" s="206">
        <f t="shared" si="585"/>
        <v>367.25</v>
      </c>
      <c r="H714" s="205">
        <f>G714/BH693</f>
        <v>22.953125</v>
      </c>
      <c r="I714" s="231">
        <f t="shared" ref="I714:I719" si="600">AC714</f>
        <v>0</v>
      </c>
      <c r="J714" s="207">
        <f t="shared" si="586"/>
        <v>0</v>
      </c>
      <c r="K714" s="231">
        <f t="shared" ref="K714:K719" si="601">AG714</f>
        <v>0</v>
      </c>
      <c r="L714" s="207">
        <f t="shared" si="587"/>
        <v>45</v>
      </c>
      <c r="M714" s="207">
        <f t="shared" ref="M714:M719" si="602">AK714</f>
        <v>220</v>
      </c>
      <c r="N714" s="207">
        <f t="shared" si="588"/>
        <v>7790</v>
      </c>
      <c r="O714" s="208">
        <f t="shared" ref="O714:O719" si="603">(24*60-(I714+K714+M714+AR714+AS714+AT714+AP714))/24/60*100</f>
        <v>84.722222222222214</v>
      </c>
      <c r="P714" s="208">
        <f t="shared" ref="P714:P719" si="604">(X714*24*60-(J714+L714+N714+AQ714+AU714))/X714/24/60*100</f>
        <v>65.9939236111111</v>
      </c>
      <c r="Q714" s="232"/>
      <c r="R714" s="233"/>
      <c r="S714" s="233"/>
      <c r="T714" s="234"/>
      <c r="U714" s="234"/>
      <c r="V714" s="272"/>
      <c r="W714" s="213"/>
      <c r="X714" s="214">
        <v>16</v>
      </c>
      <c r="Y714" s="182" t="s">
        <v>73</v>
      </c>
      <c r="Z714" s="215"/>
      <c r="AA714" s="216"/>
      <c r="AB714" s="216"/>
      <c r="AC714" s="210">
        <f t="shared" ref="AC714:AC719" si="605">Z714+AA714+AB714</f>
        <v>0</v>
      </c>
      <c r="AD714" s="235"/>
      <c r="AE714" s="235"/>
      <c r="AF714" s="235"/>
      <c r="AG714" s="210">
        <f t="shared" ref="AG714:AG719" si="606">AD714+AE714+AF714</f>
        <v>0</v>
      </c>
      <c r="AH714" s="216">
        <v>60</v>
      </c>
      <c r="AI714" s="216">
        <v>100</v>
      </c>
      <c r="AJ714" s="216">
        <v>60</v>
      </c>
      <c r="AK714" s="210">
        <f t="shared" ref="AK714:AK719" si="607">AH714+AI714+AJ714</f>
        <v>220</v>
      </c>
      <c r="AL714" s="233"/>
      <c r="AM714" s="233"/>
      <c r="AN714" s="233"/>
      <c r="AO714" s="207">
        <f t="shared" si="590"/>
        <v>0</v>
      </c>
      <c r="AP714" s="236"/>
      <c r="AQ714" s="411">
        <f t="shared" si="591"/>
        <v>0</v>
      </c>
      <c r="AR714" s="237"/>
      <c r="AS714" s="237"/>
      <c r="AT714" s="237"/>
      <c r="AU714" s="219">
        <f t="shared" si="592"/>
        <v>0</v>
      </c>
      <c r="AV714" s="263" t="s">
        <v>74</v>
      </c>
      <c r="AW714" s="221"/>
      <c r="AX714" s="210"/>
      <c r="AY714" s="210"/>
      <c r="AZ714" s="219">
        <f t="shared" ref="AZ714:AZ719" si="608">AW714+AX714+AY714</f>
        <v>0</v>
      </c>
      <c r="BA714" s="222">
        <f t="shared" si="593"/>
        <v>0</v>
      </c>
      <c r="BB714" s="221"/>
      <c r="BC714" s="210"/>
      <c r="BD714" s="210"/>
      <c r="BE714" s="219">
        <f t="shared" ref="BE714:BE719" si="609">BB714+BC714+BD714</f>
        <v>0</v>
      </c>
      <c r="BF714" s="222">
        <f t="shared" si="584"/>
        <v>0</v>
      </c>
      <c r="BG714" s="223"/>
      <c r="BH714" s="224" t="s">
        <v>71</v>
      </c>
      <c r="BI714" s="268">
        <v>0.4</v>
      </c>
      <c r="BJ714" s="249">
        <v>0.4</v>
      </c>
      <c r="BK714" s="226"/>
      <c r="BL714" s="269"/>
      <c r="BM714" s="268">
        <v>0.31</v>
      </c>
      <c r="BN714" s="226">
        <v>0.31</v>
      </c>
      <c r="BO714" s="226"/>
      <c r="BP714" s="270"/>
      <c r="BQ714" s="268">
        <v>0</v>
      </c>
      <c r="BR714" s="226">
        <v>0</v>
      </c>
      <c r="BS714" s="226"/>
      <c r="BT714" s="250"/>
      <c r="BU714" s="8"/>
      <c r="BV714" s="87"/>
      <c r="BW714" s="104" t="s">
        <v>71</v>
      </c>
      <c r="BX714" s="127">
        <f t="shared" ref="BX714:CA715" si="610">BI714+BM714+BQ714</f>
        <v>0.71</v>
      </c>
      <c r="BY714" s="128">
        <f t="shared" si="610"/>
        <v>0.71</v>
      </c>
      <c r="BZ714" s="102">
        <f t="shared" si="610"/>
        <v>0</v>
      </c>
      <c r="CA714" s="124">
        <f t="shared" si="610"/>
        <v>0</v>
      </c>
      <c r="CB714" s="8"/>
      <c r="CC714" s="87"/>
      <c r="CD714" s="131" t="s">
        <v>71</v>
      </c>
      <c r="CE714" s="129">
        <f t="shared" ref="CE714:CH715" si="611">BX714</f>
        <v>0.71</v>
      </c>
      <c r="CF714" s="102">
        <f t="shared" si="611"/>
        <v>0.71</v>
      </c>
      <c r="CG714" s="102">
        <f t="shared" si="611"/>
        <v>0</v>
      </c>
      <c r="CH714" s="126">
        <f t="shared" si="611"/>
        <v>0</v>
      </c>
      <c r="CI714" s="8"/>
      <c r="CJ714" s="9"/>
      <c r="CK714" s="25" t="s">
        <v>75</v>
      </c>
      <c r="CL714" s="31">
        <f>BJ714/(BJ714+C713)%</f>
        <v>8.3682008368200833</v>
      </c>
      <c r="CM714" s="31">
        <f>BN714/(BN714+D713)%</f>
        <v>7.1925754060324829</v>
      </c>
      <c r="CN714" s="31">
        <f>BR714/(BR714+E714)%</f>
        <v>0</v>
      </c>
      <c r="CO714" s="32">
        <f>BY714/(BY714+F713)%</f>
        <v>5.5231427460132245</v>
      </c>
      <c r="CP714" s="8"/>
      <c r="CQ714" s="25" t="s">
        <v>75</v>
      </c>
      <c r="CR714" s="31">
        <f>BK714/C713%</f>
        <v>0</v>
      </c>
      <c r="CS714" s="31">
        <f>BO714/D713%</f>
        <v>0</v>
      </c>
      <c r="CT714" s="31">
        <f>BS714/E713%</f>
        <v>0</v>
      </c>
      <c r="CU714" s="32">
        <f>BZ714/F713%</f>
        <v>0</v>
      </c>
    </row>
    <row r="715" spans="1:99" ht="15.75" customHeight="1" x14ac:dyDescent="0.25">
      <c r="A715" s="201" t="s">
        <v>76</v>
      </c>
      <c r="B715" s="202"/>
      <c r="C715" s="204">
        <v>16.579999999999998</v>
      </c>
      <c r="D715" s="204">
        <v>14.74</v>
      </c>
      <c r="E715" s="204">
        <v>19.047999999999998</v>
      </c>
      <c r="F715" s="206">
        <f t="shared" si="599"/>
        <v>50.367999999999995</v>
      </c>
      <c r="G715" s="206">
        <f t="shared" si="585"/>
        <v>472.93300000000005</v>
      </c>
      <c r="H715" s="206">
        <f>G715/BH693</f>
        <v>29.558312500000003</v>
      </c>
      <c r="I715" s="207">
        <f t="shared" si="600"/>
        <v>0</v>
      </c>
      <c r="J715" s="207">
        <f t="shared" si="586"/>
        <v>0</v>
      </c>
      <c r="K715" s="207">
        <f t="shared" si="601"/>
        <v>0</v>
      </c>
      <c r="L715" s="207">
        <f t="shared" si="587"/>
        <v>0</v>
      </c>
      <c r="M715" s="207">
        <f t="shared" si="602"/>
        <v>180</v>
      </c>
      <c r="N715" s="207">
        <f t="shared" si="588"/>
        <v>4980</v>
      </c>
      <c r="O715" s="208">
        <f t="shared" si="603"/>
        <v>87.5</v>
      </c>
      <c r="P715" s="208">
        <f t="shared" si="604"/>
        <v>78.255208333333343</v>
      </c>
      <c r="Q715" s="209" t="e">
        <f t="shared" ref="Q715:S720" si="612">C715/AL715*60</f>
        <v>#DIV/0!</v>
      </c>
      <c r="R715" s="210" t="e">
        <f t="shared" si="612"/>
        <v>#DIV/0!</v>
      </c>
      <c r="S715" s="210" t="e">
        <f t="shared" si="612"/>
        <v>#DIV/0!</v>
      </c>
      <c r="T715" s="209" t="e">
        <f>(F715)/(AL715+AM715+AN715)*60</f>
        <v>#DIV/0!</v>
      </c>
      <c r="U715" s="209" t="e">
        <f>(G715)*60/AO715</f>
        <v>#DIV/0!</v>
      </c>
      <c r="V715" s="212"/>
      <c r="W715" s="213"/>
      <c r="X715" s="214">
        <f>X711</f>
        <v>16</v>
      </c>
      <c r="Y715" s="201" t="s">
        <v>76</v>
      </c>
      <c r="Z715" s="215"/>
      <c r="AA715" s="216"/>
      <c r="AB715" s="216"/>
      <c r="AC715" s="210">
        <f t="shared" si="605"/>
        <v>0</v>
      </c>
      <c r="AD715" s="235"/>
      <c r="AE715" s="235"/>
      <c r="AF715" s="246"/>
      <c r="AG715" s="210">
        <f t="shared" si="606"/>
        <v>0</v>
      </c>
      <c r="AH715" s="235">
        <v>180</v>
      </c>
      <c r="AI715" s="235">
        <v>0</v>
      </c>
      <c r="AJ715" s="235">
        <v>0</v>
      </c>
      <c r="AK715" s="210">
        <f t="shared" si="607"/>
        <v>180</v>
      </c>
      <c r="AL715" s="210"/>
      <c r="AM715" s="210"/>
      <c r="AN715" s="210"/>
      <c r="AO715" s="207">
        <f t="shared" si="590"/>
        <v>0</v>
      </c>
      <c r="AP715" s="209"/>
      <c r="AQ715" s="411">
        <f t="shared" si="591"/>
        <v>0</v>
      </c>
      <c r="AR715" s="210"/>
      <c r="AS715" s="210"/>
      <c r="AT715" s="210"/>
      <c r="AU715" s="219">
        <f t="shared" si="592"/>
        <v>30</v>
      </c>
      <c r="AV715" s="263" t="s">
        <v>77</v>
      </c>
      <c r="AW715" s="221"/>
      <c r="AX715" s="210"/>
      <c r="AY715" s="210"/>
      <c r="AZ715" s="219">
        <f t="shared" si="608"/>
        <v>0</v>
      </c>
      <c r="BA715" s="222">
        <f t="shared" si="593"/>
        <v>0</v>
      </c>
      <c r="BB715" s="221"/>
      <c r="BC715" s="210"/>
      <c r="BD715" s="210"/>
      <c r="BE715" s="219">
        <f t="shared" si="609"/>
        <v>0</v>
      </c>
      <c r="BF715" s="222">
        <f t="shared" si="584"/>
        <v>0</v>
      </c>
      <c r="BG715" s="238"/>
      <c r="BH715" s="283" t="s">
        <v>73</v>
      </c>
      <c r="BI715" s="264">
        <v>0.55000000000000004</v>
      </c>
      <c r="BJ715" s="264">
        <v>0.55000000000000004</v>
      </c>
      <c r="BK715" s="264"/>
      <c r="BL715" s="264"/>
      <c r="BM715" s="264">
        <v>0.32</v>
      </c>
      <c r="BN715" s="264">
        <v>0.32</v>
      </c>
      <c r="BO715" s="264"/>
      <c r="BP715" s="264"/>
      <c r="BQ715" s="264">
        <v>0.4</v>
      </c>
      <c r="BR715" s="264">
        <v>0.4</v>
      </c>
      <c r="BS715" s="264"/>
      <c r="BT715" s="250"/>
      <c r="BU715" s="8"/>
      <c r="BV715" s="87"/>
      <c r="BW715" s="104" t="s">
        <v>73</v>
      </c>
      <c r="BX715" s="135">
        <f t="shared" si="610"/>
        <v>1.27</v>
      </c>
      <c r="BY715" s="136">
        <f t="shared" si="610"/>
        <v>1.27</v>
      </c>
      <c r="BZ715" s="137">
        <f t="shared" si="610"/>
        <v>0</v>
      </c>
      <c r="CA715" s="138">
        <f t="shared" si="610"/>
        <v>0</v>
      </c>
      <c r="CB715" s="8"/>
      <c r="CC715" s="118"/>
      <c r="CD715" s="139" t="s">
        <v>73</v>
      </c>
      <c r="CE715" s="140">
        <f t="shared" si="611"/>
        <v>1.27</v>
      </c>
      <c r="CF715" s="137">
        <f t="shared" si="611"/>
        <v>1.27</v>
      </c>
      <c r="CG715" s="137">
        <f t="shared" si="611"/>
        <v>0</v>
      </c>
      <c r="CH715" s="141">
        <f t="shared" si="611"/>
        <v>0</v>
      </c>
      <c r="CI715" s="8"/>
      <c r="CJ715" s="9"/>
      <c r="CK715" s="33"/>
      <c r="CL715" s="4"/>
      <c r="CM715" s="4"/>
      <c r="CN715" s="4"/>
      <c r="CO715" s="5"/>
      <c r="CP715" s="8"/>
      <c r="CQ715" s="34" t="s">
        <v>78</v>
      </c>
      <c r="CR715" s="35">
        <f>BK715/C714%</f>
        <v>0</v>
      </c>
      <c r="CS715" s="35">
        <f>BO715/D714%</f>
        <v>0</v>
      </c>
      <c r="CT715" s="35">
        <f>BS715/E714%</f>
        <v>0</v>
      </c>
      <c r="CU715" s="47">
        <f>BZ715/F714%</f>
        <v>0</v>
      </c>
    </row>
    <row r="716" spans="1:99" ht="15.75" customHeight="1" x14ac:dyDescent="0.25">
      <c r="A716" s="182" t="s">
        <v>79</v>
      </c>
      <c r="B716" s="202"/>
      <c r="C716" s="204">
        <v>6.2050000000000001</v>
      </c>
      <c r="D716" s="204">
        <v>0</v>
      </c>
      <c r="E716" s="204">
        <v>0</v>
      </c>
      <c r="F716" s="205">
        <f t="shared" si="599"/>
        <v>6.2050000000000001</v>
      </c>
      <c r="G716" s="206">
        <f t="shared" si="585"/>
        <v>483.83499999999992</v>
      </c>
      <c r="H716" s="205">
        <f>G716/BH693</f>
        <v>30.239687499999995</v>
      </c>
      <c r="I716" s="231">
        <f t="shared" si="600"/>
        <v>0</v>
      </c>
      <c r="J716" s="207">
        <f t="shared" si="586"/>
        <v>0</v>
      </c>
      <c r="K716" s="231">
        <f t="shared" si="601"/>
        <v>0</v>
      </c>
      <c r="L716" s="207">
        <f t="shared" si="587"/>
        <v>0</v>
      </c>
      <c r="M716" s="207">
        <f t="shared" si="602"/>
        <v>1080</v>
      </c>
      <c r="N716" s="207">
        <f t="shared" si="588"/>
        <v>6420</v>
      </c>
      <c r="O716" s="208">
        <f t="shared" si="603"/>
        <v>25</v>
      </c>
      <c r="P716" s="208">
        <f t="shared" si="604"/>
        <v>70.052083333333343</v>
      </c>
      <c r="Q716" s="232" t="e">
        <f t="shared" si="612"/>
        <v>#DIV/0!</v>
      </c>
      <c r="R716" s="233" t="e">
        <f t="shared" si="612"/>
        <v>#DIV/0!</v>
      </c>
      <c r="S716" s="233" t="e">
        <f t="shared" si="612"/>
        <v>#DIV/0!</v>
      </c>
      <c r="T716" s="234" t="e">
        <f>(F716)/(AL716+AM716+AN716)*60</f>
        <v>#DIV/0!</v>
      </c>
      <c r="U716" s="234" t="e">
        <f>(G716)*60/AO716</f>
        <v>#DIV/0!</v>
      </c>
      <c r="V716" s="272"/>
      <c r="W716" s="213"/>
      <c r="X716" s="214">
        <f>X715</f>
        <v>16</v>
      </c>
      <c r="Y716" s="182" t="s">
        <v>79</v>
      </c>
      <c r="Z716" s="215"/>
      <c r="AA716" s="216"/>
      <c r="AB716" s="216"/>
      <c r="AC716" s="210">
        <f t="shared" si="605"/>
        <v>0</v>
      </c>
      <c r="AD716" s="235"/>
      <c r="AE716" s="235"/>
      <c r="AF716" s="246"/>
      <c r="AG716" s="210">
        <f t="shared" si="606"/>
        <v>0</v>
      </c>
      <c r="AH716" s="235">
        <v>120</v>
      </c>
      <c r="AI716" s="235">
        <v>480</v>
      </c>
      <c r="AJ716" s="235">
        <v>480</v>
      </c>
      <c r="AK716" s="210">
        <f t="shared" si="607"/>
        <v>1080</v>
      </c>
      <c r="AL716" s="233"/>
      <c r="AM716" s="233"/>
      <c r="AN716" s="233"/>
      <c r="AO716" s="207">
        <f t="shared" si="590"/>
        <v>0</v>
      </c>
      <c r="AP716" s="236"/>
      <c r="AQ716" s="411">
        <f t="shared" si="591"/>
        <v>480</v>
      </c>
      <c r="AR716" s="237"/>
      <c r="AS716" s="237"/>
      <c r="AT716" s="237"/>
      <c r="AU716" s="219">
        <f t="shared" si="592"/>
        <v>0</v>
      </c>
      <c r="AV716" s="263" t="s">
        <v>80</v>
      </c>
      <c r="AW716" s="221"/>
      <c r="AX716" s="210"/>
      <c r="AY716" s="210"/>
      <c r="AZ716" s="219">
        <f t="shared" si="608"/>
        <v>0</v>
      </c>
      <c r="BA716" s="222">
        <f t="shared" si="593"/>
        <v>0</v>
      </c>
      <c r="BB716" s="221"/>
      <c r="BC716" s="210"/>
      <c r="BD716" s="210"/>
      <c r="BE716" s="219">
        <f t="shared" si="609"/>
        <v>0</v>
      </c>
      <c r="BF716" s="222">
        <f t="shared" si="584"/>
        <v>0</v>
      </c>
      <c r="BG716" s="284"/>
      <c r="BH716" s="224" t="s">
        <v>77</v>
      </c>
      <c r="BI716" s="225"/>
      <c r="BJ716" s="249"/>
      <c r="BK716" s="226">
        <v>0.247</v>
      </c>
      <c r="BL716" s="250"/>
      <c r="BM716" s="225"/>
      <c r="BN716" s="226"/>
      <c r="BO716" s="226">
        <v>0.31</v>
      </c>
      <c r="BP716" s="251"/>
      <c r="BQ716" s="225"/>
      <c r="BR716" s="226"/>
      <c r="BS716" s="226">
        <v>0.44800000000000001</v>
      </c>
      <c r="BT716" s="250"/>
      <c r="BU716" s="8"/>
      <c r="BV716" s="87"/>
      <c r="BW716" s="104" t="s">
        <v>77</v>
      </c>
      <c r="BX716" s="130"/>
      <c r="BY716" s="93"/>
      <c r="BZ716" s="102">
        <f>BK716+BO716+BS716</f>
        <v>1.0049999999999999</v>
      </c>
      <c r="CA716" s="98"/>
      <c r="CB716" s="8"/>
      <c r="CC716" s="87"/>
      <c r="CD716" s="131" t="s">
        <v>77</v>
      </c>
      <c r="CE716" s="132"/>
      <c r="CF716" s="93"/>
      <c r="CG716" s="102">
        <f>BZ716</f>
        <v>1.0049999999999999</v>
      </c>
      <c r="CH716" s="133"/>
      <c r="CI716" s="8"/>
      <c r="CJ716" s="9"/>
      <c r="CK716" s="34" t="s">
        <v>78</v>
      </c>
      <c r="CL716" s="35">
        <f>BJ715/(BJ715+C714)%</f>
        <v>6.9885641677255403</v>
      </c>
      <c r="CM716" s="31">
        <f>BN715/(BN715+D714)%</f>
        <v>8.1012658227848107</v>
      </c>
      <c r="CN716" s="31">
        <f>BR715/(BR715+E714)%</f>
        <v>11.851851851851851</v>
      </c>
      <c r="CO716" s="32">
        <f>BY715/(BY715+F714)%</f>
        <v>8.3580125041131961</v>
      </c>
      <c r="CP716" s="8"/>
      <c r="CQ716" s="25" t="s">
        <v>77</v>
      </c>
      <c r="CR716" s="31">
        <f>BK716/C715%</f>
        <v>1.4897466827503019</v>
      </c>
      <c r="CS716" s="31">
        <f>BO716/D715%</f>
        <v>2.1031207598371777</v>
      </c>
      <c r="CT716" s="31">
        <f>BS716/E715%</f>
        <v>2.3519529609407814</v>
      </c>
      <c r="CU716" s="32">
        <f>BZ716/F715%</f>
        <v>1.9953144853875477</v>
      </c>
    </row>
    <row r="717" spans="1:99" ht="15.75" customHeight="1" x14ac:dyDescent="0.25">
      <c r="A717" s="182" t="s">
        <v>81</v>
      </c>
      <c r="B717" s="202"/>
      <c r="C717" s="204">
        <v>0</v>
      </c>
      <c r="D717" s="204">
        <v>0</v>
      </c>
      <c r="E717" s="204">
        <v>0</v>
      </c>
      <c r="F717" s="205">
        <f t="shared" si="599"/>
        <v>0</v>
      </c>
      <c r="G717" s="206">
        <f t="shared" si="585"/>
        <v>25.011999999999997</v>
      </c>
      <c r="H717" s="205">
        <f>G717/BH693</f>
        <v>1.5632499999999998</v>
      </c>
      <c r="I717" s="231">
        <f t="shared" si="600"/>
        <v>0</v>
      </c>
      <c r="J717" s="207">
        <f t="shared" si="586"/>
        <v>0</v>
      </c>
      <c r="K717" s="231">
        <f t="shared" si="601"/>
        <v>0</v>
      </c>
      <c r="L717" s="207">
        <f t="shared" si="587"/>
        <v>0</v>
      </c>
      <c r="M717" s="207">
        <f t="shared" si="602"/>
        <v>960</v>
      </c>
      <c r="N717" s="207">
        <f t="shared" si="588"/>
        <v>20380</v>
      </c>
      <c r="O717" s="208">
        <f t="shared" si="603"/>
        <v>33.333333333333329</v>
      </c>
      <c r="P717" s="208">
        <f t="shared" si="604"/>
        <v>11.545138888888888</v>
      </c>
      <c r="Q717" s="232" t="e">
        <f t="shared" si="612"/>
        <v>#DIV/0!</v>
      </c>
      <c r="R717" s="233" t="e">
        <f t="shared" si="612"/>
        <v>#DIV/0!</v>
      </c>
      <c r="S717" s="233" t="e">
        <f t="shared" si="612"/>
        <v>#DIV/0!</v>
      </c>
      <c r="T717" s="234" t="e">
        <f>(F717)/(AL717+AM717+AN717)*60</f>
        <v>#DIV/0!</v>
      </c>
      <c r="U717" s="234" t="e">
        <f>(G717)*60/AO717</f>
        <v>#DIV/0!</v>
      </c>
      <c r="V717" s="272"/>
      <c r="W717" s="213"/>
      <c r="X717" s="285">
        <f>X716</f>
        <v>16</v>
      </c>
      <c r="Y717" s="182" t="s">
        <v>81</v>
      </c>
      <c r="Z717" s="215"/>
      <c r="AA717" s="216"/>
      <c r="AB717" s="216"/>
      <c r="AC717" s="210">
        <f t="shared" si="605"/>
        <v>0</v>
      </c>
      <c r="AD717" s="216"/>
      <c r="AE717" s="216"/>
      <c r="AF717" s="216"/>
      <c r="AG717" s="210">
        <f t="shared" si="606"/>
        <v>0</v>
      </c>
      <c r="AH717" s="235">
        <v>480</v>
      </c>
      <c r="AI717" s="235">
        <v>0</v>
      </c>
      <c r="AJ717" s="235">
        <v>480</v>
      </c>
      <c r="AK717" s="210">
        <f t="shared" si="607"/>
        <v>960</v>
      </c>
      <c r="AL717" s="233"/>
      <c r="AM717" s="233"/>
      <c r="AN717" s="233"/>
      <c r="AO717" s="207">
        <f t="shared" si="590"/>
        <v>0</v>
      </c>
      <c r="AP717" s="236"/>
      <c r="AQ717" s="411">
        <f t="shared" si="591"/>
        <v>0</v>
      </c>
      <c r="AR717" s="237"/>
      <c r="AS717" s="237"/>
      <c r="AT717" s="237"/>
      <c r="AU717" s="219">
        <f t="shared" si="592"/>
        <v>0</v>
      </c>
      <c r="AV717" s="263" t="s">
        <v>82</v>
      </c>
      <c r="AW717" s="221"/>
      <c r="AX717" s="210"/>
      <c r="AY717" s="210"/>
      <c r="AZ717" s="219">
        <f t="shared" si="608"/>
        <v>0</v>
      </c>
      <c r="BA717" s="222">
        <f t="shared" si="593"/>
        <v>0</v>
      </c>
      <c r="BB717" s="221"/>
      <c r="BC717" s="210"/>
      <c r="BD717" s="210"/>
      <c r="BE717" s="219">
        <f t="shared" si="609"/>
        <v>0</v>
      </c>
      <c r="BF717" s="222">
        <f t="shared" si="584"/>
        <v>0</v>
      </c>
      <c r="BG717" s="223"/>
      <c r="BH717" s="195"/>
      <c r="BI717" s="239"/>
      <c r="BJ717" s="240"/>
      <c r="BK717" s="241"/>
      <c r="BL717" s="242"/>
      <c r="BM717" s="239"/>
      <c r="BN717" s="241"/>
      <c r="BO717" s="241"/>
      <c r="BP717" s="198"/>
      <c r="BQ717" s="239"/>
      <c r="BR717" s="241"/>
      <c r="BS717" s="241"/>
      <c r="BT717" s="242"/>
      <c r="BU717" s="8"/>
      <c r="BV717" s="87"/>
      <c r="BW717" s="107"/>
      <c r="BX717" s="130"/>
      <c r="BY717" s="93"/>
      <c r="BZ717" s="93"/>
      <c r="CA717" s="98"/>
      <c r="CB717" s="8"/>
      <c r="CC717" s="87"/>
      <c r="CD717" s="108"/>
      <c r="CE717" s="109"/>
      <c r="CF717" s="93"/>
      <c r="CG717" s="93"/>
      <c r="CH717" s="110"/>
      <c r="CI717" s="8"/>
      <c r="CJ717" s="9"/>
      <c r="CK717" s="36"/>
      <c r="CL717" s="37"/>
      <c r="CM717" s="37"/>
      <c r="CN717" s="37"/>
      <c r="CO717" s="38"/>
      <c r="CP717" s="8"/>
      <c r="CQ717" s="25"/>
      <c r="CR717" s="2"/>
      <c r="CS717" s="2"/>
      <c r="CT717" s="2"/>
      <c r="CU717" s="3"/>
    </row>
    <row r="718" spans="1:99" ht="15.75" customHeight="1" x14ac:dyDescent="0.25">
      <c r="A718" s="182" t="s">
        <v>83</v>
      </c>
      <c r="B718" s="202"/>
      <c r="C718" s="204">
        <v>3.798</v>
      </c>
      <c r="D718" s="204">
        <v>7.2729999999999997</v>
      </c>
      <c r="E718" s="204">
        <v>3.2130000000000001</v>
      </c>
      <c r="F718" s="205">
        <f t="shared" si="599"/>
        <v>14.283999999999999</v>
      </c>
      <c r="G718" s="206">
        <f t="shared" si="585"/>
        <v>188.071</v>
      </c>
      <c r="H718" s="205">
        <f>G718/BH693</f>
        <v>11.7544375</v>
      </c>
      <c r="I718" s="231">
        <f t="shared" si="600"/>
        <v>0</v>
      </c>
      <c r="J718" s="207">
        <f t="shared" si="586"/>
        <v>480</v>
      </c>
      <c r="K718" s="231">
        <f t="shared" si="601"/>
        <v>0</v>
      </c>
      <c r="L718" s="207">
        <f t="shared" si="587"/>
        <v>240</v>
      </c>
      <c r="M718" s="207">
        <f t="shared" si="602"/>
        <v>65</v>
      </c>
      <c r="N718" s="207">
        <f t="shared" si="588"/>
        <v>3050</v>
      </c>
      <c r="O718" s="208">
        <f t="shared" si="603"/>
        <v>95.4861111111111</v>
      </c>
      <c r="P718" s="208">
        <f t="shared" si="604"/>
        <v>83.637152777777786</v>
      </c>
      <c r="Q718" s="232" t="e">
        <f t="shared" si="612"/>
        <v>#DIV/0!</v>
      </c>
      <c r="R718" s="233" t="e">
        <f t="shared" si="612"/>
        <v>#DIV/0!</v>
      </c>
      <c r="S718" s="233" t="e">
        <f t="shared" si="612"/>
        <v>#DIV/0!</v>
      </c>
      <c r="T718" s="234" t="e">
        <f>(F718)/(AL718+AM718+AN718)*60</f>
        <v>#DIV/0!</v>
      </c>
      <c r="U718" s="234" t="e">
        <f>(G718)*60/AO718</f>
        <v>#DIV/0!</v>
      </c>
      <c r="V718" s="272"/>
      <c r="W718" s="286"/>
      <c r="X718" s="214">
        <f>X717</f>
        <v>16</v>
      </c>
      <c r="Y718" s="182" t="s">
        <v>83</v>
      </c>
      <c r="Z718" s="215"/>
      <c r="AA718" s="215"/>
      <c r="AB718" s="215"/>
      <c r="AC718" s="210">
        <f t="shared" si="605"/>
        <v>0</v>
      </c>
      <c r="AD718" s="215"/>
      <c r="AE718" s="215"/>
      <c r="AF718" s="215"/>
      <c r="AG718" s="210">
        <f t="shared" si="606"/>
        <v>0</v>
      </c>
      <c r="AH718" s="235">
        <v>0</v>
      </c>
      <c r="AI718" s="235">
        <v>35</v>
      </c>
      <c r="AJ718" s="235">
        <v>30</v>
      </c>
      <c r="AK718" s="210">
        <f t="shared" si="607"/>
        <v>65</v>
      </c>
      <c r="AL718" s="233"/>
      <c r="AM718" s="233"/>
      <c r="AN718" s="233"/>
      <c r="AO718" s="207">
        <f t="shared" si="590"/>
        <v>0</v>
      </c>
      <c r="AP718" s="236"/>
      <c r="AQ718" s="411">
        <f t="shared" si="591"/>
        <v>0</v>
      </c>
      <c r="AR718" s="237"/>
      <c r="AS718" s="237"/>
      <c r="AT718" s="237"/>
      <c r="AU718" s="219">
        <f t="shared" si="592"/>
        <v>0</v>
      </c>
      <c r="AV718" s="263" t="s">
        <v>84</v>
      </c>
      <c r="AW718" s="221"/>
      <c r="AX718" s="210"/>
      <c r="AY718" s="210"/>
      <c r="AZ718" s="219">
        <f t="shared" si="608"/>
        <v>0</v>
      </c>
      <c r="BA718" s="222">
        <f t="shared" si="593"/>
        <v>0</v>
      </c>
      <c r="BB718" s="221"/>
      <c r="BC718" s="210"/>
      <c r="BD718" s="210"/>
      <c r="BE718" s="219">
        <f t="shared" si="609"/>
        <v>0</v>
      </c>
      <c r="BF718" s="222">
        <f t="shared" si="584"/>
        <v>0</v>
      </c>
      <c r="BG718" s="223"/>
      <c r="BH718" s="224" t="s">
        <v>80</v>
      </c>
      <c r="BI718" s="225"/>
      <c r="BJ718" s="249"/>
      <c r="BK718" s="226">
        <v>0.113</v>
      </c>
      <c r="BL718" s="250"/>
      <c r="BM718" s="287"/>
      <c r="BN718" s="226"/>
      <c r="BO718" s="226">
        <v>0</v>
      </c>
      <c r="BP718" s="288"/>
      <c r="BQ718" s="287"/>
      <c r="BR718" s="226"/>
      <c r="BS718" s="226">
        <v>0</v>
      </c>
      <c r="BT718" s="289"/>
      <c r="BU718" s="8"/>
      <c r="BV718" s="87"/>
      <c r="BW718" s="104" t="s">
        <v>80</v>
      </c>
      <c r="BX718" s="130"/>
      <c r="BY718" s="93"/>
      <c r="BZ718" s="102">
        <f>BK718+BO718+BS718</f>
        <v>0.113</v>
      </c>
      <c r="CA718" s="98"/>
      <c r="CB718" s="8"/>
      <c r="CC718" s="87"/>
      <c r="CD718" s="131" t="s">
        <v>80</v>
      </c>
      <c r="CE718" s="132"/>
      <c r="CF718" s="93"/>
      <c r="CG718" s="102">
        <f>BZ718</f>
        <v>0.113</v>
      </c>
      <c r="CH718" s="133"/>
      <c r="CI718" s="8"/>
      <c r="CJ718" s="9"/>
      <c r="CK718" s="39"/>
      <c r="CL718" s="40"/>
      <c r="CM718" s="40"/>
      <c r="CN718" s="40"/>
      <c r="CO718" s="41"/>
      <c r="CP718" s="8"/>
      <c r="CQ718" s="25" t="s">
        <v>80</v>
      </c>
      <c r="CR718" s="31">
        <f>BK718/C716%</f>
        <v>1.8211120064464141</v>
      </c>
      <c r="CS718" s="31" t="e">
        <f>BO718/D716%</f>
        <v>#DIV/0!</v>
      </c>
      <c r="CT718" s="31" t="e">
        <f>BS718/E716%</f>
        <v>#DIV/0!</v>
      </c>
      <c r="CU718" s="32">
        <f>BZ718/F716%</f>
        <v>1.8211120064464141</v>
      </c>
    </row>
    <row r="719" spans="1:99" ht="15.75" customHeight="1" x14ac:dyDescent="0.25">
      <c r="A719" s="182" t="s">
        <v>85</v>
      </c>
      <c r="B719" s="202"/>
      <c r="C719" s="204">
        <v>9.7479999999999993</v>
      </c>
      <c r="D719" s="204">
        <v>4.5999999999999996</v>
      </c>
      <c r="E719" s="204">
        <v>6.7279999999999998</v>
      </c>
      <c r="F719" s="205">
        <f t="shared" si="599"/>
        <v>21.076000000000001</v>
      </c>
      <c r="G719" s="206">
        <f t="shared" si="585"/>
        <v>403.40800000000002</v>
      </c>
      <c r="H719" s="205">
        <f>G719/BH693</f>
        <v>25.213000000000001</v>
      </c>
      <c r="I719" s="231">
        <f t="shared" si="600"/>
        <v>0</v>
      </c>
      <c r="J719" s="207">
        <f t="shared" si="586"/>
        <v>0</v>
      </c>
      <c r="K719" s="231">
        <f t="shared" si="601"/>
        <v>0</v>
      </c>
      <c r="L719" s="207">
        <f t="shared" si="587"/>
        <v>40</v>
      </c>
      <c r="M719" s="207">
        <f t="shared" si="602"/>
        <v>260</v>
      </c>
      <c r="N719" s="207">
        <f t="shared" si="588"/>
        <v>7290</v>
      </c>
      <c r="O719" s="208">
        <f t="shared" si="603"/>
        <v>81.944444444444443</v>
      </c>
      <c r="P719" s="208">
        <f t="shared" si="604"/>
        <v>66.948784722222214</v>
      </c>
      <c r="Q719" s="232" t="e">
        <f t="shared" si="612"/>
        <v>#DIV/0!</v>
      </c>
      <c r="R719" s="233" t="e">
        <f t="shared" si="612"/>
        <v>#DIV/0!</v>
      </c>
      <c r="S719" s="233" t="e">
        <f t="shared" si="612"/>
        <v>#DIV/0!</v>
      </c>
      <c r="T719" s="234" t="e">
        <f>(F719)/(AL719+AM719+AN719)*60</f>
        <v>#DIV/0!</v>
      </c>
      <c r="U719" s="234" t="e">
        <f>(G719)*60/AO719</f>
        <v>#DIV/0!</v>
      </c>
      <c r="V719" s="272"/>
      <c r="W719" s="213"/>
      <c r="X719" s="285">
        <f>X718</f>
        <v>16</v>
      </c>
      <c r="Y719" s="182" t="s">
        <v>85</v>
      </c>
      <c r="Z719" s="215"/>
      <c r="AA719" s="215"/>
      <c r="AB719" s="215"/>
      <c r="AC719" s="210">
        <f t="shared" si="605"/>
        <v>0</v>
      </c>
      <c r="AD719" s="215"/>
      <c r="AE719" s="215"/>
      <c r="AF719" s="215"/>
      <c r="AG719" s="210">
        <f t="shared" si="606"/>
        <v>0</v>
      </c>
      <c r="AH719" s="216">
        <v>0</v>
      </c>
      <c r="AI719" s="216">
        <v>0</v>
      </c>
      <c r="AJ719" s="216">
        <v>260</v>
      </c>
      <c r="AK719" s="210">
        <f t="shared" si="607"/>
        <v>260</v>
      </c>
      <c r="AL719" s="233"/>
      <c r="AM719" s="233"/>
      <c r="AN719" s="233"/>
      <c r="AO719" s="207">
        <f t="shared" si="590"/>
        <v>0</v>
      </c>
      <c r="AP719" s="236"/>
      <c r="AQ719" s="411">
        <f t="shared" si="591"/>
        <v>0</v>
      </c>
      <c r="AR719" s="237"/>
      <c r="AS719" s="237"/>
      <c r="AT719" s="237"/>
      <c r="AU719" s="219">
        <f t="shared" si="592"/>
        <v>285</v>
      </c>
      <c r="AV719" s="263" t="s">
        <v>86</v>
      </c>
      <c r="AW719" s="221"/>
      <c r="AX719" s="210"/>
      <c r="AY719" s="210"/>
      <c r="AZ719" s="219">
        <f t="shared" si="608"/>
        <v>0</v>
      </c>
      <c r="BA719" s="222">
        <f t="shared" si="593"/>
        <v>0</v>
      </c>
      <c r="BB719" s="221"/>
      <c r="BC719" s="210"/>
      <c r="BD719" s="210"/>
      <c r="BE719" s="219">
        <f t="shared" si="609"/>
        <v>0</v>
      </c>
      <c r="BF719" s="222">
        <f t="shared" si="584"/>
        <v>0</v>
      </c>
      <c r="BG719" s="223"/>
      <c r="BH719" s="195"/>
      <c r="BI719" s="239"/>
      <c r="BJ719" s="240"/>
      <c r="BK719" s="241"/>
      <c r="BL719" s="242"/>
      <c r="BM719" s="225"/>
      <c r="BN719" s="241"/>
      <c r="BO719" s="241"/>
      <c r="BP719" s="251"/>
      <c r="BQ719" s="225"/>
      <c r="BR719" s="241"/>
      <c r="BS719" s="241"/>
      <c r="BT719" s="250"/>
      <c r="BU719" s="8"/>
      <c r="BV719" s="87"/>
      <c r="BW719" s="97"/>
      <c r="BX719" s="130"/>
      <c r="BY719" s="93"/>
      <c r="BZ719" s="93"/>
      <c r="CA719" s="98"/>
      <c r="CB719" s="8"/>
      <c r="CC719" s="87"/>
      <c r="CD719" s="131"/>
      <c r="CE719" s="132"/>
      <c r="CF719" s="93"/>
      <c r="CG719" s="93"/>
      <c r="CH719" s="133"/>
      <c r="CI719" s="8"/>
      <c r="CJ719" s="9"/>
      <c r="CP719" s="8"/>
      <c r="CQ719" s="42"/>
      <c r="CR719" s="43"/>
      <c r="CS719" s="43"/>
      <c r="CT719" s="43"/>
      <c r="CU719" s="48"/>
    </row>
    <row r="720" spans="1:99" ht="15.75" customHeight="1" x14ac:dyDescent="0.25">
      <c r="A720" s="201" t="s">
        <v>87</v>
      </c>
      <c r="B720" s="202"/>
      <c r="C720" s="204">
        <v>124</v>
      </c>
      <c r="D720" s="204">
        <v>138</v>
      </c>
      <c r="E720" s="204">
        <v>134</v>
      </c>
      <c r="F720" s="290">
        <f t="shared" si="599"/>
        <v>396</v>
      </c>
      <c r="G720" s="206">
        <f t="shared" si="585"/>
        <v>5514.9269999999997</v>
      </c>
      <c r="H720" s="291">
        <f>G720/BH693</f>
        <v>344.68293749999998</v>
      </c>
      <c r="I720" s="207"/>
      <c r="J720" s="207"/>
      <c r="K720" s="207"/>
      <c r="L720" s="207"/>
      <c r="M720" s="207"/>
      <c r="N720" s="207"/>
      <c r="O720" s="208"/>
      <c r="P720" s="210"/>
      <c r="Q720" s="209" t="e">
        <f t="shared" si="612"/>
        <v>#DIV/0!</v>
      </c>
      <c r="R720" s="210" t="e">
        <f t="shared" si="612"/>
        <v>#DIV/0!</v>
      </c>
      <c r="S720" s="210"/>
      <c r="T720" s="209"/>
      <c r="U720" s="209"/>
      <c r="V720" s="212"/>
      <c r="W720" s="213"/>
      <c r="X720" s="292">
        <f>X717</f>
        <v>16</v>
      </c>
      <c r="Y720" s="293"/>
      <c r="Z720" s="294"/>
      <c r="AA720" s="295"/>
      <c r="AB720" s="295"/>
      <c r="AC720" s="294"/>
      <c r="AD720" s="295"/>
      <c r="AE720" s="295"/>
      <c r="AF720" s="295"/>
      <c r="AG720" s="295"/>
      <c r="AH720" s="296"/>
      <c r="AI720" s="295"/>
      <c r="AJ720" s="295"/>
      <c r="AK720" s="295"/>
      <c r="AL720" s="295"/>
      <c r="AM720" s="295"/>
      <c r="AN720" s="295"/>
      <c r="AO720" s="295"/>
      <c r="AP720" s="295"/>
      <c r="AQ720" s="295"/>
      <c r="AR720" s="295"/>
      <c r="AS720" s="295"/>
      <c r="AT720" s="295"/>
      <c r="AU720" s="297"/>
      <c r="AV720" s="297"/>
      <c r="AW720" s="297"/>
      <c r="AX720" s="297"/>
      <c r="AY720" s="297"/>
      <c r="AZ720" s="297"/>
      <c r="BA720" s="222">
        <f t="shared" si="593"/>
        <v>0</v>
      </c>
      <c r="BB720" s="297"/>
      <c r="BC720" s="297"/>
      <c r="BD720" s="297"/>
      <c r="BE720" s="297"/>
      <c r="BF720" s="298"/>
      <c r="BG720" s="299"/>
      <c r="BH720" s="224" t="s">
        <v>82</v>
      </c>
      <c r="BI720" s="300"/>
      <c r="BJ720" s="249"/>
      <c r="BK720" s="226">
        <v>0</v>
      </c>
      <c r="BL720" s="301"/>
      <c r="BM720" s="300"/>
      <c r="BN720" s="226"/>
      <c r="BO720" s="226">
        <v>0</v>
      </c>
      <c r="BP720" s="302"/>
      <c r="BQ720" s="300"/>
      <c r="BR720" s="226"/>
      <c r="BS720" s="226">
        <v>0</v>
      </c>
      <c r="BT720" s="289"/>
      <c r="BU720" s="8"/>
      <c r="BV720" s="87"/>
      <c r="BW720" s="104" t="s">
        <v>82</v>
      </c>
      <c r="BX720" s="130"/>
      <c r="BY720" s="93"/>
      <c r="BZ720" s="102">
        <f>BK720+BO720+BS720</f>
        <v>0</v>
      </c>
      <c r="CA720" s="142"/>
      <c r="CB720" s="15"/>
      <c r="CC720" s="87"/>
      <c r="CD720" s="131" t="s">
        <v>82</v>
      </c>
      <c r="CE720" s="132"/>
      <c r="CF720" s="93"/>
      <c r="CG720" s="102">
        <f>BZ720</f>
        <v>0</v>
      </c>
      <c r="CH720" s="133"/>
      <c r="CI720" s="8"/>
      <c r="CJ720" s="9"/>
      <c r="CK720" s="8"/>
      <c r="CL720" s="8"/>
      <c r="CM720" s="8"/>
      <c r="CN720" s="8"/>
      <c r="CO720" s="8"/>
      <c r="CP720" s="8"/>
      <c r="CQ720" s="25" t="s">
        <v>82</v>
      </c>
      <c r="CR720" s="31" t="e">
        <f>BK720/C717%</f>
        <v>#DIV/0!</v>
      </c>
      <c r="CS720" s="31" t="e">
        <f>BO720/D717%</f>
        <v>#DIV/0!</v>
      </c>
      <c r="CT720" s="31" t="e">
        <f>BS720/E717%</f>
        <v>#DIV/0!</v>
      </c>
      <c r="CU720" s="32" t="e">
        <f>BZ720/F717%</f>
        <v>#DIV/0!</v>
      </c>
    </row>
    <row r="721" spans="1:99" ht="15.75" customHeight="1" x14ac:dyDescent="0.25">
      <c r="A721" s="293" t="s">
        <v>88</v>
      </c>
      <c r="B721" s="465"/>
      <c r="C721" s="465"/>
      <c r="D721" s="303"/>
      <c r="E721" s="304" t="s">
        <v>89</v>
      </c>
      <c r="F721" s="305">
        <v>317.33</v>
      </c>
      <c r="G721" s="206">
        <f t="shared" si="585"/>
        <v>4260.3899999999994</v>
      </c>
      <c r="H721" s="306">
        <f>G721/BH693</f>
        <v>266.27437499999996</v>
      </c>
      <c r="I721" s="307"/>
      <c r="J721" s="307"/>
      <c r="K721" s="308" t="s">
        <v>17</v>
      </c>
      <c r="L721" s="308"/>
      <c r="M721" s="308" t="s">
        <v>18</v>
      </c>
      <c r="N721" s="308"/>
      <c r="O721" s="466" t="s">
        <v>19</v>
      </c>
      <c r="P721" s="466"/>
      <c r="Q721" s="466" t="s">
        <v>90</v>
      </c>
      <c r="R721" s="466"/>
      <c r="S721" s="467" t="s">
        <v>91</v>
      </c>
      <c r="T721" s="467"/>
      <c r="U721" s="467" t="s">
        <v>92</v>
      </c>
      <c r="V721" s="468"/>
      <c r="W721" s="213"/>
      <c r="X721" s="185"/>
      <c r="Y721" s="309"/>
      <c r="Z721" s="309"/>
      <c r="AA721" s="310"/>
      <c r="AB721" s="311"/>
      <c r="AC721" s="311"/>
      <c r="AD721" s="311"/>
      <c r="AE721" s="312"/>
      <c r="AF721" s="313"/>
      <c r="AG721" s="313"/>
      <c r="AH721" s="313"/>
      <c r="AI721" s="313"/>
      <c r="AJ721" s="313"/>
      <c r="AK721" s="313"/>
      <c r="AL721" s="313"/>
      <c r="AM721" s="313"/>
      <c r="AN721" s="313"/>
      <c r="AO721" s="313"/>
      <c r="AP721" s="313"/>
      <c r="AQ721" s="313"/>
      <c r="AR721" s="313"/>
      <c r="AS721" s="313"/>
      <c r="AT721" s="313"/>
      <c r="AU721" s="313"/>
      <c r="AV721" s="313"/>
      <c r="AW721" s="313"/>
      <c r="AX721" s="313"/>
      <c r="AY721" s="313"/>
      <c r="AZ721" s="313"/>
      <c r="BA721" s="313"/>
      <c r="BB721" s="313"/>
      <c r="BC721" s="313"/>
      <c r="BD721" s="313"/>
      <c r="BE721" s="313"/>
      <c r="BF721" s="313"/>
      <c r="BG721" s="313"/>
      <c r="BH721" s="224"/>
      <c r="BI721" s="225"/>
      <c r="BJ721" s="240"/>
      <c r="BK721" s="241"/>
      <c r="BL721" s="250"/>
      <c r="BM721" s="225"/>
      <c r="BN721" s="241"/>
      <c r="BO721" s="241"/>
      <c r="BP721" s="251"/>
      <c r="BQ721" s="225"/>
      <c r="BR721" s="241"/>
      <c r="BS721" s="241"/>
      <c r="BT721" s="250"/>
      <c r="BU721" s="8"/>
      <c r="BV721" s="87"/>
      <c r="BW721" s="107"/>
      <c r="BX721" s="130"/>
      <c r="BY721" s="93"/>
      <c r="BZ721" s="93"/>
      <c r="CA721" s="142"/>
      <c r="CB721" s="8"/>
      <c r="CC721" s="87"/>
      <c r="CD721" s="131"/>
      <c r="CE721" s="132"/>
      <c r="CF721" s="93"/>
      <c r="CG721" s="93"/>
      <c r="CH721" s="133"/>
      <c r="CI721" s="8"/>
      <c r="CJ721" s="9"/>
      <c r="CK721" s="8"/>
      <c r="CL721" s="8"/>
      <c r="CM721" s="8"/>
      <c r="CN721" s="8"/>
      <c r="CO721" s="8"/>
      <c r="CP721" s="8"/>
      <c r="CQ721" s="25"/>
      <c r="CR721" s="2"/>
      <c r="CS721" s="2"/>
      <c r="CT721" s="2"/>
      <c r="CU721" s="3"/>
    </row>
    <row r="722" spans="1:99" ht="15.75" customHeight="1" x14ac:dyDescent="0.25">
      <c r="A722" s="314" t="s">
        <v>129</v>
      </c>
      <c r="B722" s="315"/>
      <c r="C722" s="315"/>
      <c r="D722" s="316"/>
      <c r="E722" s="316"/>
      <c r="F722" s="317">
        <f>C722+D722+E722</f>
        <v>0</v>
      </c>
      <c r="G722" s="318">
        <f>F722</f>
        <v>0</v>
      </c>
      <c r="H722" s="319"/>
      <c r="I722" s="320"/>
      <c r="J722" s="321"/>
      <c r="K722" s="322" t="s">
        <v>93</v>
      </c>
      <c r="L722" s="323" t="s">
        <v>94</v>
      </c>
      <c r="M722" s="324" t="s">
        <v>93</v>
      </c>
      <c r="N722" s="323" t="s">
        <v>94</v>
      </c>
      <c r="O722" s="324" t="s">
        <v>93</v>
      </c>
      <c r="P722" s="323" t="s">
        <v>94</v>
      </c>
      <c r="Q722" s="324" t="s">
        <v>93</v>
      </c>
      <c r="R722" s="323" t="s">
        <v>94</v>
      </c>
      <c r="S722" s="324" t="s">
        <v>93</v>
      </c>
      <c r="T722" s="323" t="s">
        <v>94</v>
      </c>
      <c r="U722" s="324" t="s">
        <v>93</v>
      </c>
      <c r="V722" s="325" t="s">
        <v>94</v>
      </c>
      <c r="W722" s="213"/>
      <c r="X722" s="213"/>
      <c r="Y722" s="309"/>
      <c r="Z722" s="309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  <c r="AO722" s="326"/>
      <c r="AP722" s="326"/>
      <c r="AQ722" s="326"/>
      <c r="AR722" s="326"/>
      <c r="AS722" s="326"/>
      <c r="AT722" s="326"/>
      <c r="AU722" s="326"/>
      <c r="AV722" s="326"/>
      <c r="AW722" s="326"/>
      <c r="AX722" s="326"/>
      <c r="AY722" s="326"/>
      <c r="AZ722" s="326"/>
      <c r="BA722" s="326"/>
      <c r="BB722" s="326"/>
      <c r="BC722" s="326"/>
      <c r="BD722" s="326"/>
      <c r="BE722" s="326"/>
      <c r="BF722" s="326"/>
      <c r="BG722" s="326"/>
      <c r="BH722" s="224" t="s">
        <v>84</v>
      </c>
      <c r="BI722" s="225"/>
      <c r="BJ722" s="249"/>
      <c r="BK722" s="226">
        <v>0.105</v>
      </c>
      <c r="BL722" s="250"/>
      <c r="BM722" s="225"/>
      <c r="BN722" s="226"/>
      <c r="BO722" s="226">
        <v>0.11700000000000001</v>
      </c>
      <c r="BP722" s="251"/>
      <c r="BQ722" s="225"/>
      <c r="BR722" s="226"/>
      <c r="BS722" s="226">
        <v>0.126</v>
      </c>
      <c r="BT722" s="250"/>
      <c r="BU722" s="8"/>
      <c r="BV722" s="87"/>
      <c r="BW722" s="104" t="s">
        <v>84</v>
      </c>
      <c r="BX722" s="130"/>
      <c r="BY722" s="93"/>
      <c r="BZ722" s="102">
        <f>BK722+BO722+BS722</f>
        <v>0.34799999999999998</v>
      </c>
      <c r="CA722" s="142"/>
      <c r="CB722" s="8"/>
      <c r="CC722" s="87"/>
      <c r="CD722" s="90" t="s">
        <v>84</v>
      </c>
      <c r="CE722" s="132"/>
      <c r="CF722" s="93"/>
      <c r="CG722" s="102">
        <f>BZ722</f>
        <v>0.34799999999999998</v>
      </c>
      <c r="CH722" s="133"/>
      <c r="CI722" s="8"/>
      <c r="CJ722" s="9"/>
      <c r="CK722" s="8"/>
      <c r="CL722" s="8"/>
      <c r="CM722" s="8"/>
      <c r="CN722" s="8"/>
      <c r="CO722" s="8"/>
      <c r="CP722" s="8"/>
      <c r="CQ722" s="25" t="s">
        <v>84</v>
      </c>
      <c r="CR722" s="31">
        <f>BK722/C718%</f>
        <v>2.764612954186414</v>
      </c>
      <c r="CS722" s="31">
        <f>BO722/D718%</f>
        <v>1.6086896741372199</v>
      </c>
      <c r="CT722" s="31">
        <f>BS722/E718%</f>
        <v>3.9215686274509807</v>
      </c>
      <c r="CU722" s="32">
        <f>BZ722/F718%</f>
        <v>2.4362923550826099</v>
      </c>
    </row>
    <row r="723" spans="1:99" ht="15.75" customHeight="1" x14ac:dyDescent="0.25">
      <c r="A723" s="474" t="s">
        <v>95</v>
      </c>
      <c r="B723" s="475"/>
      <c r="C723" s="327" t="s">
        <v>40</v>
      </c>
      <c r="D723" s="327" t="s">
        <v>45</v>
      </c>
      <c r="E723" s="327" t="s">
        <v>48</v>
      </c>
      <c r="F723" s="328" t="s">
        <v>52</v>
      </c>
      <c r="G723" s="329" t="s">
        <v>56</v>
      </c>
      <c r="H723" s="329" t="s">
        <v>96</v>
      </c>
      <c r="I723" s="330" t="s">
        <v>97</v>
      </c>
      <c r="J723" s="330"/>
      <c r="K723" s="331">
        <v>2</v>
      </c>
      <c r="L723" s="262">
        <v>30</v>
      </c>
      <c r="M723" s="215">
        <v>1</v>
      </c>
      <c r="N723" s="262">
        <v>15</v>
      </c>
      <c r="O723" s="262">
        <v>2</v>
      </c>
      <c r="P723" s="262">
        <v>30</v>
      </c>
      <c r="Q723" s="210">
        <f t="shared" ref="Q723:R725" si="613">K723+M723+O723</f>
        <v>5</v>
      </c>
      <c r="R723" s="211">
        <f t="shared" si="613"/>
        <v>75</v>
      </c>
      <c r="S723" s="411">
        <f t="shared" ref="S723:T725" si="614">Q723+S677</f>
        <v>42</v>
      </c>
      <c r="T723" s="411">
        <f t="shared" si="614"/>
        <v>665</v>
      </c>
      <c r="U723" s="208">
        <f>S723/X697</f>
        <v>2.625</v>
      </c>
      <c r="V723" s="412">
        <f>T723/S723</f>
        <v>15.833333333333334</v>
      </c>
      <c r="W723" s="185"/>
      <c r="X723" s="213"/>
      <c r="Y723" s="309"/>
      <c r="Z723" s="309"/>
      <c r="AA723" s="313"/>
      <c r="AB723" s="313"/>
      <c r="AC723" s="313"/>
      <c r="AD723" s="313"/>
      <c r="AE723" s="313"/>
      <c r="AF723" s="313"/>
      <c r="AG723" s="313"/>
      <c r="AH723" s="313"/>
      <c r="AI723" s="313"/>
      <c r="AJ723" s="313"/>
      <c r="AK723" s="313"/>
      <c r="AL723" s="313"/>
      <c r="AM723" s="313"/>
      <c r="AN723" s="313"/>
      <c r="AO723" s="313"/>
      <c r="AP723" s="313"/>
      <c r="AQ723" s="313"/>
      <c r="AR723" s="313"/>
      <c r="AS723" s="313"/>
      <c r="AT723" s="313"/>
      <c r="AU723" s="313"/>
      <c r="AV723" s="313"/>
      <c r="AW723" s="313"/>
      <c r="AX723" s="313"/>
      <c r="AY723" s="313"/>
      <c r="AZ723" s="313"/>
      <c r="BA723" s="313"/>
      <c r="BB723" s="313"/>
      <c r="BC723" s="313"/>
      <c r="BD723" s="313"/>
      <c r="BE723" s="313"/>
      <c r="BF723" s="313"/>
      <c r="BG723" s="313"/>
      <c r="BH723" s="195"/>
      <c r="BI723" s="225"/>
      <c r="BJ723" s="240"/>
      <c r="BK723" s="241"/>
      <c r="BL723" s="250"/>
      <c r="BM723" s="225"/>
      <c r="BN723" s="241"/>
      <c r="BO723" s="241"/>
      <c r="BP723" s="251"/>
      <c r="BQ723" s="225"/>
      <c r="BR723" s="241"/>
      <c r="BS723" s="241"/>
      <c r="BT723" s="250"/>
      <c r="BU723" s="8"/>
      <c r="BV723" s="87"/>
      <c r="BW723" s="97"/>
      <c r="BX723" s="130"/>
      <c r="BY723" s="93"/>
      <c r="BZ723" s="93"/>
      <c r="CA723" s="142"/>
      <c r="CB723" s="8"/>
      <c r="CC723" s="143"/>
      <c r="CD723" s="108"/>
      <c r="CE723" s="132"/>
      <c r="CF723" s="93"/>
      <c r="CG723" s="93"/>
      <c r="CH723" s="133"/>
      <c r="CI723" s="8"/>
      <c r="CJ723" s="9"/>
      <c r="CK723" s="8"/>
      <c r="CL723" s="8"/>
      <c r="CM723" s="8"/>
      <c r="CN723" s="8"/>
      <c r="CO723" s="8"/>
      <c r="CP723" s="8"/>
      <c r="CQ723" s="42"/>
      <c r="CR723" s="43"/>
      <c r="CS723" s="43"/>
      <c r="CT723" s="43"/>
      <c r="CU723" s="48"/>
    </row>
    <row r="724" spans="1:99" ht="15.75" customHeight="1" x14ac:dyDescent="0.25">
      <c r="A724" s="191" t="s">
        <v>98</v>
      </c>
      <c r="B724" s="234"/>
      <c r="C724" s="333">
        <v>1.2</v>
      </c>
      <c r="D724" s="333">
        <v>0.85</v>
      </c>
      <c r="E724" s="333">
        <v>1.1499999999999999</v>
      </c>
      <c r="F724" s="334">
        <v>0.85</v>
      </c>
      <c r="G724" s="334">
        <v>0.85</v>
      </c>
      <c r="H724" s="335">
        <f>F697</f>
        <v>446.78000000000003</v>
      </c>
      <c r="I724" s="336" t="s">
        <v>99</v>
      </c>
      <c r="J724" s="336"/>
      <c r="K724" s="331">
        <v>1</v>
      </c>
      <c r="L724" s="262">
        <v>10</v>
      </c>
      <c r="M724" s="215">
        <v>2</v>
      </c>
      <c r="N724" s="262">
        <v>20</v>
      </c>
      <c r="O724" s="262">
        <v>1</v>
      </c>
      <c r="P724" s="215">
        <v>10</v>
      </c>
      <c r="Q724" s="210">
        <f t="shared" si="613"/>
        <v>4</v>
      </c>
      <c r="R724" s="211">
        <f t="shared" si="613"/>
        <v>40</v>
      </c>
      <c r="S724" s="411">
        <f t="shared" si="614"/>
        <v>41</v>
      </c>
      <c r="T724" s="411">
        <f t="shared" si="614"/>
        <v>440</v>
      </c>
      <c r="U724" s="208">
        <f>S724/X698</f>
        <v>2.5625</v>
      </c>
      <c r="V724" s="222">
        <f>T724/S724</f>
        <v>10.731707317073171</v>
      </c>
      <c r="W724" s="213"/>
      <c r="X724" s="223"/>
      <c r="Y724" s="309"/>
      <c r="Z724" s="309"/>
      <c r="AA724" s="313"/>
      <c r="AE724" s="313"/>
      <c r="AF724" s="313"/>
      <c r="AG724" s="313"/>
      <c r="AH724" s="313"/>
      <c r="AI724" s="313"/>
      <c r="AJ724" s="313"/>
      <c r="AK724" s="313"/>
      <c r="AL724" s="313"/>
      <c r="AM724" s="313"/>
      <c r="AN724" s="313"/>
      <c r="AO724" s="313"/>
      <c r="AP724" s="313"/>
      <c r="AQ724" s="313"/>
      <c r="AR724" s="313"/>
      <c r="AS724" s="313"/>
      <c r="AT724" s="313"/>
      <c r="AU724" s="313"/>
      <c r="AV724" s="313"/>
      <c r="AW724" s="313"/>
      <c r="AX724" s="313"/>
      <c r="AY724" s="313"/>
      <c r="AZ724" s="313"/>
      <c r="BA724" s="313"/>
      <c r="BB724" s="313"/>
      <c r="BC724" s="313"/>
      <c r="BD724" s="313"/>
      <c r="BE724" s="313"/>
      <c r="BF724" s="313"/>
      <c r="BG724" s="313"/>
      <c r="BH724" s="224" t="s">
        <v>86</v>
      </c>
      <c r="BI724" s="239"/>
      <c r="BJ724" s="249"/>
      <c r="BK724" s="226">
        <v>0.374</v>
      </c>
      <c r="BL724" s="242"/>
      <c r="BM724" s="225"/>
      <c r="BN724" s="226"/>
      <c r="BO724" s="226">
        <v>7.0999999999999994E-2</v>
      </c>
      <c r="BP724" s="251"/>
      <c r="BQ724" s="225"/>
      <c r="BR724" s="226"/>
      <c r="BS724" s="226">
        <v>0.08</v>
      </c>
      <c r="BT724" s="250"/>
      <c r="BU724" s="87"/>
      <c r="BV724" s="87"/>
      <c r="BW724" s="104" t="s">
        <v>86</v>
      </c>
      <c r="BX724" s="14"/>
      <c r="BY724" s="16"/>
      <c r="BZ724" s="102">
        <f>BK724+BO724+BS724</f>
        <v>0.52500000000000002</v>
      </c>
      <c r="CA724" s="17"/>
      <c r="CB724" s="469" t="s">
        <v>100</v>
      </c>
      <c r="CC724" s="470"/>
      <c r="CD724" s="131" t="s">
        <v>86</v>
      </c>
      <c r="CE724" s="19"/>
      <c r="CF724" s="16"/>
      <c r="CG724" s="102">
        <f>BZ724</f>
        <v>0.52500000000000002</v>
      </c>
      <c r="CH724" s="20"/>
      <c r="CI724" s="9"/>
      <c r="CP724" s="8"/>
      <c r="CQ724" s="33" t="s">
        <v>86</v>
      </c>
      <c r="CR724" s="44">
        <f>BK724/C719%</f>
        <v>3.8366844480919164</v>
      </c>
      <c r="CS724" s="44">
        <f>BO724/D719%</f>
        <v>1.5434782608695652</v>
      </c>
      <c r="CT724" s="44">
        <f>BS724/E719%</f>
        <v>1.189060642092747</v>
      </c>
      <c r="CU724" s="49">
        <f>BZ724/F719%</f>
        <v>2.4909850066426267</v>
      </c>
    </row>
    <row r="725" spans="1:99" ht="15.75" customHeight="1" x14ac:dyDescent="0.25">
      <c r="A725" s="501" t="s">
        <v>95</v>
      </c>
      <c r="B725" s="241" t="s">
        <v>38</v>
      </c>
      <c r="C725" s="337">
        <f>BY697/F697%</f>
        <v>0.94677469895698108</v>
      </c>
      <c r="D725" s="337">
        <f>BY699/(F699+F700+F701)%</f>
        <v>0.7644433771587521</v>
      </c>
      <c r="E725" s="337">
        <f>BY701/(F702+F703+F704)%</f>
        <v>0.6231409315109756</v>
      </c>
      <c r="F725" s="338">
        <f>BY703/(F705+F706)%</f>
        <v>1.5297829620422603</v>
      </c>
      <c r="G725" s="339">
        <f>BY705/(F707)%</f>
        <v>0.97031963470319627</v>
      </c>
      <c r="H725" s="340" t="s">
        <v>101</v>
      </c>
      <c r="I725" s="341" t="s">
        <v>102</v>
      </c>
      <c r="J725" s="341"/>
      <c r="K725" s="342">
        <v>0</v>
      </c>
      <c r="L725" s="343">
        <v>0</v>
      </c>
      <c r="M725" s="344">
        <v>0</v>
      </c>
      <c r="N725" s="343">
        <v>0</v>
      </c>
      <c r="O725" s="344">
        <v>0</v>
      </c>
      <c r="P725" s="344">
        <v>0</v>
      </c>
      <c r="Q725" s="294">
        <f t="shared" si="613"/>
        <v>0</v>
      </c>
      <c r="R725" s="345">
        <f t="shared" si="613"/>
        <v>0</v>
      </c>
      <c r="S725" s="411">
        <f t="shared" si="614"/>
        <v>8</v>
      </c>
      <c r="T725" s="411">
        <f t="shared" si="614"/>
        <v>195</v>
      </c>
      <c r="U725" s="346">
        <f>S725/X699</f>
        <v>0.5</v>
      </c>
      <c r="V725" s="347">
        <f>T725/S725</f>
        <v>24.375</v>
      </c>
      <c r="W725" s="213"/>
      <c r="X725" s="348"/>
      <c r="Y725" s="309"/>
      <c r="Z725" s="309"/>
      <c r="AA725" s="348"/>
      <c r="AE725" s="348"/>
      <c r="AF725" s="348"/>
      <c r="AG725" s="169"/>
      <c r="AH725" s="169"/>
      <c r="AI725" s="169"/>
      <c r="AJ725" s="169"/>
      <c r="AK725" s="169"/>
      <c r="AL725" s="169"/>
      <c r="AM725" s="169"/>
      <c r="AN725" s="169"/>
      <c r="AO725" s="169"/>
      <c r="AP725" s="169"/>
      <c r="AQ725" s="169"/>
      <c r="AR725" s="169"/>
      <c r="AS725" s="169"/>
      <c r="AT725" s="169"/>
      <c r="AU725" s="169"/>
      <c r="AV725" s="169"/>
      <c r="AW725" s="169"/>
      <c r="AX725" s="169"/>
      <c r="AY725" s="169"/>
      <c r="AZ725" s="169"/>
      <c r="BA725" s="169"/>
      <c r="BB725" s="169"/>
      <c r="BC725" s="169"/>
      <c r="BD725" s="169"/>
      <c r="BE725" s="169"/>
      <c r="BF725" s="169"/>
      <c r="BG725" s="169"/>
      <c r="BH725" s="224"/>
      <c r="BI725" s="349"/>
      <c r="BJ725" s="276"/>
      <c r="BK725" s="197"/>
      <c r="BL725" s="250"/>
      <c r="BM725" s="287"/>
      <c r="BN725" s="241"/>
      <c r="BO725" s="241"/>
      <c r="BP725" s="288"/>
      <c r="BQ725" s="350"/>
      <c r="BR725" s="197"/>
      <c r="BS725" s="197"/>
      <c r="BT725" s="289"/>
      <c r="BU725" s="87"/>
      <c r="BV725" s="87"/>
      <c r="BW725" s="107"/>
      <c r="BX725" s="14"/>
      <c r="BY725" s="16"/>
      <c r="BZ725" s="93"/>
      <c r="CA725" s="17"/>
      <c r="CB725" s="144" t="s">
        <v>90</v>
      </c>
      <c r="CC725" s="145"/>
      <c r="CD725" s="131"/>
      <c r="CE725" s="21"/>
      <c r="CF725" s="22"/>
      <c r="CG725" s="146"/>
      <c r="CH725" s="23"/>
      <c r="CI725" s="9"/>
      <c r="CP725" s="8"/>
      <c r="CQ725" s="8"/>
      <c r="CR725" s="8"/>
      <c r="CS725" s="8"/>
      <c r="CT725" s="8"/>
      <c r="CU725" s="8"/>
    </row>
    <row r="726" spans="1:99" ht="15.75" customHeight="1" x14ac:dyDescent="0.25">
      <c r="A726" s="502"/>
      <c r="B726" s="351" t="s">
        <v>39</v>
      </c>
      <c r="C726" s="352">
        <f>CF697/G697%</f>
        <v>0.16136649573771192</v>
      </c>
      <c r="D726" s="352">
        <f>CF699/(G699+G700+G701)%</f>
        <v>5.3515491473945527E-2</v>
      </c>
      <c r="E726" s="352">
        <f>CF701/(G702+G703+G704)%</f>
        <v>4.9779765893731787E-2</v>
      </c>
      <c r="F726" s="353">
        <f>CF703/(G705+G706)%</f>
        <v>8.667248094559675E-2</v>
      </c>
      <c r="G726" s="354">
        <f>CF705/(G707)%</f>
        <v>8.036919401517402E-2</v>
      </c>
      <c r="H726" s="413">
        <f>H680+F720-F721</f>
        <v>1141.3459999999998</v>
      </c>
      <c r="K726" s="309"/>
      <c r="L726" s="309"/>
      <c r="M726" s="471" t="s">
        <v>103</v>
      </c>
      <c r="N726" s="472"/>
      <c r="O726" s="473"/>
      <c r="P726" s="357" t="s">
        <v>104</v>
      </c>
      <c r="Q726" s="358" t="s">
        <v>105</v>
      </c>
      <c r="R726" s="359" t="s">
        <v>106</v>
      </c>
      <c r="S726" s="359" t="s">
        <v>107</v>
      </c>
      <c r="T726" s="359" t="s">
        <v>108</v>
      </c>
      <c r="U726" s="359" t="s">
        <v>101</v>
      </c>
      <c r="V726" s="360" t="s">
        <v>109</v>
      </c>
      <c r="W726" s="213"/>
      <c r="X726" s="348"/>
      <c r="Y726" s="348"/>
      <c r="Z726" s="348"/>
      <c r="AA726" s="348"/>
      <c r="AE726" s="348"/>
      <c r="AF726" s="348"/>
      <c r="AG726" s="169"/>
      <c r="AH726" s="169"/>
      <c r="AI726" s="169"/>
      <c r="AJ726" s="169"/>
      <c r="AK726" s="169"/>
      <c r="AL726" s="169"/>
      <c r="AM726" s="169"/>
      <c r="AN726" s="169"/>
      <c r="AO726" s="169"/>
      <c r="AP726" s="169"/>
      <c r="AQ726" s="169"/>
      <c r="AR726" s="169"/>
      <c r="AS726" s="169"/>
      <c r="AT726" s="169"/>
      <c r="AU726" s="169"/>
      <c r="AV726" s="169"/>
      <c r="AW726" s="169"/>
      <c r="AX726" s="169"/>
      <c r="AY726" s="169"/>
      <c r="AZ726" s="169"/>
      <c r="BA726" s="169"/>
      <c r="BB726" s="169"/>
      <c r="BC726" s="169"/>
      <c r="BD726" s="169"/>
      <c r="BE726" s="169"/>
      <c r="BF726" s="169"/>
      <c r="BG726" s="169"/>
      <c r="BH726" s="361" t="s">
        <v>110</v>
      </c>
      <c r="BI726" s="480"/>
      <c r="BJ726" s="362">
        <f>BJ697+BJ699+BJ701+BJ703+BJ705+BJ707+BJ708+BJ710+BJ712+BJ714+BJ715+BJ716+BJ718+BJ720+BJ722+BJ724</f>
        <v>8.7800000000000011</v>
      </c>
      <c r="BK726" s="362">
        <f>BK697+BK699+BK701+BK703+BK705+BK707+BK708+BK710+BK712+BK714+BK715+BK716+BK718+BK720+BK722+BK724</f>
        <v>0.83899999999999997</v>
      </c>
      <c r="BL726" s="488"/>
      <c r="BM726" s="489"/>
      <c r="BN726" s="362">
        <f>BN697+BN699+BN701+BN703+BN705+BN707+BN708+BN710+BN712+BN714+BN715+BN716+BN718+BN720+BN722+BN724</f>
        <v>8.7900000000000009</v>
      </c>
      <c r="BO726" s="362">
        <f>BO697+BO699+BO701+BO703+BO705+BO707+BO708+BO710+BO712+BO714+BO715+BO716+BO718+BO720+BO722+BO724</f>
        <v>0.498</v>
      </c>
      <c r="BP726" s="488"/>
      <c r="BQ726" s="489"/>
      <c r="BR726" s="362">
        <f>BR697+BR699+BR701+BR703+BR705+BR707+BR708+BR710+BR712+BR714+BR715+BR716+BR718+BR720+BR722+BR724</f>
        <v>7.3900000000000006</v>
      </c>
      <c r="BS726" s="362">
        <f>BS697+BS699+BS701+BS703+BS705+BS707+BS708+BS710+BS712+BS714+BS715+BS716+BS718+BS720+BS722+BS724</f>
        <v>0.65400000000000003</v>
      </c>
      <c r="BT726" s="482"/>
      <c r="BU726" s="87"/>
      <c r="BV726" s="87"/>
      <c r="BW726" s="147" t="s">
        <v>110</v>
      </c>
      <c r="BX726" s="18"/>
      <c r="BY726" s="148">
        <f>BY697+BY699+BY701+BY703+BY705+BY707+BY708+BY710+BY712+BY714+BY715+BY716+BY718+BY720+BY722+BY724</f>
        <v>24.96</v>
      </c>
      <c r="BZ726" s="149">
        <f>BZ699+BZ701+BZ703+BZ705+BZ707+BZ708+BZ710+BZ712+BZ714+BZ715+BZ716+BZ718+BZ720+BZ722+BZ724+CC725</f>
        <v>1.9909999999999997</v>
      </c>
      <c r="CA726" s="150">
        <f>CA707+CA708+CA710+CA714+CA714+CA715</f>
        <v>0</v>
      </c>
      <c r="CB726" s="144" t="s">
        <v>39</v>
      </c>
      <c r="CC726" s="145">
        <f>CC725</f>
        <v>0</v>
      </c>
      <c r="CD726" s="147" t="s">
        <v>110</v>
      </c>
      <c r="CE726" s="151"/>
      <c r="CF726" s="152">
        <f>SUM(CF679:CF725)</f>
        <v>334.75999999999993</v>
      </c>
      <c r="CG726" s="153">
        <f>SUM(BZ680:BZ726)</f>
        <v>6.0059999999999993</v>
      </c>
      <c r="CH726" s="154">
        <f>CA726</f>
        <v>0</v>
      </c>
      <c r="CI726" s="9"/>
      <c r="CP726" s="8"/>
      <c r="CQ726" s="45"/>
      <c r="CR726" s="8"/>
      <c r="CS726" s="8"/>
      <c r="CT726" s="8"/>
      <c r="CU726" s="8"/>
    </row>
    <row r="727" spans="1:99" ht="15" customHeight="1" x14ac:dyDescent="0.25">
      <c r="A727" s="363"/>
      <c r="H727" s="364" t="s">
        <v>109</v>
      </c>
      <c r="K727" s="309"/>
      <c r="L727" s="309"/>
      <c r="M727" s="365"/>
      <c r="N727" s="333"/>
      <c r="O727" s="366"/>
      <c r="P727" s="367" t="s">
        <v>111</v>
      </c>
      <c r="Q727" s="205"/>
      <c r="R727" s="205"/>
      <c r="S727" s="368"/>
      <c r="T727" s="368"/>
      <c r="U727" s="368"/>
      <c r="V727" s="369">
        <f>Q727+R727+S727+T727+U727</f>
        <v>0</v>
      </c>
      <c r="W727" s="213"/>
      <c r="X727" s="348"/>
      <c r="Y727" s="348"/>
      <c r="Z727" s="348"/>
      <c r="AA727" s="348"/>
      <c r="AE727" s="348"/>
      <c r="AF727" s="348"/>
      <c r="AG727" s="169"/>
      <c r="AH727" s="169"/>
      <c r="AI727" s="169"/>
      <c r="AJ727" s="169"/>
      <c r="AK727" s="169"/>
      <c r="AL727" s="169"/>
      <c r="AM727" s="169"/>
      <c r="AN727" s="169"/>
      <c r="AO727" s="169"/>
      <c r="AP727" s="169"/>
      <c r="AQ727" s="169"/>
      <c r="AR727" s="169"/>
      <c r="AS727" s="169"/>
      <c r="AT727" s="169"/>
      <c r="AU727" s="169"/>
      <c r="AV727" s="169"/>
      <c r="AW727" s="169"/>
      <c r="AX727" s="169"/>
      <c r="AY727" s="169"/>
      <c r="AZ727" s="169"/>
      <c r="BA727" s="169"/>
      <c r="BB727" s="169"/>
      <c r="BC727" s="169"/>
      <c r="BD727" s="169"/>
      <c r="BE727" s="169"/>
      <c r="BF727" s="169"/>
      <c r="BG727" s="169"/>
      <c r="BH727" s="370" t="s">
        <v>112</v>
      </c>
      <c r="BI727" s="481"/>
      <c r="BJ727" s="371">
        <f>BJ726/(BJ726+C720)%</f>
        <v>6.6124416327760205</v>
      </c>
      <c r="BK727" s="371">
        <f>BK726/C720%</f>
        <v>0.67661290322580647</v>
      </c>
      <c r="BL727" s="490"/>
      <c r="BM727" s="491"/>
      <c r="BN727" s="371">
        <f>BN726/(BN726+D720)%</f>
        <v>5.9881463314939714</v>
      </c>
      <c r="BO727" s="371">
        <f>BO726/D720%</f>
        <v>0.36086956521739133</v>
      </c>
      <c r="BP727" s="490"/>
      <c r="BQ727" s="491"/>
      <c r="BR727" s="371">
        <f>BR726/(BR726+E720)%</f>
        <v>5.2266779828842216</v>
      </c>
      <c r="BS727" s="371">
        <f>BS726/E720%</f>
        <v>0.4880597014925373</v>
      </c>
      <c r="BT727" s="483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9"/>
      <c r="CP727" s="8"/>
    </row>
    <row r="728" spans="1:99" ht="15" customHeight="1" x14ac:dyDescent="0.25">
      <c r="A728" s="474" t="s">
        <v>95</v>
      </c>
      <c r="B728" s="475"/>
      <c r="C728" s="327" t="s">
        <v>58</v>
      </c>
      <c r="D728" s="372" t="s">
        <v>61</v>
      </c>
      <c r="E728" s="323" t="s">
        <v>65</v>
      </c>
      <c r="F728" s="325" t="s">
        <v>70</v>
      </c>
      <c r="G728" s="373" t="s">
        <v>71</v>
      </c>
      <c r="H728" s="374" t="s">
        <v>73</v>
      </c>
      <c r="I728" s="375"/>
      <c r="K728" s="309"/>
      <c r="L728" s="309"/>
      <c r="M728" s="476" t="s">
        <v>113</v>
      </c>
      <c r="N728" s="477"/>
      <c r="O728" s="376"/>
      <c r="P728" s="377" t="s">
        <v>114</v>
      </c>
      <c r="Q728" s="378">
        <f t="shared" ref="Q728:V728" si="615">Q727</f>
        <v>0</v>
      </c>
      <c r="R728" s="378">
        <f t="shared" si="615"/>
        <v>0</v>
      </c>
      <c r="S728" s="378">
        <f t="shared" si="615"/>
        <v>0</v>
      </c>
      <c r="T728" s="378">
        <f t="shared" si="615"/>
        <v>0</v>
      </c>
      <c r="U728" s="378">
        <f t="shared" si="615"/>
        <v>0</v>
      </c>
      <c r="V728" s="379">
        <f t="shared" si="615"/>
        <v>0</v>
      </c>
      <c r="W728" s="169"/>
      <c r="X728" s="348"/>
      <c r="Y728" s="348"/>
      <c r="Z728" s="348"/>
      <c r="AA728" s="348"/>
      <c r="AE728" s="348"/>
      <c r="AF728" s="348"/>
      <c r="AG728" s="169"/>
      <c r="AH728" s="169"/>
      <c r="AI728" s="169"/>
      <c r="AJ728" s="169"/>
      <c r="AK728" s="169"/>
      <c r="AL728" s="169"/>
      <c r="AM728" s="169"/>
      <c r="AN728" s="169"/>
      <c r="AO728" s="169"/>
      <c r="AP728" s="169"/>
      <c r="AQ728" s="169"/>
      <c r="AR728" s="169"/>
      <c r="AS728" s="169"/>
      <c r="AT728" s="169"/>
      <c r="AU728" s="169"/>
      <c r="AV728" s="169"/>
      <c r="AW728" s="169"/>
      <c r="AX728" s="169"/>
      <c r="AY728" s="169"/>
      <c r="AZ728" s="169"/>
      <c r="BA728" s="169"/>
      <c r="BB728" s="169"/>
      <c r="BC728" s="169"/>
      <c r="BD728" s="169"/>
      <c r="BE728" s="169"/>
      <c r="BF728" s="169"/>
      <c r="BG728" s="169"/>
      <c r="BH728" s="380"/>
      <c r="BI728" s="381"/>
      <c r="BJ728" s="381"/>
      <c r="BK728" s="381"/>
      <c r="BL728" s="381"/>
      <c r="BM728" s="381"/>
      <c r="BN728" s="381"/>
      <c r="BO728" s="381"/>
      <c r="BP728" s="381"/>
      <c r="BQ728" s="381"/>
      <c r="BR728" s="381"/>
      <c r="BS728" s="381"/>
      <c r="BT728" s="381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9"/>
    </row>
    <row r="729" spans="1:99" ht="15" customHeight="1" x14ac:dyDescent="0.25">
      <c r="A729" s="382"/>
      <c r="B729" s="189"/>
      <c r="C729" s="333">
        <v>1.5</v>
      </c>
      <c r="D729" s="333">
        <v>1.45</v>
      </c>
      <c r="E729" s="383">
        <v>1.25</v>
      </c>
      <c r="F729" s="272">
        <v>1.5</v>
      </c>
      <c r="G729" s="384">
        <v>1.5</v>
      </c>
      <c r="H729" s="385">
        <v>1.5</v>
      </c>
      <c r="I729" s="386"/>
      <c r="K729" s="387" t="s">
        <v>56</v>
      </c>
      <c r="L729" s="388"/>
      <c r="M729" s="476" t="s">
        <v>115</v>
      </c>
      <c r="N729" s="477"/>
      <c r="O729" s="376"/>
      <c r="S729" s="309"/>
      <c r="T729" s="389"/>
      <c r="U729" s="478" t="s">
        <v>109</v>
      </c>
      <c r="V729" s="479"/>
      <c r="W729" s="169"/>
      <c r="X729" s="348"/>
      <c r="Y729" s="390" t="s">
        <v>116</v>
      </c>
      <c r="Z729" s="390">
        <f>100-(Z732+V732+0.15)</f>
        <v>94.12730064873557</v>
      </c>
      <c r="AA729" s="348"/>
      <c r="AE729" s="348"/>
      <c r="AF729" s="348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  <c r="AQ729" s="169"/>
      <c r="AR729" s="169"/>
      <c r="AS729" s="169"/>
      <c r="AT729" s="169"/>
      <c r="AU729" s="169"/>
      <c r="AV729" s="169"/>
      <c r="AW729" s="169"/>
      <c r="AX729" s="169"/>
      <c r="AY729" s="169"/>
      <c r="AZ729" s="169"/>
      <c r="BA729" s="169"/>
      <c r="BB729" s="169"/>
      <c r="BC729" s="169"/>
      <c r="BD729" s="169"/>
      <c r="BE729" s="169"/>
      <c r="BF729" s="169"/>
      <c r="BG729" s="169"/>
      <c r="BH729" s="380"/>
      <c r="BI729" s="381"/>
      <c r="BJ729" s="381"/>
      <c r="BK729" s="381"/>
      <c r="BL729" s="381"/>
      <c r="BM729" s="381"/>
      <c r="BN729" s="381"/>
      <c r="BO729" s="381"/>
      <c r="BP729" s="381"/>
      <c r="BQ729" s="381"/>
      <c r="BR729" s="381"/>
      <c r="BS729" s="381"/>
      <c r="BT729" s="381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9"/>
    </row>
    <row r="730" spans="1:99" ht="15.75" customHeight="1" x14ac:dyDescent="0.25">
      <c r="A730" s="365" t="s">
        <v>117</v>
      </c>
      <c r="B730" s="241" t="s">
        <v>38</v>
      </c>
      <c r="C730" s="337">
        <f>BX707/(BX707+F709)%</f>
        <v>2.3142234578105043</v>
      </c>
      <c r="D730" s="337">
        <f>BX708/(BX708+F710)%</f>
        <v>1.9900154139922237</v>
      </c>
      <c r="E730" s="337">
        <f>BX710/(BX710+F711)%</f>
        <v>3.0368763557483738</v>
      </c>
      <c r="F730" s="339">
        <f>BX712/(BX712+F712)%</f>
        <v>2.642542554457803</v>
      </c>
      <c r="G730" s="391">
        <f>BX714/(BX714+F713)%</f>
        <v>5.5231427460132245</v>
      </c>
      <c r="H730" s="392">
        <f>BX715/(BX715+F714)%</f>
        <v>8.3580125041131961</v>
      </c>
      <c r="I730" s="393"/>
      <c r="K730" s="337">
        <f>BZ705/(F707)%</f>
        <v>0</v>
      </c>
      <c r="L730" s="309"/>
      <c r="M730" s="476" t="s">
        <v>118</v>
      </c>
      <c r="N730" s="477"/>
      <c r="O730" s="376"/>
      <c r="S730" s="309"/>
      <c r="T730" s="492" t="s">
        <v>119</v>
      </c>
      <c r="U730" s="183" t="s">
        <v>36</v>
      </c>
      <c r="V730" s="366">
        <v>5.25</v>
      </c>
      <c r="W730" s="169"/>
      <c r="X730" s="348"/>
      <c r="Y730" s="484" t="s">
        <v>120</v>
      </c>
      <c r="Z730" s="484"/>
      <c r="AA730" s="348"/>
      <c r="AB730" s="348"/>
      <c r="AC730" s="348"/>
      <c r="AD730" s="348"/>
      <c r="AE730" s="348"/>
      <c r="AF730" s="348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  <c r="AQ730" s="169"/>
      <c r="AR730" s="169"/>
      <c r="AS730" s="169"/>
      <c r="AT730" s="169"/>
      <c r="AU730" s="169"/>
      <c r="AV730" s="169"/>
      <c r="AW730" s="169"/>
      <c r="AX730" s="169"/>
      <c r="AY730" s="169"/>
      <c r="AZ730" s="169"/>
      <c r="BA730" s="169"/>
      <c r="BB730" s="169"/>
      <c r="BC730" s="169"/>
      <c r="BD730" s="169"/>
      <c r="BE730" s="169"/>
      <c r="BF730" s="169"/>
      <c r="BG730" s="169"/>
      <c r="BH730" s="380"/>
      <c r="BI730" s="381"/>
      <c r="BJ730" s="381"/>
      <c r="BK730" s="381"/>
      <c r="BL730" s="381"/>
      <c r="BM730" s="381"/>
      <c r="BN730" s="381"/>
      <c r="BO730" s="381"/>
      <c r="BP730" s="381"/>
      <c r="BQ730" s="381"/>
      <c r="BR730" s="381"/>
      <c r="BS730" s="381"/>
      <c r="BT730" s="381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9"/>
    </row>
    <row r="731" spans="1:99" ht="15.75" customHeight="1" x14ac:dyDescent="0.25">
      <c r="A731" s="365"/>
      <c r="B731" s="241" t="s">
        <v>39</v>
      </c>
      <c r="C731" s="337">
        <f>CE707/(CE707+G709)%</f>
        <v>0.16829258430748145</v>
      </c>
      <c r="D731" s="337">
        <f>CE708/(CE708+G710)%</f>
        <v>0.21013264471367601</v>
      </c>
      <c r="E731" s="337">
        <f>CE710/(CE710+G711)%</f>
        <v>0.13847009013084108</v>
      </c>
      <c r="F731" s="339">
        <f>CE712/(CE712+G712)%</f>
        <v>0.26617747563037303</v>
      </c>
      <c r="G731" s="391">
        <f>CE714/(CE714+G713)%</f>
        <v>0.43418172033805014</v>
      </c>
      <c r="H731" s="394">
        <f>CF715/(CF715+G714)%</f>
        <v>0.34462173016389885</v>
      </c>
      <c r="K731" s="352">
        <f>CG705/(G707)%</f>
        <v>0</v>
      </c>
      <c r="M731" s="485" t="s">
        <v>121</v>
      </c>
      <c r="N731" s="467"/>
      <c r="O731" s="395"/>
      <c r="T731" s="492"/>
      <c r="U731" s="183" t="s">
        <v>38</v>
      </c>
      <c r="V731" s="193">
        <f>BY726/(BY726+F720)%</f>
        <v>5.9293044469783354</v>
      </c>
      <c r="W731" s="169"/>
      <c r="X731" s="260"/>
      <c r="Y731" s="183" t="s">
        <v>122</v>
      </c>
      <c r="Z731" s="396">
        <v>0</v>
      </c>
      <c r="AA731" s="260"/>
      <c r="AB731" s="260"/>
      <c r="AC731" s="260"/>
      <c r="AD731" s="260"/>
      <c r="AE731" s="260"/>
      <c r="AF731" s="260"/>
      <c r="AG731" s="223"/>
      <c r="AH731" s="223"/>
      <c r="AI731" s="223"/>
      <c r="AJ731" s="223"/>
      <c r="AK731" s="223"/>
      <c r="AL731" s="223"/>
      <c r="AM731" s="223"/>
      <c r="AN731" s="223"/>
      <c r="AO731" s="223"/>
      <c r="AP731" s="223"/>
      <c r="AQ731" s="223"/>
      <c r="AR731" s="223"/>
      <c r="AS731" s="223"/>
      <c r="AT731" s="223"/>
      <c r="AU731" s="223"/>
      <c r="AV731" s="223"/>
      <c r="AW731" s="223"/>
      <c r="AX731" s="223"/>
      <c r="AY731" s="223"/>
      <c r="AZ731" s="223"/>
      <c r="BA731" s="223"/>
      <c r="BB731" s="223"/>
      <c r="BC731" s="223"/>
      <c r="BD731" s="223"/>
      <c r="BE731" s="223"/>
      <c r="BF731" s="223"/>
      <c r="BG731" s="223"/>
      <c r="BH731" s="380"/>
      <c r="BI731" s="381"/>
      <c r="BJ731" s="381"/>
      <c r="BK731" s="381"/>
      <c r="BL731" s="381"/>
      <c r="BM731" s="381"/>
      <c r="BN731" s="381"/>
      <c r="BO731" s="381"/>
      <c r="BP731" s="381"/>
      <c r="BQ731" s="381"/>
      <c r="BR731" s="381"/>
      <c r="BS731" s="381"/>
      <c r="BT731" s="381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9"/>
    </row>
    <row r="732" spans="1:99" ht="15.75" customHeight="1" x14ac:dyDescent="0.25">
      <c r="A732" s="382"/>
      <c r="B732" s="234"/>
      <c r="C732" s="333">
        <v>1.95</v>
      </c>
      <c r="D732" s="333">
        <v>1.75</v>
      </c>
      <c r="E732" s="333">
        <v>1.65</v>
      </c>
      <c r="F732" s="384"/>
      <c r="G732" s="322" t="s">
        <v>123</v>
      </c>
      <c r="H732" s="397" t="s">
        <v>45</v>
      </c>
      <c r="I732" s="327" t="s">
        <v>48</v>
      </c>
      <c r="J732" s="327" t="s">
        <v>52</v>
      </c>
      <c r="K732" s="327" t="s">
        <v>58</v>
      </c>
      <c r="L732" s="372" t="s">
        <v>61</v>
      </c>
      <c r="M732" s="323" t="s">
        <v>65</v>
      </c>
      <c r="N732" s="323" t="s">
        <v>70</v>
      </c>
      <c r="O732" s="327" t="s">
        <v>77</v>
      </c>
      <c r="P732" s="327" t="s">
        <v>80</v>
      </c>
      <c r="Q732" s="398" t="s">
        <v>82</v>
      </c>
      <c r="R732" s="398" t="s">
        <v>84</v>
      </c>
      <c r="S732" s="399" t="s">
        <v>86</v>
      </c>
      <c r="T732" s="493"/>
      <c r="U732" s="183" t="s">
        <v>39</v>
      </c>
      <c r="V732" s="414">
        <f>CF726/(CF726+G720)%</f>
        <v>5.722699351264434</v>
      </c>
      <c r="W732" s="169"/>
      <c r="X732" s="260"/>
      <c r="Y732" s="183" t="s">
        <v>124</v>
      </c>
      <c r="Z732" s="400">
        <f>Z731/((CF726+G720)+(CF726+G720)*0.0015)%</f>
        <v>0</v>
      </c>
      <c r="AF732" s="260"/>
      <c r="AG732" s="223"/>
      <c r="AH732" s="223"/>
      <c r="AI732" s="223"/>
      <c r="AJ732" s="223"/>
      <c r="AK732" s="223"/>
      <c r="AL732" s="223"/>
      <c r="AM732" s="223"/>
      <c r="AN732" s="223"/>
      <c r="AO732" s="223"/>
      <c r="AP732" s="223"/>
      <c r="AQ732" s="223"/>
      <c r="AR732" s="223"/>
      <c r="AS732" s="223"/>
      <c r="AT732" s="223"/>
      <c r="AU732" s="223"/>
      <c r="AV732" s="223"/>
      <c r="AW732" s="223"/>
      <c r="AX732" s="223"/>
      <c r="AY732" s="223"/>
      <c r="AZ732" s="223"/>
      <c r="BA732" s="223"/>
      <c r="BB732" s="223"/>
      <c r="BC732" s="223"/>
      <c r="BD732" s="223"/>
      <c r="BE732" s="223"/>
      <c r="BF732" s="223"/>
      <c r="BG732" s="223"/>
      <c r="BH732" s="380"/>
      <c r="BI732" s="381"/>
      <c r="BJ732" s="381"/>
      <c r="BK732" s="381"/>
      <c r="BL732" s="381"/>
      <c r="BM732" s="381"/>
      <c r="BN732" s="381"/>
      <c r="BO732" s="381"/>
      <c r="BP732" s="381"/>
      <c r="BQ732" s="381"/>
      <c r="BR732" s="381"/>
      <c r="BS732" s="381"/>
      <c r="BT732" s="381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9"/>
    </row>
    <row r="733" spans="1:99" ht="15" customHeight="1" x14ac:dyDescent="0.25">
      <c r="A733" s="365" t="s">
        <v>109</v>
      </c>
      <c r="B733" s="241" t="s">
        <v>38</v>
      </c>
      <c r="C733" s="337">
        <f>BY707/(BY707+F709)%</f>
        <v>2.5339230826898569</v>
      </c>
      <c r="D733" s="337">
        <f>BY708/(BY708+F710)%</f>
        <v>2.1588351476735101</v>
      </c>
      <c r="E733" s="337">
        <f>BY710/(BY710+F711)%</f>
        <v>3.8158083488739067</v>
      </c>
      <c r="F733" s="338">
        <f>BY712/(BY712+F712)%</f>
        <v>2.642542554457803</v>
      </c>
      <c r="G733" s="274" t="s">
        <v>38</v>
      </c>
      <c r="H733" s="337">
        <f>BZ699/(F699+F700+F701)%</f>
        <v>0</v>
      </c>
      <c r="I733" s="337">
        <f>BZ701/(F702+F703+F704)%</f>
        <v>0</v>
      </c>
      <c r="J733" s="337">
        <f>BZ703/(F705+F706)%</f>
        <v>0</v>
      </c>
      <c r="K733" s="337">
        <f>BZ707/F709%</f>
        <v>0</v>
      </c>
      <c r="L733" s="337">
        <f>BZ708/F710%</f>
        <v>0</v>
      </c>
      <c r="M733" s="337">
        <f>BZ710/F711%</f>
        <v>0</v>
      </c>
      <c r="N733" s="386">
        <f>BZ712/F712%</f>
        <v>0</v>
      </c>
      <c r="O733" s="337">
        <f>BZ716/F715%</f>
        <v>1.9953144853875477</v>
      </c>
      <c r="P733" s="337">
        <f>BZ718/F716%</f>
        <v>1.8211120064464141</v>
      </c>
      <c r="Q733" s="337" t="e">
        <f>BZ720/F717%</f>
        <v>#DIV/0!</v>
      </c>
      <c r="R733" s="386">
        <f>BZ722/F718%</f>
        <v>2.4362923550826099</v>
      </c>
      <c r="S733" s="272">
        <f>BZ724/F719%</f>
        <v>2.4909850066426267</v>
      </c>
      <c r="T733" s="493" t="s">
        <v>14</v>
      </c>
      <c r="U733" s="183" t="s">
        <v>38</v>
      </c>
      <c r="V733" s="193">
        <f>BZ726/F720%/0.381</f>
        <v>1.3196267133275004</v>
      </c>
      <c r="W733" s="223"/>
      <c r="X733" s="260"/>
      <c r="AF733" s="260"/>
      <c r="AG733" s="223"/>
      <c r="AH733" s="223"/>
      <c r="AI733" s="223"/>
      <c r="AJ733" s="223"/>
      <c r="AK733" s="223"/>
      <c r="AL733" s="223"/>
      <c r="AM733" s="223"/>
      <c r="AN733" s="223"/>
      <c r="AO733" s="223"/>
      <c r="AP733" s="223"/>
      <c r="AQ733" s="223"/>
      <c r="AR733" s="223"/>
      <c r="AS733" s="223"/>
      <c r="AT733" s="223"/>
      <c r="AU733" s="223"/>
      <c r="AV733" s="223"/>
      <c r="AW733" s="223"/>
      <c r="AX733" s="223"/>
      <c r="AY733" s="223"/>
      <c r="AZ733" s="223"/>
      <c r="BA733" s="223"/>
      <c r="BB733" s="223"/>
      <c r="BC733" s="223"/>
      <c r="BD733" s="223"/>
      <c r="BE733" s="223"/>
      <c r="BF733" s="223"/>
      <c r="BG733" s="223"/>
      <c r="BH733" s="380"/>
      <c r="BI733" s="381"/>
      <c r="BJ733" s="381"/>
      <c r="BK733" s="381"/>
      <c r="BL733" s="381"/>
      <c r="BM733" s="381"/>
      <c r="BN733" s="381"/>
      <c r="BO733" s="381"/>
      <c r="BP733" s="381"/>
      <c r="BQ733" s="381"/>
      <c r="BR733" s="381"/>
      <c r="BS733" s="381"/>
      <c r="BT733" s="381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9"/>
    </row>
    <row r="734" spans="1:99" ht="15" customHeight="1" x14ac:dyDescent="0.25">
      <c r="A734" s="401"/>
      <c r="B734" s="351" t="s">
        <v>39</v>
      </c>
      <c r="C734" s="352">
        <f>CF707/(CF707+G709)%</f>
        <v>0.18465445033614755</v>
      </c>
      <c r="D734" s="352">
        <f>CF708/(CF708+G710)%</f>
        <v>0.22831064091533132</v>
      </c>
      <c r="E734" s="352">
        <f>CF710/(CF710+G711)%</f>
        <v>0.17533070600929515</v>
      </c>
      <c r="F734" s="353">
        <f>CF712/(CF712+G712)%</f>
        <v>0.26617747563037303</v>
      </c>
      <c r="G734" s="402" t="s">
        <v>39</v>
      </c>
      <c r="H734" s="352">
        <f>CG699/(G699+G700+G701)%</f>
        <v>0</v>
      </c>
      <c r="I734" s="352">
        <f>CG701/(G702+G703+G704)%</f>
        <v>0</v>
      </c>
      <c r="J734" s="352">
        <f>CG703/(G705+G706)%</f>
        <v>0</v>
      </c>
      <c r="K734" s="352">
        <f>CG707/G709%</f>
        <v>0</v>
      </c>
      <c r="L734" s="352">
        <f>CG708/G710%</f>
        <v>0</v>
      </c>
      <c r="M734" s="352">
        <f>CG710/G711%</f>
        <v>0</v>
      </c>
      <c r="N734" s="393">
        <f>CG712/G712%</f>
        <v>0</v>
      </c>
      <c r="O734" s="352">
        <f>CG716/G715%</f>
        <v>0.21250367388192401</v>
      </c>
      <c r="P734" s="352">
        <f>CG718/G716%</f>
        <v>2.3355069393491586E-2</v>
      </c>
      <c r="Q734" s="352">
        <f>CG720/G717%</f>
        <v>0</v>
      </c>
      <c r="R734" s="393">
        <f>CG722/G718%</f>
        <v>0.18503650217205203</v>
      </c>
      <c r="S734" s="403">
        <f>CG724/G719%</f>
        <v>0.1301411970015468</v>
      </c>
      <c r="T734" s="494"/>
      <c r="U734" s="404" t="s">
        <v>39</v>
      </c>
      <c r="V734" s="405">
        <f>CG726/G720%/0.381</f>
        <v>0.28583840778960545</v>
      </c>
      <c r="W734" s="223"/>
      <c r="X734" s="260"/>
      <c r="AF734" s="260"/>
      <c r="AG734" s="223"/>
      <c r="AH734" s="223"/>
      <c r="AI734" s="223"/>
      <c r="AJ734" s="223"/>
      <c r="AK734" s="223"/>
      <c r="AL734" s="223"/>
      <c r="AM734" s="223"/>
      <c r="AN734" s="223"/>
      <c r="AO734" s="223"/>
      <c r="AP734" s="223"/>
      <c r="AQ734" s="223"/>
      <c r="AR734" s="223"/>
      <c r="AS734" s="223"/>
      <c r="AT734" s="223"/>
      <c r="AU734" s="223"/>
      <c r="AV734" s="223"/>
      <c r="AW734" s="223"/>
      <c r="AX734" s="223"/>
      <c r="AY734" s="223"/>
      <c r="AZ734" s="223"/>
      <c r="BA734" s="223"/>
      <c r="BB734" s="223"/>
      <c r="BC734" s="223"/>
      <c r="BD734" s="223"/>
      <c r="BE734" s="223"/>
      <c r="BF734" s="223"/>
      <c r="BG734" s="223"/>
      <c r="BH734" s="380"/>
      <c r="BI734" s="381"/>
      <c r="BJ734" s="381"/>
      <c r="BK734" s="381"/>
      <c r="BL734" s="381"/>
      <c r="BM734" s="381"/>
      <c r="BN734" s="381"/>
      <c r="BO734" s="381"/>
      <c r="BP734" s="381"/>
      <c r="BQ734" s="381"/>
      <c r="BR734" s="381"/>
      <c r="BS734" s="381"/>
      <c r="BT734" s="381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9"/>
    </row>
    <row r="735" spans="1:99" ht="18" customHeight="1" x14ac:dyDescent="0.25">
      <c r="A735" s="408" t="s">
        <v>125</v>
      </c>
      <c r="B735" s="348"/>
      <c r="C735" s="348"/>
      <c r="D735" s="495"/>
      <c r="E735" s="495"/>
      <c r="F735" s="495"/>
      <c r="G735" s="495"/>
      <c r="H735" s="495"/>
      <c r="I735" s="495"/>
      <c r="J735" s="495"/>
      <c r="K735" s="495"/>
      <c r="L735" s="495"/>
      <c r="M735" s="495"/>
      <c r="N735" s="495"/>
      <c r="O735" s="495"/>
      <c r="P735" s="495"/>
      <c r="Q735" s="495"/>
      <c r="R735" s="309"/>
      <c r="W735" s="223"/>
      <c r="X735" s="309"/>
      <c r="Y735" s="309"/>
      <c r="Z735" s="309"/>
      <c r="AA735" s="310"/>
      <c r="AB735" s="310"/>
      <c r="AC735" s="310"/>
      <c r="AD735" s="310"/>
      <c r="AE735" s="310"/>
      <c r="AF735" s="310"/>
      <c r="AG735" s="409"/>
      <c r="AH735" s="409"/>
      <c r="AI735" s="409"/>
      <c r="AJ735" s="409"/>
      <c r="AK735" s="409"/>
      <c r="AL735" s="409"/>
      <c r="AM735" s="409"/>
      <c r="AN735" s="409"/>
      <c r="AO735" s="409"/>
      <c r="AP735" s="409"/>
      <c r="AQ735" s="409"/>
      <c r="AR735" s="409"/>
      <c r="AS735" s="409"/>
      <c r="AT735" s="409"/>
      <c r="AU735" s="409"/>
      <c r="AV735" s="409"/>
      <c r="AW735" s="409"/>
      <c r="AX735" s="409"/>
      <c r="AY735" s="409"/>
      <c r="AZ735" s="409"/>
      <c r="BA735" s="409"/>
      <c r="BB735" s="409"/>
      <c r="BC735" s="409"/>
      <c r="BD735" s="409"/>
      <c r="BE735" s="409"/>
      <c r="BF735" s="409"/>
      <c r="BG735" s="409"/>
      <c r="BH735" s="380"/>
      <c r="BI735" s="381"/>
      <c r="BJ735" s="381"/>
      <c r="BK735" s="381"/>
      <c r="BL735" s="381"/>
      <c r="BM735" s="381"/>
      <c r="BN735" s="381"/>
      <c r="BO735" s="381"/>
      <c r="BP735" s="381"/>
      <c r="BQ735" s="381"/>
      <c r="BR735" s="381"/>
      <c r="BS735" s="381"/>
      <c r="BT735" s="381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9"/>
    </row>
    <row r="736" spans="1:99" ht="15" customHeight="1" x14ac:dyDescent="0.3">
      <c r="A736" s="363"/>
      <c r="S736" s="161"/>
      <c r="T736" s="161"/>
      <c r="U736" s="161"/>
      <c r="V736" s="161"/>
      <c r="W736" s="223"/>
      <c r="BH736" s="380"/>
      <c r="BI736" s="381"/>
      <c r="BJ736" s="381"/>
      <c r="BK736" s="381"/>
      <c r="BL736" s="381"/>
      <c r="BM736" s="381"/>
      <c r="BN736" s="381"/>
      <c r="BO736" s="381"/>
      <c r="BP736" s="381"/>
      <c r="BQ736" s="381"/>
      <c r="BR736" s="381"/>
      <c r="BS736" s="381"/>
      <c r="BT736" s="381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9"/>
    </row>
    <row r="737" spans="1:99" ht="15" customHeight="1" x14ac:dyDescent="0.25">
      <c r="A737" s="363"/>
      <c r="W737" s="213"/>
      <c r="BH737" s="380"/>
      <c r="BI737" s="381"/>
      <c r="BJ737" s="381"/>
      <c r="BK737" s="381"/>
      <c r="BL737" s="381"/>
      <c r="BM737" s="381"/>
      <c r="BN737" s="381"/>
      <c r="BO737" s="381"/>
      <c r="BP737" s="381"/>
      <c r="BQ737" s="381"/>
      <c r="BR737" s="381"/>
      <c r="BS737" s="381"/>
      <c r="BT737" s="381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9"/>
    </row>
    <row r="738" spans="1:99" ht="15" customHeight="1" x14ac:dyDescent="0.3">
      <c r="A738" s="363"/>
      <c r="W738" s="213"/>
      <c r="BG738" s="161"/>
      <c r="BH738" s="409"/>
      <c r="BI738" s="409"/>
      <c r="BJ738" s="409"/>
      <c r="BK738" s="409"/>
      <c r="BL738" s="409"/>
      <c r="BM738" s="409"/>
      <c r="BN738" s="409"/>
      <c r="BO738" s="409"/>
      <c r="BP738" s="409"/>
      <c r="BQ738" s="409"/>
      <c r="BR738" s="409"/>
      <c r="BS738" s="409"/>
      <c r="BT738" s="40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</row>
    <row r="739" spans="1:99" ht="23.25" customHeight="1" x14ac:dyDescent="0.3">
      <c r="A739" s="156" t="s">
        <v>0</v>
      </c>
      <c r="B739" s="157"/>
      <c r="C739" s="157"/>
      <c r="D739" s="157"/>
      <c r="E739" s="157"/>
      <c r="F739" s="157"/>
      <c r="G739" s="157"/>
      <c r="H739" s="158"/>
      <c r="I739" s="159"/>
      <c r="J739" s="159"/>
      <c r="K739" s="426" t="s">
        <v>1</v>
      </c>
      <c r="L739" s="427"/>
      <c r="M739" s="486" t="s">
        <v>485</v>
      </c>
      <c r="N739" s="486"/>
      <c r="O739" s="159"/>
      <c r="P739" s="159"/>
      <c r="Q739" s="159"/>
      <c r="R739" s="159"/>
      <c r="S739" s="159"/>
      <c r="T739" s="159"/>
      <c r="U739" s="159"/>
      <c r="V739" s="160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/>
      <c r="BG739" s="161"/>
      <c r="BH739" s="162">
        <v>17</v>
      </c>
      <c r="BI739" s="430" t="s">
        <v>2</v>
      </c>
      <c r="BJ739" s="431"/>
      <c r="BK739" s="431"/>
      <c r="BL739" s="432"/>
      <c r="BM739" s="430" t="s">
        <v>3</v>
      </c>
      <c r="BN739" s="431"/>
      <c r="BO739" s="431"/>
      <c r="BP739" s="432"/>
      <c r="BQ739" s="430" t="s">
        <v>4</v>
      </c>
      <c r="BR739" s="431"/>
      <c r="BS739" s="431"/>
      <c r="BT739" s="433"/>
      <c r="BU739" s="87"/>
      <c r="BV739" s="87"/>
      <c r="BW739" s="87"/>
      <c r="BX739" s="87"/>
      <c r="BY739" s="88" t="s">
        <v>5</v>
      </c>
      <c r="BZ739" s="89"/>
      <c r="CA739" s="89"/>
      <c r="CB739" s="87"/>
      <c r="CC739" s="87"/>
      <c r="CD739" s="87"/>
      <c r="CE739" s="87"/>
      <c r="CF739" s="88" t="s">
        <v>6</v>
      </c>
      <c r="CG739" s="89"/>
      <c r="CH739" s="89"/>
      <c r="CI739" s="9"/>
      <c r="CK739" s="12"/>
      <c r="CL739" s="434" t="s">
        <v>7</v>
      </c>
      <c r="CM739" s="434"/>
      <c r="CN739" s="434"/>
      <c r="CO739" s="24"/>
      <c r="CQ739" s="12"/>
      <c r="CR739" s="434" t="s">
        <v>8</v>
      </c>
      <c r="CS739" s="434"/>
      <c r="CT739" s="434"/>
      <c r="CU739" s="24"/>
    </row>
    <row r="740" spans="1:99" ht="15.75" customHeight="1" x14ac:dyDescent="0.25">
      <c r="A740" s="163" t="s">
        <v>9</v>
      </c>
      <c r="B740" s="435" t="s">
        <v>10</v>
      </c>
      <c r="C740" s="435"/>
      <c r="D740" s="435"/>
      <c r="E740" s="435"/>
      <c r="F740" s="435"/>
      <c r="G740" s="435"/>
      <c r="H740" s="435"/>
      <c r="I740" s="436" t="s">
        <v>11</v>
      </c>
      <c r="J740" s="436"/>
      <c r="K740" s="436"/>
      <c r="L740" s="436"/>
      <c r="M740" s="436"/>
      <c r="N740" s="436"/>
      <c r="O740" s="461" t="s">
        <v>12</v>
      </c>
      <c r="P740" s="461"/>
      <c r="Q740" s="497" t="s">
        <v>13</v>
      </c>
      <c r="R740" s="497"/>
      <c r="S740" s="497"/>
      <c r="T740" s="497"/>
      <c r="U740" s="497"/>
      <c r="V740" s="498"/>
      <c r="W740" s="164"/>
      <c r="X740" s="165"/>
      <c r="Y740" s="437" t="s">
        <v>11</v>
      </c>
      <c r="Z740" s="438"/>
      <c r="AA740" s="438"/>
      <c r="AB740" s="438"/>
      <c r="AC740" s="438"/>
      <c r="AD740" s="438"/>
      <c r="AE740" s="438"/>
      <c r="AF740" s="438"/>
      <c r="AG740" s="438"/>
      <c r="AH740" s="438"/>
      <c r="AI740" s="438"/>
      <c r="AJ740" s="438"/>
      <c r="AK740" s="438"/>
      <c r="AL740" s="438"/>
      <c r="AM740" s="438"/>
      <c r="AN740" s="438"/>
      <c r="AO740" s="438"/>
      <c r="AP740" s="438"/>
      <c r="AQ740" s="438"/>
      <c r="AR740" s="438"/>
      <c r="AS740" s="438"/>
      <c r="AT740" s="438"/>
      <c r="AU740" s="439"/>
      <c r="AV740" s="166"/>
      <c r="AW740" s="167"/>
      <c r="AX740" s="167"/>
      <c r="AY740" s="167"/>
      <c r="AZ740" s="167"/>
      <c r="BA740" s="168"/>
      <c r="BB740" s="167"/>
      <c r="BC740" s="167"/>
      <c r="BD740" s="167"/>
      <c r="BE740" s="167"/>
      <c r="BF740" s="168"/>
      <c r="BG740" s="169"/>
      <c r="BH740" s="170" t="s">
        <v>9</v>
      </c>
      <c r="BI740" s="171" t="s">
        <v>7</v>
      </c>
      <c r="BJ740" s="172"/>
      <c r="BK740" s="173" t="s">
        <v>14</v>
      </c>
      <c r="BL740" s="174" t="s">
        <v>15</v>
      </c>
      <c r="BM740" s="171" t="s">
        <v>7</v>
      </c>
      <c r="BN740" s="172"/>
      <c r="BO740" s="173" t="s">
        <v>14</v>
      </c>
      <c r="BP740" s="173" t="s">
        <v>15</v>
      </c>
      <c r="BQ740" s="171" t="s">
        <v>7</v>
      </c>
      <c r="BR740" s="172"/>
      <c r="BS740" s="173" t="s">
        <v>14</v>
      </c>
      <c r="BT740" s="174" t="s">
        <v>15</v>
      </c>
      <c r="BU740" s="87"/>
      <c r="BV740" s="87"/>
      <c r="BW740" s="463" t="s">
        <v>9</v>
      </c>
      <c r="BX740" s="91" t="s">
        <v>7</v>
      </c>
      <c r="BY740" s="450" t="s">
        <v>16</v>
      </c>
      <c r="BZ740" s="450" t="s">
        <v>14</v>
      </c>
      <c r="CA740" s="452" t="s">
        <v>15</v>
      </c>
      <c r="CB740" s="87"/>
      <c r="CC740" s="87"/>
      <c r="CD740" s="454" t="s">
        <v>9</v>
      </c>
      <c r="CE740" s="92" t="s">
        <v>7</v>
      </c>
      <c r="CF740" s="450" t="s">
        <v>16</v>
      </c>
      <c r="CG740" s="457" t="s">
        <v>14</v>
      </c>
      <c r="CH740" s="459" t="s">
        <v>15</v>
      </c>
      <c r="CI740" s="9"/>
      <c r="CK740" s="25" t="s">
        <v>9</v>
      </c>
      <c r="CL740" s="26" t="s">
        <v>17</v>
      </c>
      <c r="CM740" s="26" t="s">
        <v>18</v>
      </c>
      <c r="CN740" s="1" t="s">
        <v>19</v>
      </c>
      <c r="CO740" s="27" t="s">
        <v>20</v>
      </c>
      <c r="CP740" s="28"/>
      <c r="CQ740" s="25" t="s">
        <v>9</v>
      </c>
      <c r="CR740" s="26" t="s">
        <v>17</v>
      </c>
      <c r="CS740" s="26" t="s">
        <v>18</v>
      </c>
      <c r="CT740" s="1" t="s">
        <v>19</v>
      </c>
      <c r="CU740" s="27" t="s">
        <v>20</v>
      </c>
    </row>
    <row r="741" spans="1:99" ht="31.5" customHeight="1" x14ac:dyDescent="0.25">
      <c r="A741" s="175"/>
      <c r="B741" s="176"/>
      <c r="C741" s="177" t="s">
        <v>17</v>
      </c>
      <c r="D741" s="177" t="s">
        <v>18</v>
      </c>
      <c r="E741" s="177" t="s">
        <v>19</v>
      </c>
      <c r="F741" s="178" t="s">
        <v>16</v>
      </c>
      <c r="G741" s="178" t="s">
        <v>21</v>
      </c>
      <c r="H741" s="178" t="s">
        <v>22</v>
      </c>
      <c r="I741" s="440" t="s">
        <v>23</v>
      </c>
      <c r="J741" s="440"/>
      <c r="K741" s="441" t="s">
        <v>24</v>
      </c>
      <c r="L741" s="441"/>
      <c r="M741" s="441" t="s">
        <v>25</v>
      </c>
      <c r="N741" s="441"/>
      <c r="O741" s="462"/>
      <c r="P741" s="462"/>
      <c r="Q741" s="499"/>
      <c r="R741" s="499"/>
      <c r="S741" s="499"/>
      <c r="T741" s="499"/>
      <c r="U741" s="499"/>
      <c r="V741" s="500"/>
      <c r="W741" s="164"/>
      <c r="X741" s="165"/>
      <c r="Y741" s="179"/>
      <c r="Z741" s="442" t="s">
        <v>26</v>
      </c>
      <c r="AA741" s="442"/>
      <c r="AB741" s="442"/>
      <c r="AC741" s="442"/>
      <c r="AD741" s="443" t="s">
        <v>27</v>
      </c>
      <c r="AE741" s="443"/>
      <c r="AF741" s="443"/>
      <c r="AG741" s="443"/>
      <c r="AH741" s="443" t="s">
        <v>28</v>
      </c>
      <c r="AI741" s="443"/>
      <c r="AJ741" s="443"/>
      <c r="AK741" s="443"/>
      <c r="AL741" s="444" t="s">
        <v>29</v>
      </c>
      <c r="AM741" s="444"/>
      <c r="AN741" s="444"/>
      <c r="AO741" s="444"/>
      <c r="AP741" s="445" t="s">
        <v>30</v>
      </c>
      <c r="AQ741" s="445"/>
      <c r="AR741" s="445" t="s">
        <v>31</v>
      </c>
      <c r="AS741" s="445"/>
      <c r="AT741" s="445"/>
      <c r="AU741" s="446"/>
      <c r="AW741" s="447" t="s">
        <v>32</v>
      </c>
      <c r="AX741" s="448"/>
      <c r="AY741" s="448"/>
      <c r="AZ741" s="448"/>
      <c r="BA741" s="449"/>
      <c r="BB741" s="447" t="s">
        <v>33</v>
      </c>
      <c r="BC741" s="448"/>
      <c r="BD741" s="448"/>
      <c r="BE741" s="448"/>
      <c r="BF741" s="449"/>
      <c r="BG741" s="181"/>
      <c r="BH741" s="170"/>
      <c r="BI741" s="171" t="s">
        <v>34</v>
      </c>
      <c r="BJ741" s="173" t="s">
        <v>16</v>
      </c>
      <c r="BK741" s="173"/>
      <c r="BL741" s="174"/>
      <c r="BM741" s="171" t="s">
        <v>34</v>
      </c>
      <c r="BN741" s="173" t="s">
        <v>16</v>
      </c>
      <c r="BO741" s="173"/>
      <c r="BP741" s="173"/>
      <c r="BQ741" s="171" t="s">
        <v>34</v>
      </c>
      <c r="BR741" s="173" t="s">
        <v>16</v>
      </c>
      <c r="BS741" s="173"/>
      <c r="BT741" s="174"/>
      <c r="BU741" s="87"/>
      <c r="BV741" s="87"/>
      <c r="BW741" s="464"/>
      <c r="BX741" s="95" t="s">
        <v>34</v>
      </c>
      <c r="BY741" s="451"/>
      <c r="BZ741" s="451"/>
      <c r="CA741" s="453"/>
      <c r="CB741" s="87"/>
      <c r="CC741" s="87"/>
      <c r="CD741" s="455"/>
      <c r="CE741" s="88" t="s">
        <v>34</v>
      </c>
      <c r="CF741" s="456"/>
      <c r="CG741" s="458"/>
      <c r="CH741" s="460"/>
      <c r="CI741" s="9"/>
      <c r="CK741" s="25"/>
      <c r="CL741" s="29" t="s">
        <v>35</v>
      </c>
      <c r="CM741" s="26" t="s">
        <v>35</v>
      </c>
      <c r="CN741" s="26" t="s">
        <v>35</v>
      </c>
      <c r="CO741" s="27" t="s">
        <v>35</v>
      </c>
      <c r="CP741" s="15"/>
      <c r="CQ741" s="25"/>
      <c r="CR741" s="29" t="s">
        <v>35</v>
      </c>
      <c r="CS741" s="26" t="s">
        <v>35</v>
      </c>
      <c r="CT741" s="26" t="s">
        <v>35</v>
      </c>
      <c r="CU741" s="27" t="s">
        <v>35</v>
      </c>
    </row>
    <row r="742" spans="1:99" ht="15.75" customHeight="1" x14ac:dyDescent="0.25">
      <c r="A742" s="182"/>
      <c r="B742" s="178" t="s">
        <v>36</v>
      </c>
      <c r="C742" s="177" t="s">
        <v>37</v>
      </c>
      <c r="D742" s="177" t="s">
        <v>37</v>
      </c>
      <c r="E742" s="177" t="s">
        <v>37</v>
      </c>
      <c r="F742" s="177" t="s">
        <v>37</v>
      </c>
      <c r="G742" s="177" t="s">
        <v>37</v>
      </c>
      <c r="H742" s="177" t="s">
        <v>37</v>
      </c>
      <c r="I742" s="178" t="s">
        <v>38</v>
      </c>
      <c r="J742" s="178" t="s">
        <v>39</v>
      </c>
      <c r="K742" s="178" t="s">
        <v>38</v>
      </c>
      <c r="L742" s="178" t="s">
        <v>39</v>
      </c>
      <c r="M742" s="178" t="s">
        <v>38</v>
      </c>
      <c r="N742" s="178" t="s">
        <v>39</v>
      </c>
      <c r="O742" s="178" t="s">
        <v>38</v>
      </c>
      <c r="P742" s="178" t="s">
        <v>39</v>
      </c>
      <c r="Q742" s="183" t="s">
        <v>17</v>
      </c>
      <c r="R742" s="183" t="s">
        <v>18</v>
      </c>
      <c r="S742" s="183" t="s">
        <v>19</v>
      </c>
      <c r="T742" s="183" t="s">
        <v>38</v>
      </c>
      <c r="U742" s="183" t="s">
        <v>39</v>
      </c>
      <c r="V742" s="184" t="s">
        <v>36</v>
      </c>
      <c r="W742" s="185"/>
      <c r="X742" s="186"/>
      <c r="Y742" s="175"/>
      <c r="Z742" s="187" t="s">
        <v>17</v>
      </c>
      <c r="AA742" s="187" t="s">
        <v>18</v>
      </c>
      <c r="AB742" s="188" t="s">
        <v>19</v>
      </c>
      <c r="AC742" s="189" t="s">
        <v>16</v>
      </c>
      <c r="AD742" s="187" t="s">
        <v>17</v>
      </c>
      <c r="AE742" s="187" t="s">
        <v>18</v>
      </c>
      <c r="AF742" s="187" t="s">
        <v>19</v>
      </c>
      <c r="AG742" s="189" t="s">
        <v>16</v>
      </c>
      <c r="AH742" s="187" t="s">
        <v>17</v>
      </c>
      <c r="AI742" s="187" t="s">
        <v>18</v>
      </c>
      <c r="AJ742" s="187" t="s">
        <v>19</v>
      </c>
      <c r="AK742" s="189" t="s">
        <v>16</v>
      </c>
      <c r="AL742" s="187" t="s">
        <v>17</v>
      </c>
      <c r="AM742" s="187" t="s">
        <v>18</v>
      </c>
      <c r="AN742" s="187" t="s">
        <v>19</v>
      </c>
      <c r="AO742" s="189" t="s">
        <v>39</v>
      </c>
      <c r="AP742" s="189" t="s">
        <v>38</v>
      </c>
      <c r="AQ742" s="189" t="s">
        <v>39</v>
      </c>
      <c r="AR742" s="187" t="s">
        <v>17</v>
      </c>
      <c r="AS742" s="187" t="s">
        <v>18</v>
      </c>
      <c r="AT742" s="187" t="s">
        <v>19</v>
      </c>
      <c r="AU742" s="190" t="s">
        <v>39</v>
      </c>
      <c r="AV742" s="191" t="s">
        <v>17</v>
      </c>
      <c r="AW742" s="192" t="s">
        <v>17</v>
      </c>
      <c r="AX742" s="189" t="s">
        <v>18</v>
      </c>
      <c r="AY742" s="189" t="s">
        <v>19</v>
      </c>
      <c r="AZ742" s="189" t="s">
        <v>38</v>
      </c>
      <c r="BA742" s="193" t="s">
        <v>39</v>
      </c>
      <c r="BB742" s="192" t="s">
        <v>17</v>
      </c>
      <c r="BC742" s="189" t="s">
        <v>18</v>
      </c>
      <c r="BD742" s="189" t="s">
        <v>19</v>
      </c>
      <c r="BE742" s="189" t="s">
        <v>38</v>
      </c>
      <c r="BF742" s="193" t="s">
        <v>39</v>
      </c>
      <c r="BG742" s="194"/>
      <c r="BH742" s="195"/>
      <c r="BI742" s="196"/>
      <c r="BJ742" s="197"/>
      <c r="BK742" s="198"/>
      <c r="BL742" s="199"/>
      <c r="BM742" s="196"/>
      <c r="BN742" s="197"/>
      <c r="BO742" s="198"/>
      <c r="BP742" s="200"/>
      <c r="BQ742" s="196"/>
      <c r="BR742" s="197"/>
      <c r="BS742" s="198"/>
      <c r="BT742" s="199"/>
      <c r="BU742" s="8"/>
      <c r="BV742" s="87"/>
      <c r="BW742" s="97"/>
      <c r="BX742" s="95"/>
      <c r="BY742" s="93"/>
      <c r="BZ742" s="93"/>
      <c r="CA742" s="98"/>
      <c r="CB742" s="8"/>
      <c r="CC742" s="87"/>
      <c r="CD742" s="90"/>
      <c r="CE742" s="99"/>
      <c r="CF742" s="100"/>
      <c r="CG742" s="100"/>
      <c r="CH742" s="101"/>
      <c r="CI742" s="8"/>
      <c r="CJ742" s="9"/>
      <c r="CK742" s="25"/>
      <c r="CL742" s="10"/>
      <c r="CM742" s="10"/>
      <c r="CN742" s="10"/>
      <c r="CO742" s="11"/>
      <c r="CP742" s="8"/>
      <c r="CQ742" s="25"/>
      <c r="CR742" s="30"/>
      <c r="CS742" s="30"/>
      <c r="CT742" s="30"/>
      <c r="CU742" s="46"/>
    </row>
    <row r="743" spans="1:99" ht="15.75" customHeight="1" x14ac:dyDescent="0.25">
      <c r="A743" s="201" t="s">
        <v>40</v>
      </c>
      <c r="B743" s="202"/>
      <c r="C743" s="203">
        <v>162.91</v>
      </c>
      <c r="D743" s="204">
        <v>140.23500000000001</v>
      </c>
      <c r="E743" s="204">
        <v>150</v>
      </c>
      <c r="F743" s="205">
        <f t="shared" ref="F743:F750" si="616">C743+D743+E743</f>
        <v>453.14499999999998</v>
      </c>
      <c r="G743" s="206">
        <f>F743+G697</f>
        <v>3074.5070000000001</v>
      </c>
      <c r="H743" s="206">
        <f>G743/BH739</f>
        <v>180.85335294117647</v>
      </c>
      <c r="I743" s="207">
        <f t="shared" ref="I743:I759" si="617">AC743</f>
        <v>0</v>
      </c>
      <c r="J743" s="207">
        <f>I743+J697</f>
        <v>0</v>
      </c>
      <c r="K743" s="207">
        <f t="shared" ref="K743:K759" si="618">AG743</f>
        <v>0</v>
      </c>
      <c r="L743" s="207">
        <f>K743+L697</f>
        <v>60</v>
      </c>
      <c r="M743" s="207" t="e">
        <f t="shared" ref="M743:M759" si="619">AK743</f>
        <v>#VALUE!</v>
      </c>
      <c r="N743" s="207" t="e">
        <f>M743+N697</f>
        <v>#VALUE!</v>
      </c>
      <c r="O743" s="208" t="e">
        <f>(24*60-(I743+K743+M743+AR743+AS743+AT743+AP743))/24/60*100</f>
        <v>#VALUE!</v>
      </c>
      <c r="P743" s="410" t="e">
        <f>(X743*24*60-(J743+L743+N743+AQ743+AU743))/X743/24/60*100</f>
        <v>#VALUE!</v>
      </c>
      <c r="Q743" s="209"/>
      <c r="R743" s="210"/>
      <c r="S743" s="211"/>
      <c r="T743" s="209"/>
      <c r="U743" s="209"/>
      <c r="V743" s="212"/>
      <c r="W743" s="213"/>
      <c r="X743" s="214">
        <f>BH739</f>
        <v>17</v>
      </c>
      <c r="Y743" s="201" t="s">
        <v>40</v>
      </c>
      <c r="Z743" s="215"/>
      <c r="AA743" s="216"/>
      <c r="AB743" s="217"/>
      <c r="AC743" s="210">
        <f t="shared" ref="AC743:AC759" si="620">Z743+AA743+AB743</f>
        <v>0</v>
      </c>
      <c r="AD743" s="215"/>
      <c r="AE743" s="215"/>
      <c r="AF743" s="215"/>
      <c r="AG743" s="210">
        <f t="shared" ref="AG743:AG759" si="621">AD743+AE743+AF743</f>
        <v>0</v>
      </c>
      <c r="AH743" s="216">
        <v>300</v>
      </c>
      <c r="AI743" s="216">
        <v>290</v>
      </c>
      <c r="AJ743" s="216" t="s">
        <v>490</v>
      </c>
      <c r="AK743" s="210" t="e">
        <f t="shared" ref="AK743:AK759" si="622">AH743+AI743+AJ743</f>
        <v>#VALUE!</v>
      </c>
      <c r="AL743" s="218"/>
      <c r="AM743" s="218"/>
      <c r="AN743" s="218"/>
      <c r="AO743" s="207">
        <f>AL743+AM743+AN743+AO697</f>
        <v>0</v>
      </c>
      <c r="AP743" s="209"/>
      <c r="AQ743" s="411">
        <f>AP743+AQ697</f>
        <v>0</v>
      </c>
      <c r="AR743" s="210"/>
      <c r="AS743" s="210"/>
      <c r="AT743" s="210"/>
      <c r="AU743" s="219">
        <f>AR743+AS743+AT743+AU697</f>
        <v>0</v>
      </c>
      <c r="AV743" s="220" t="s">
        <v>40</v>
      </c>
      <c r="AW743" s="221"/>
      <c r="AX743" s="210"/>
      <c r="AY743" s="210"/>
      <c r="AZ743" s="219">
        <f>AW743+AX743+AY743</f>
        <v>0</v>
      </c>
      <c r="BA743" s="222">
        <f>AZ743+BA697</f>
        <v>0</v>
      </c>
      <c r="BB743" s="221"/>
      <c r="BC743" s="210"/>
      <c r="BD743" s="210"/>
      <c r="BE743" s="219">
        <f>BB743+BC743+BD743</f>
        <v>0</v>
      </c>
      <c r="BF743" s="222">
        <f t="shared" ref="BF743:BF765" si="623">BE743+BF697</f>
        <v>0</v>
      </c>
      <c r="BG743" s="223"/>
      <c r="BH743" s="224" t="s">
        <v>40</v>
      </c>
      <c r="BI743" s="225"/>
      <c r="BJ743" s="226">
        <v>1.42</v>
      </c>
      <c r="BK743" s="227"/>
      <c r="BL743" s="228"/>
      <c r="BM743" s="225"/>
      <c r="BN743" s="226">
        <v>1.84</v>
      </c>
      <c r="BO743" s="227"/>
      <c r="BP743" s="229"/>
      <c r="BQ743" s="225"/>
      <c r="BR743" s="226">
        <v>1.53</v>
      </c>
      <c r="BS743" s="227"/>
      <c r="BT743" s="230"/>
      <c r="BU743" s="8"/>
      <c r="BV743" s="87"/>
      <c r="BW743" s="104" t="s">
        <v>40</v>
      </c>
      <c r="BX743" s="13"/>
      <c r="BY743" s="102">
        <f>BJ743+BN743+BR743</f>
        <v>4.79</v>
      </c>
      <c r="BZ743" s="102"/>
      <c r="CA743" s="98"/>
      <c r="CB743" s="8"/>
      <c r="CC743" s="87"/>
      <c r="CD743" s="90" t="s">
        <v>40</v>
      </c>
      <c r="CE743" s="105"/>
      <c r="CF743" s="102">
        <f>BY743</f>
        <v>4.79</v>
      </c>
      <c r="CG743" s="102"/>
      <c r="CH743" s="106"/>
      <c r="CI743" s="8"/>
      <c r="CJ743" s="9"/>
      <c r="CK743" s="25" t="s">
        <v>40</v>
      </c>
      <c r="CL743" s="31">
        <f>BJ743/C743*100</f>
        <v>0.87164692161316071</v>
      </c>
      <c r="CM743" s="31">
        <f>BN743/D743*100</f>
        <v>1.3120832887652869</v>
      </c>
      <c r="CN743" s="31">
        <f>BR743/E743*100</f>
        <v>1.02</v>
      </c>
      <c r="CO743" s="32">
        <f>BY743/F743%</f>
        <v>1.0570567919760785</v>
      </c>
      <c r="CP743" s="8"/>
      <c r="CQ743" s="25" t="s">
        <v>40</v>
      </c>
      <c r="CR743" s="31"/>
      <c r="CS743" s="31"/>
      <c r="CT743" s="31"/>
      <c r="CU743" s="32"/>
    </row>
    <row r="744" spans="1:99" ht="15.75" customHeight="1" x14ac:dyDescent="0.25">
      <c r="A744" s="182" t="s">
        <v>41</v>
      </c>
      <c r="B744" s="202"/>
      <c r="C744" s="204">
        <v>157.21600000000001</v>
      </c>
      <c r="D744" s="204">
        <v>248.03899999999999</v>
      </c>
      <c r="E744" s="204">
        <v>150.60400000000001</v>
      </c>
      <c r="F744" s="205">
        <f t="shared" si="616"/>
        <v>555.85900000000004</v>
      </c>
      <c r="G744" s="206">
        <f t="shared" ref="G744:G767" si="624">F744+G698</f>
        <v>2974.8919999999998</v>
      </c>
      <c r="H744" s="205">
        <f>G744/BH739</f>
        <v>174.99364705882351</v>
      </c>
      <c r="I744" s="231">
        <f t="shared" si="617"/>
        <v>35</v>
      </c>
      <c r="J744" s="207">
        <f t="shared" ref="J744:J765" si="625">I744+J698</f>
        <v>255</v>
      </c>
      <c r="K744" s="231">
        <f t="shared" si="618"/>
        <v>0</v>
      </c>
      <c r="L744" s="207">
        <f t="shared" ref="L744:L765" si="626">K744+L698</f>
        <v>130</v>
      </c>
      <c r="M744" s="207">
        <f t="shared" si="619"/>
        <v>20</v>
      </c>
      <c r="N744" s="207">
        <f t="shared" ref="N744:N765" si="627">M744+N698</f>
        <v>14930</v>
      </c>
      <c r="O744" s="208">
        <f>(24*60-(I744+K744+M744+AR744+AS744+AT744+AP744))/24/60*100</f>
        <v>96.180555555555557</v>
      </c>
      <c r="P744" s="208">
        <f>(X744*24*60-(J744+L744+N744+AQ744+AU744))/X744/24/60*100</f>
        <v>37.438725490196077</v>
      </c>
      <c r="Q744" s="232"/>
      <c r="R744" s="233"/>
      <c r="S744" s="233"/>
      <c r="T744" s="234"/>
      <c r="U744" s="234"/>
      <c r="V744" s="184"/>
      <c r="W744" s="213"/>
      <c r="X744" s="214">
        <f t="shared" ref="X744:X753" si="628">X743</f>
        <v>17</v>
      </c>
      <c r="Y744" s="182" t="s">
        <v>41</v>
      </c>
      <c r="Z744" s="215"/>
      <c r="AA744" s="216"/>
      <c r="AB744" s="216">
        <v>35</v>
      </c>
      <c r="AC744" s="210">
        <f t="shared" si="620"/>
        <v>35</v>
      </c>
      <c r="AD744" s="235"/>
      <c r="AE744" s="235"/>
      <c r="AF744" s="235"/>
      <c r="AG744" s="210">
        <f t="shared" si="621"/>
        <v>0</v>
      </c>
      <c r="AH744" s="235">
        <v>0</v>
      </c>
      <c r="AI744" s="235">
        <v>0</v>
      </c>
      <c r="AJ744" s="235">
        <v>20</v>
      </c>
      <c r="AK744" s="210">
        <f t="shared" si="622"/>
        <v>20</v>
      </c>
      <c r="AL744" s="233"/>
      <c r="AM744" s="233"/>
      <c r="AN744" s="233"/>
      <c r="AO744" s="207">
        <f t="shared" ref="AO744:AO765" si="629">AL744+AM744+AN744+AO698</f>
        <v>0</v>
      </c>
      <c r="AP744" s="236"/>
      <c r="AQ744" s="411">
        <f t="shared" ref="AQ744:AQ765" si="630">AP744+AQ698</f>
        <v>0</v>
      </c>
      <c r="AR744" s="237"/>
      <c r="AS744" s="237"/>
      <c r="AT744" s="237"/>
      <c r="AU744" s="219">
        <f t="shared" ref="AU744:AU765" si="631">AR744+AS744+AT744+AU698</f>
        <v>0</v>
      </c>
      <c r="AV744" s="220" t="s">
        <v>42</v>
      </c>
      <c r="AW744" s="221"/>
      <c r="AX744" s="210"/>
      <c r="AY744" s="210"/>
      <c r="AZ744" s="219">
        <f>AW744+AX744+AY744</f>
        <v>0</v>
      </c>
      <c r="BA744" s="222">
        <f t="shared" ref="BA744:BA766" si="632">AZ744+BA698</f>
        <v>0</v>
      </c>
      <c r="BB744" s="221"/>
      <c r="BC744" s="210"/>
      <c r="BD744" s="210"/>
      <c r="BE744" s="219">
        <f>BB744+BC744+BD744</f>
        <v>0</v>
      </c>
      <c r="BF744" s="222">
        <f t="shared" si="623"/>
        <v>0</v>
      </c>
      <c r="BG744" s="238"/>
      <c r="BH744" s="195"/>
      <c r="BI744" s="239"/>
      <c r="BJ744" s="240"/>
      <c r="BK744" s="241"/>
      <c r="BL744" s="242"/>
      <c r="BM744" s="239"/>
      <c r="BN744" s="241"/>
      <c r="BO744" s="241"/>
      <c r="BP744" s="198"/>
      <c r="BQ744" s="239"/>
      <c r="BR744" s="241"/>
      <c r="BS744" s="241"/>
      <c r="BT744" s="243"/>
      <c r="BU744" s="8"/>
      <c r="BV744" s="87"/>
      <c r="BW744" s="107"/>
      <c r="BX744" s="14"/>
      <c r="BY744" s="93"/>
      <c r="BZ744" s="93"/>
      <c r="CA744" s="98"/>
      <c r="CB744" s="8"/>
      <c r="CC744" s="87"/>
      <c r="CD744" s="108"/>
      <c r="CE744" s="109"/>
      <c r="CF744" s="93"/>
      <c r="CG744" s="93"/>
      <c r="CH744" s="110"/>
      <c r="CI744" s="8"/>
      <c r="CJ744" s="9"/>
      <c r="CK744" s="25"/>
      <c r="CL744" s="2"/>
      <c r="CM744" s="2"/>
      <c r="CN744" s="2"/>
      <c r="CO744" s="3"/>
      <c r="CP744" s="8"/>
      <c r="CQ744" s="25"/>
      <c r="CR744" s="2"/>
      <c r="CS744" s="2"/>
      <c r="CT744" s="2"/>
      <c r="CU744" s="3"/>
    </row>
    <row r="745" spans="1:99" ht="15.75" customHeight="1" x14ac:dyDescent="0.25">
      <c r="A745" s="201" t="s">
        <v>43</v>
      </c>
      <c r="B745" s="503">
        <v>260</v>
      </c>
      <c r="C745" s="204">
        <v>116.02</v>
      </c>
      <c r="D745" s="204">
        <v>105.16</v>
      </c>
      <c r="E745" s="204">
        <v>95.1</v>
      </c>
      <c r="F745" s="244">
        <f t="shared" si="616"/>
        <v>316.27999999999997</v>
      </c>
      <c r="G745" s="206">
        <f t="shared" si="624"/>
        <v>3195.7</v>
      </c>
      <c r="H745" s="206">
        <f>G745/BH739</f>
        <v>187.98235294117646</v>
      </c>
      <c r="I745" s="207">
        <f t="shared" si="617"/>
        <v>0</v>
      </c>
      <c r="J745" s="207">
        <f t="shared" si="625"/>
        <v>165</v>
      </c>
      <c r="K745" s="207">
        <f t="shared" si="618"/>
        <v>0</v>
      </c>
      <c r="L745" s="207">
        <f t="shared" si="626"/>
        <v>385</v>
      </c>
      <c r="M745" s="207">
        <f t="shared" si="619"/>
        <v>0</v>
      </c>
      <c r="N745" s="207">
        <f t="shared" si="627"/>
        <v>3185</v>
      </c>
      <c r="O745" s="208">
        <f>(24*60-(I745+K745+M745+AR745+AS745+AT745+AP745))/24/60*100</f>
        <v>100</v>
      </c>
      <c r="P745" s="208">
        <f>(X745*24*60-(J745+L745+N745+AQ745+AU745))/X745/24/60*100</f>
        <v>82.72058823529413</v>
      </c>
      <c r="Q745" s="496">
        <f>(C745+C746)/AL745*60</f>
        <v>14.5025</v>
      </c>
      <c r="R745" s="496">
        <f>(D745+D746)/AM745*60</f>
        <v>13.145</v>
      </c>
      <c r="S745" s="496">
        <f>(E745+E746)/AN745*60</f>
        <v>11.887499999999999</v>
      </c>
      <c r="T745" s="496">
        <f>(F745+F746)/(AL745+AM745+AN745)*60</f>
        <v>13.178333333333333</v>
      </c>
      <c r="U745" s="496">
        <f>(G745+G746)*60/AO745</f>
        <v>13.005245901639343</v>
      </c>
      <c r="V745" s="487">
        <v>13.76</v>
      </c>
      <c r="W745" s="245"/>
      <c r="X745" s="214">
        <f t="shared" si="628"/>
        <v>17</v>
      </c>
      <c r="Y745" s="201" t="s">
        <v>43</v>
      </c>
      <c r="Z745" s="215"/>
      <c r="AA745" s="216"/>
      <c r="AB745" s="216">
        <v>0</v>
      </c>
      <c r="AC745" s="210">
        <f t="shared" si="620"/>
        <v>0</v>
      </c>
      <c r="AD745" s="246"/>
      <c r="AE745" s="235"/>
      <c r="AF745" s="235"/>
      <c r="AG745" s="210">
        <f t="shared" si="621"/>
        <v>0</v>
      </c>
      <c r="AH745" s="235">
        <v>0</v>
      </c>
      <c r="AI745" s="235">
        <v>0</v>
      </c>
      <c r="AJ745" s="235">
        <v>0</v>
      </c>
      <c r="AK745" s="210">
        <f t="shared" si="622"/>
        <v>0</v>
      </c>
      <c r="AL745" s="247">
        <f>480-0</f>
        <v>480</v>
      </c>
      <c r="AM745" s="247">
        <v>480</v>
      </c>
      <c r="AN745" s="247">
        <v>480</v>
      </c>
      <c r="AO745" s="207">
        <f t="shared" si="629"/>
        <v>16775</v>
      </c>
      <c r="AP745" s="209"/>
      <c r="AQ745" s="411">
        <f t="shared" si="630"/>
        <v>0</v>
      </c>
      <c r="AR745" s="210"/>
      <c r="AS745" s="210"/>
      <c r="AT745" s="210"/>
      <c r="AU745" s="219">
        <f t="shared" si="631"/>
        <v>495</v>
      </c>
      <c r="AV745" s="220" t="s">
        <v>44</v>
      </c>
      <c r="AW745" s="221"/>
      <c r="AX745" s="210"/>
      <c r="AY745" s="210"/>
      <c r="AZ745" s="219">
        <f>AW745+AX745+AY745</f>
        <v>0</v>
      </c>
      <c r="BA745" s="222">
        <f t="shared" si="632"/>
        <v>0</v>
      </c>
      <c r="BB745" s="221"/>
      <c r="BC745" s="210"/>
      <c r="BD745" s="210"/>
      <c r="BE745" s="219">
        <f>BB745+BC745+BD745</f>
        <v>0</v>
      </c>
      <c r="BF745" s="222">
        <f t="shared" si="623"/>
        <v>0</v>
      </c>
      <c r="BG745" s="248">
        <f>SUM(AR745:AT747,AP745:AP747,AL745:AN747,AH745:AJ747,AD745:AF747,Z745:AB747)</f>
        <v>1440</v>
      </c>
      <c r="BH745" s="224" t="s">
        <v>45</v>
      </c>
      <c r="BI745" s="225"/>
      <c r="BJ745" s="249">
        <v>0.6</v>
      </c>
      <c r="BK745" s="226"/>
      <c r="BL745" s="250"/>
      <c r="BM745" s="225"/>
      <c r="BN745" s="226">
        <v>0.47</v>
      </c>
      <c r="BO745" s="226"/>
      <c r="BP745" s="251"/>
      <c r="BQ745" s="225"/>
      <c r="BR745" s="226">
        <v>0.54</v>
      </c>
      <c r="BS745" s="226"/>
      <c r="BT745" s="252"/>
      <c r="BU745" s="8"/>
      <c r="BV745" s="87"/>
      <c r="BW745" s="104" t="s">
        <v>45</v>
      </c>
      <c r="BX745" s="13"/>
      <c r="BY745" s="102">
        <f>BJ745+BN745+BR745</f>
        <v>1.6099999999999999</v>
      </c>
      <c r="BZ745" s="102">
        <f>BK745+BO745+BS745</f>
        <v>0</v>
      </c>
      <c r="CA745" s="98"/>
      <c r="CB745" s="8"/>
      <c r="CC745" s="87"/>
      <c r="CD745" s="90" t="s">
        <v>45</v>
      </c>
      <c r="CE745" s="105"/>
      <c r="CF745" s="102">
        <f>BY745</f>
        <v>1.6099999999999999</v>
      </c>
      <c r="CG745" s="102">
        <f>BZ745</f>
        <v>0</v>
      </c>
      <c r="CH745" s="106"/>
      <c r="CI745" s="8"/>
      <c r="CJ745" s="9"/>
      <c r="CK745" s="25" t="s">
        <v>45</v>
      </c>
      <c r="CL745" s="31">
        <f>BJ745/(C745+C746+C747)%</f>
        <v>0.5171522151353215</v>
      </c>
      <c r="CM745" s="31">
        <f>BN745/(D745+D746+D747)%</f>
        <v>0.44693799923925448</v>
      </c>
      <c r="CN745" s="31">
        <f>BR745/(E745+E746+E747)%</f>
        <v>0.56782334384858046</v>
      </c>
      <c r="CO745" s="32">
        <f>BY745/(F745+F746+F747)%</f>
        <v>0.50904262046288096</v>
      </c>
      <c r="CP745" s="8"/>
      <c r="CQ745" s="25" t="s">
        <v>45</v>
      </c>
      <c r="CR745" s="31">
        <f>BK745/(C745+C746+C747)%</f>
        <v>0</v>
      </c>
      <c r="CS745" s="31">
        <f>BO745/(D745+D746+D747)%</f>
        <v>0</v>
      </c>
      <c r="CT745" s="31">
        <f>BS745/(E745+E746+E747)%</f>
        <v>0</v>
      </c>
      <c r="CU745" s="32">
        <f>BZ745/(F745+F746+F747)%</f>
        <v>0</v>
      </c>
    </row>
    <row r="746" spans="1:99" ht="15.75" customHeight="1" x14ac:dyDescent="0.25">
      <c r="A746" s="182" t="s">
        <v>46</v>
      </c>
      <c r="B746" s="503"/>
      <c r="C746" s="204">
        <v>0</v>
      </c>
      <c r="D746" s="204">
        <v>0</v>
      </c>
      <c r="E746" s="204">
        <v>0</v>
      </c>
      <c r="F746" s="205">
        <f t="shared" si="616"/>
        <v>0</v>
      </c>
      <c r="G746" s="206">
        <f t="shared" si="624"/>
        <v>440.34999999999997</v>
      </c>
      <c r="H746" s="205">
        <f>G746/BH739</f>
        <v>25.902941176470588</v>
      </c>
      <c r="I746" s="231">
        <f t="shared" si="617"/>
        <v>0</v>
      </c>
      <c r="J746" s="207">
        <f t="shared" si="625"/>
        <v>0</v>
      </c>
      <c r="K746" s="231">
        <f t="shared" si="618"/>
        <v>0</v>
      </c>
      <c r="L746" s="207">
        <f t="shared" si="626"/>
        <v>0</v>
      </c>
      <c r="M746" s="207">
        <f t="shared" si="619"/>
        <v>0</v>
      </c>
      <c r="N746" s="207">
        <f t="shared" si="627"/>
        <v>0</v>
      </c>
      <c r="O746" s="208"/>
      <c r="P746" s="208"/>
      <c r="Q746" s="496"/>
      <c r="R746" s="496"/>
      <c r="S746" s="496"/>
      <c r="T746" s="496"/>
      <c r="U746" s="496"/>
      <c r="V746" s="487"/>
      <c r="W746" s="245"/>
      <c r="X746" s="214">
        <f t="shared" si="628"/>
        <v>17</v>
      </c>
      <c r="Y746" s="182" t="s">
        <v>46</v>
      </c>
      <c r="Z746" s="215"/>
      <c r="AA746" s="216"/>
      <c r="AB746" s="216"/>
      <c r="AC746" s="210">
        <f t="shared" si="620"/>
        <v>0</v>
      </c>
      <c r="AD746" s="235"/>
      <c r="AE746" s="235"/>
      <c r="AF746" s="235"/>
      <c r="AG746" s="210">
        <f t="shared" si="621"/>
        <v>0</v>
      </c>
      <c r="AH746" s="235">
        <v>0</v>
      </c>
      <c r="AI746" s="235">
        <v>0</v>
      </c>
      <c r="AJ746" s="235">
        <v>0</v>
      </c>
      <c r="AK746" s="210">
        <f t="shared" si="622"/>
        <v>0</v>
      </c>
      <c r="AL746" s="233"/>
      <c r="AM746" s="233"/>
      <c r="AN746" s="233"/>
      <c r="AO746" s="207">
        <f t="shared" si="629"/>
        <v>0</v>
      </c>
      <c r="AP746" s="236"/>
      <c r="AQ746" s="411">
        <f t="shared" si="630"/>
        <v>0</v>
      </c>
      <c r="AR746" s="237"/>
      <c r="AS746" s="237"/>
      <c r="AT746" s="237"/>
      <c r="AU746" s="219">
        <f t="shared" si="631"/>
        <v>0</v>
      </c>
      <c r="AV746" s="253"/>
      <c r="AW746" s="254"/>
      <c r="AX746" s="237"/>
      <c r="AY746" s="237"/>
      <c r="AZ746" s="255"/>
      <c r="BA746" s="222">
        <f t="shared" si="632"/>
        <v>0</v>
      </c>
      <c r="BB746" s="254"/>
      <c r="BC746" s="237"/>
      <c r="BD746" s="237"/>
      <c r="BE746" s="255"/>
      <c r="BF746" s="222">
        <f t="shared" si="623"/>
        <v>0</v>
      </c>
      <c r="BG746" s="257"/>
      <c r="BH746" s="195"/>
      <c r="BI746" s="239"/>
      <c r="BJ746" s="240"/>
      <c r="BK746" s="241"/>
      <c r="BL746" s="242"/>
      <c r="BM746" s="239"/>
      <c r="BN746" s="241"/>
      <c r="BO746" s="241"/>
      <c r="BP746" s="198"/>
      <c r="BQ746" s="239"/>
      <c r="BR746" s="241"/>
      <c r="BS746" s="241"/>
      <c r="BT746" s="243"/>
      <c r="BU746" s="8"/>
      <c r="BV746" s="87"/>
      <c r="BW746" s="107"/>
      <c r="BX746" s="14"/>
      <c r="BY746" s="93"/>
      <c r="BZ746" s="93"/>
      <c r="CA746" s="98"/>
      <c r="CB746" s="8"/>
      <c r="CC746" s="87"/>
      <c r="CD746" s="108"/>
      <c r="CE746" s="109"/>
      <c r="CF746" s="93"/>
      <c r="CG746" s="93"/>
      <c r="CH746" s="110"/>
      <c r="CI746" s="8"/>
      <c r="CJ746" s="9"/>
      <c r="CK746" s="25"/>
      <c r="CL746" s="2"/>
      <c r="CM746" s="2"/>
      <c r="CN746" s="2"/>
      <c r="CO746" s="3"/>
      <c r="CP746" s="8"/>
      <c r="CQ746" s="25"/>
      <c r="CR746" s="2"/>
      <c r="CS746" s="2"/>
      <c r="CT746" s="2"/>
      <c r="CU746" s="3"/>
    </row>
    <row r="747" spans="1:99" ht="15.75" customHeight="1" x14ac:dyDescent="0.25">
      <c r="A747" s="182" t="s">
        <v>47</v>
      </c>
      <c r="B747" s="258">
        <v>45</v>
      </c>
      <c r="C747" s="204">
        <v>0</v>
      </c>
      <c r="D747" s="204">
        <v>0</v>
      </c>
      <c r="E747" s="204">
        <v>0</v>
      </c>
      <c r="F747" s="205">
        <f t="shared" si="616"/>
        <v>0</v>
      </c>
      <c r="G747" s="206">
        <f t="shared" si="624"/>
        <v>249.28999999999996</v>
      </c>
      <c r="H747" s="205">
        <f>G747/BH739</f>
        <v>14.664117647058822</v>
      </c>
      <c r="I747" s="231">
        <f t="shared" si="617"/>
        <v>0</v>
      </c>
      <c r="J747" s="207">
        <f t="shared" si="625"/>
        <v>0</v>
      </c>
      <c r="K747" s="231">
        <f t="shared" si="618"/>
        <v>0</v>
      </c>
      <c r="L747" s="207">
        <f t="shared" si="626"/>
        <v>0</v>
      </c>
      <c r="M747" s="207">
        <f t="shared" si="619"/>
        <v>0</v>
      </c>
      <c r="N747" s="207">
        <f t="shared" si="627"/>
        <v>0</v>
      </c>
      <c r="O747" s="208"/>
      <c r="P747" s="208"/>
      <c r="Q747" s="207" t="e">
        <f>C747/AL747*60</f>
        <v>#DIV/0!</v>
      </c>
      <c r="R747" s="207" t="e">
        <f>D747/AM747*60</f>
        <v>#DIV/0!</v>
      </c>
      <c r="S747" s="207" t="e">
        <f>E747/AN747*60</f>
        <v>#DIV/0!</v>
      </c>
      <c r="T747" s="207" t="e">
        <f>(F747)/(AL747+AM747+AN747)*60</f>
        <v>#DIV/0!</v>
      </c>
      <c r="U747" s="207" t="e">
        <f>(G747)*60/AO747</f>
        <v>#DIV/0!</v>
      </c>
      <c r="V747" s="259">
        <v>16.5</v>
      </c>
      <c r="W747" s="213"/>
      <c r="X747" s="214">
        <f t="shared" si="628"/>
        <v>17</v>
      </c>
      <c r="Y747" s="182" t="s">
        <v>47</v>
      </c>
      <c r="Z747" s="215"/>
      <c r="AA747" s="216"/>
      <c r="AB747" s="217"/>
      <c r="AC747" s="210">
        <f t="shared" si="620"/>
        <v>0</v>
      </c>
      <c r="AD747" s="235"/>
      <c r="AE747" s="235"/>
      <c r="AF747" s="235"/>
      <c r="AG747" s="210">
        <f t="shared" si="621"/>
        <v>0</v>
      </c>
      <c r="AH747" s="235">
        <v>0</v>
      </c>
      <c r="AI747" s="235">
        <v>0</v>
      </c>
      <c r="AJ747" s="235">
        <v>0</v>
      </c>
      <c r="AK747" s="210">
        <f t="shared" si="622"/>
        <v>0</v>
      </c>
      <c r="AL747" s="247"/>
      <c r="AM747" s="247"/>
      <c r="AN747" s="247"/>
      <c r="AO747" s="207">
        <f t="shared" si="629"/>
        <v>0</v>
      </c>
      <c r="AP747" s="236"/>
      <c r="AQ747" s="411">
        <f t="shared" si="630"/>
        <v>0</v>
      </c>
      <c r="AR747" s="237"/>
      <c r="AS747" s="237"/>
      <c r="AT747" s="237"/>
      <c r="AU747" s="219">
        <f t="shared" si="631"/>
        <v>0</v>
      </c>
      <c r="AV747" s="253"/>
      <c r="AW747" s="254"/>
      <c r="AX747" s="237"/>
      <c r="AY747" s="237"/>
      <c r="AZ747" s="255"/>
      <c r="BA747" s="222">
        <f t="shared" si="632"/>
        <v>0</v>
      </c>
      <c r="BB747" s="254"/>
      <c r="BC747" s="237"/>
      <c r="BD747" s="237"/>
      <c r="BE747" s="255"/>
      <c r="BF747" s="222">
        <f t="shared" si="623"/>
        <v>0</v>
      </c>
      <c r="BG747" s="260"/>
      <c r="BH747" s="224" t="s">
        <v>48</v>
      </c>
      <c r="BI747" s="225"/>
      <c r="BJ747" s="249">
        <v>1.69</v>
      </c>
      <c r="BK747" s="226"/>
      <c r="BL747" s="250"/>
      <c r="BM747" s="225"/>
      <c r="BN747" s="226">
        <v>1.24</v>
      </c>
      <c r="BO747" s="226"/>
      <c r="BP747" s="251"/>
      <c r="BQ747" s="225"/>
      <c r="BR747" s="226">
        <v>1.1599999999999999</v>
      </c>
      <c r="BS747" s="226"/>
      <c r="BT747" s="252"/>
      <c r="BU747" s="8"/>
      <c r="BV747" s="87"/>
      <c r="BW747" s="104" t="s">
        <v>48</v>
      </c>
      <c r="BX747" s="13"/>
      <c r="BY747" s="102">
        <f>BJ747+BN747+BR747</f>
        <v>4.09</v>
      </c>
      <c r="BZ747" s="102">
        <f>BK747+BO747+BS747</f>
        <v>0</v>
      </c>
      <c r="CA747" s="98"/>
      <c r="CB747" s="8"/>
      <c r="CC747" s="87"/>
      <c r="CD747" s="90" t="s">
        <v>48</v>
      </c>
      <c r="CE747" s="105"/>
      <c r="CF747" s="102">
        <f>BY747</f>
        <v>4.09</v>
      </c>
      <c r="CG747" s="102">
        <f>BZ747</f>
        <v>0</v>
      </c>
      <c r="CH747" s="106"/>
      <c r="CI747" s="8"/>
      <c r="CJ747" s="9"/>
      <c r="CK747" s="25" t="s">
        <v>48</v>
      </c>
      <c r="CL747" s="31">
        <f>BJ747/(C748+C749+C750)%</f>
        <v>0.6597439100562148</v>
      </c>
      <c r="CM747" s="31">
        <f>BN747/(D748+D749+D750)%</f>
        <v>0.72688903218242573</v>
      </c>
      <c r="CN747" s="31">
        <f>BR747/(E748+E749+E750)%</f>
        <v>1.3429811866859622</v>
      </c>
      <c r="CO747" s="32">
        <f>BY747/(F748+F749+F750)%</f>
        <v>0.79707673568818516</v>
      </c>
      <c r="CP747" s="8"/>
      <c r="CQ747" s="25" t="s">
        <v>48</v>
      </c>
      <c r="CR747" s="31">
        <f>BK747/(C748+C749+C750)%</f>
        <v>0</v>
      </c>
      <c r="CS747" s="31">
        <f>BO747/(D748+D749+D750)%</f>
        <v>0</v>
      </c>
      <c r="CT747" s="31">
        <f>BS747/(E748+E749+E750)%</f>
        <v>0</v>
      </c>
      <c r="CU747" s="32">
        <f>BZ747/(F750+F748+F749)%</f>
        <v>0</v>
      </c>
    </row>
    <row r="748" spans="1:99" ht="15.75" customHeight="1" x14ac:dyDescent="0.25">
      <c r="A748" s="201" t="s">
        <v>49</v>
      </c>
      <c r="B748" s="503">
        <v>234</v>
      </c>
      <c r="C748" s="204">
        <v>0</v>
      </c>
      <c r="D748" s="204">
        <v>0</v>
      </c>
      <c r="E748" s="204">
        <v>70.025000000000006</v>
      </c>
      <c r="F748" s="206">
        <f t="shared" si="616"/>
        <v>70.025000000000006</v>
      </c>
      <c r="G748" s="206">
        <f t="shared" si="624"/>
        <v>2177.1130000000007</v>
      </c>
      <c r="H748" s="206">
        <f>G748/BH739</f>
        <v>128.06547058823534</v>
      </c>
      <c r="I748" s="207">
        <f t="shared" si="617"/>
        <v>0</v>
      </c>
      <c r="J748" s="207">
        <f t="shared" si="625"/>
        <v>160</v>
      </c>
      <c r="K748" s="207">
        <f t="shared" si="618"/>
        <v>15</v>
      </c>
      <c r="L748" s="207">
        <f t="shared" si="626"/>
        <v>370</v>
      </c>
      <c r="M748" s="207">
        <f t="shared" si="619"/>
        <v>30</v>
      </c>
      <c r="N748" s="207">
        <f t="shared" si="627"/>
        <v>2560</v>
      </c>
      <c r="O748" s="208">
        <f>(24*60-(I748+K748+M748+AR748+AS748+AT748))/24/60*100</f>
        <v>96.875</v>
      </c>
      <c r="P748" s="208">
        <f>(X748*24*60-(J748+L748+N748+AQ748+AU748))/X748/24/60*100</f>
        <v>85.55964052287581</v>
      </c>
      <c r="Q748" s="496">
        <f>(C748+C749)/AL748*60</f>
        <v>0</v>
      </c>
      <c r="R748" s="496">
        <f>(D748+D749)/AM748*60</f>
        <v>0</v>
      </c>
      <c r="S748" s="496">
        <f>(E748+E749)/AN748*60</f>
        <v>9.3366666666666678</v>
      </c>
      <c r="T748" s="496">
        <f>(F748+F749)/(AL748+AM748+AN748)*60</f>
        <v>3.1471910112359556</v>
      </c>
      <c r="U748" s="496">
        <f>(G748+G749)*60/AO748</f>
        <v>7.6233895535453771</v>
      </c>
      <c r="V748" s="487">
        <v>16.25</v>
      </c>
      <c r="W748" s="245"/>
      <c r="X748" s="214">
        <f t="shared" si="628"/>
        <v>17</v>
      </c>
      <c r="Y748" s="201" t="s">
        <v>49</v>
      </c>
      <c r="Z748" s="215"/>
      <c r="AA748" s="216"/>
      <c r="AB748" s="216"/>
      <c r="AC748" s="210">
        <f t="shared" si="620"/>
        <v>0</v>
      </c>
      <c r="AD748" s="235"/>
      <c r="AE748" s="235">
        <v>15</v>
      </c>
      <c r="AF748" s="235"/>
      <c r="AG748" s="210">
        <f t="shared" si="621"/>
        <v>15</v>
      </c>
      <c r="AH748" s="216">
        <v>10</v>
      </c>
      <c r="AI748" s="216">
        <v>20</v>
      </c>
      <c r="AJ748" s="216">
        <v>0</v>
      </c>
      <c r="AK748" s="210">
        <f t="shared" si="622"/>
        <v>30</v>
      </c>
      <c r="AL748" s="247">
        <v>470</v>
      </c>
      <c r="AM748" s="247">
        <v>415</v>
      </c>
      <c r="AN748" s="247">
        <v>450</v>
      </c>
      <c r="AO748" s="207">
        <f t="shared" si="629"/>
        <v>17135</v>
      </c>
      <c r="AP748" s="209"/>
      <c r="AQ748" s="411">
        <f t="shared" si="630"/>
        <v>0</v>
      </c>
      <c r="AR748" s="210"/>
      <c r="AS748" s="210"/>
      <c r="AT748" s="210"/>
      <c r="AU748" s="219">
        <f t="shared" si="631"/>
        <v>445</v>
      </c>
      <c r="AV748" s="220" t="s">
        <v>50</v>
      </c>
      <c r="AW748" s="221"/>
      <c r="AX748" s="210"/>
      <c r="AY748" s="210"/>
      <c r="AZ748" s="219">
        <f>AW748+AX748+AY748</f>
        <v>0</v>
      </c>
      <c r="BA748" s="222">
        <f t="shared" si="632"/>
        <v>240</v>
      </c>
      <c r="BB748" s="221"/>
      <c r="BC748" s="210"/>
      <c r="BD748" s="210"/>
      <c r="BE748" s="219">
        <f>BB748+BC748+BD748</f>
        <v>0</v>
      </c>
      <c r="BF748" s="222">
        <f t="shared" si="623"/>
        <v>0</v>
      </c>
      <c r="BG748" s="248">
        <f>SUM(AR748:AT750,AP748:AP750,AL748:AN750,AH748:AJ750,AD748:AF750,Z748:AB750)</f>
        <v>1440</v>
      </c>
      <c r="BH748" s="195"/>
      <c r="BI748" s="239"/>
      <c r="BJ748" s="240"/>
      <c r="BK748" s="241"/>
      <c r="BL748" s="242"/>
      <c r="BM748" s="239"/>
      <c r="BN748" s="241"/>
      <c r="BO748" s="241"/>
      <c r="BP748" s="198"/>
      <c r="BQ748" s="239"/>
      <c r="BR748" s="241"/>
      <c r="BS748" s="241"/>
      <c r="BT748" s="243"/>
      <c r="BU748" s="8"/>
      <c r="BV748" s="87"/>
      <c r="BW748" s="107"/>
      <c r="BX748" s="14"/>
      <c r="BY748" s="93"/>
      <c r="BZ748" s="93"/>
      <c r="CA748" s="98"/>
      <c r="CB748" s="8"/>
      <c r="CC748" s="87"/>
      <c r="CD748" s="111"/>
      <c r="CE748" s="112"/>
      <c r="CF748" s="93"/>
      <c r="CG748" s="93"/>
      <c r="CH748" s="110"/>
      <c r="CI748" s="8"/>
      <c r="CJ748" s="9"/>
      <c r="CK748" s="25"/>
      <c r="CL748" s="2"/>
      <c r="CM748" s="2"/>
      <c r="CN748" s="2"/>
      <c r="CO748" s="3"/>
      <c r="CP748" s="8"/>
      <c r="CQ748" s="25"/>
      <c r="CR748" s="2"/>
      <c r="CS748" s="2"/>
      <c r="CT748" s="2"/>
      <c r="CU748" s="3"/>
    </row>
    <row r="749" spans="1:99" ht="15.75" customHeight="1" x14ac:dyDescent="0.25">
      <c r="A749" s="182" t="s">
        <v>51</v>
      </c>
      <c r="B749" s="503"/>
      <c r="C749" s="204">
        <v>0</v>
      </c>
      <c r="D749" s="204">
        <v>0</v>
      </c>
      <c r="E749" s="204">
        <v>0</v>
      </c>
      <c r="F749" s="205">
        <f t="shared" si="616"/>
        <v>0</v>
      </c>
      <c r="G749" s="206">
        <f t="shared" si="624"/>
        <v>0</v>
      </c>
      <c r="H749" s="205">
        <f>G749/BH739</f>
        <v>0</v>
      </c>
      <c r="I749" s="231">
        <f t="shared" si="617"/>
        <v>0</v>
      </c>
      <c r="J749" s="207">
        <f t="shared" si="625"/>
        <v>0</v>
      </c>
      <c r="K749" s="231">
        <f t="shared" si="618"/>
        <v>0</v>
      </c>
      <c r="L749" s="207">
        <f t="shared" si="626"/>
        <v>0</v>
      </c>
      <c r="M749" s="207">
        <f t="shared" si="619"/>
        <v>0</v>
      </c>
      <c r="N749" s="207">
        <f t="shared" si="627"/>
        <v>0</v>
      </c>
      <c r="O749" s="208"/>
      <c r="P749" s="208"/>
      <c r="Q749" s="496"/>
      <c r="R749" s="496"/>
      <c r="S749" s="496"/>
      <c r="T749" s="496"/>
      <c r="U749" s="496"/>
      <c r="V749" s="487"/>
      <c r="W749" s="245"/>
      <c r="X749" s="214">
        <f t="shared" si="628"/>
        <v>17</v>
      </c>
      <c r="Y749" s="182" t="s">
        <v>51</v>
      </c>
      <c r="Z749" s="237"/>
      <c r="AA749" s="261"/>
      <c r="AB749" s="261"/>
      <c r="AC749" s="210">
        <f t="shared" si="620"/>
        <v>0</v>
      </c>
      <c r="AD749" s="235"/>
      <c r="AE749" s="235"/>
      <c r="AF749" s="235"/>
      <c r="AG749" s="210">
        <f t="shared" si="621"/>
        <v>0</v>
      </c>
      <c r="AH749" s="235">
        <v>0</v>
      </c>
      <c r="AI749" s="235">
        <v>0</v>
      </c>
      <c r="AJ749" s="235">
        <v>0</v>
      </c>
      <c r="AK749" s="210">
        <f t="shared" si="622"/>
        <v>0</v>
      </c>
      <c r="AL749" s="233"/>
      <c r="AM749" s="233"/>
      <c r="AN749" s="233"/>
      <c r="AO749" s="207">
        <f t="shared" si="629"/>
        <v>0</v>
      </c>
      <c r="AP749" s="236"/>
      <c r="AQ749" s="411">
        <f t="shared" si="630"/>
        <v>0</v>
      </c>
      <c r="AR749" s="237"/>
      <c r="AS749" s="237"/>
      <c r="AT749" s="237"/>
      <c r="AU749" s="219">
        <f t="shared" si="631"/>
        <v>0</v>
      </c>
      <c r="AV749" s="253"/>
      <c r="AW749" s="254"/>
      <c r="AX749" s="237"/>
      <c r="AY749" s="237"/>
      <c r="AZ749" s="255"/>
      <c r="BA749" s="222">
        <f t="shared" si="632"/>
        <v>0</v>
      </c>
      <c r="BB749" s="254"/>
      <c r="BC749" s="237"/>
      <c r="BD749" s="237"/>
      <c r="BE749" s="255"/>
      <c r="BF749" s="222">
        <f t="shared" si="623"/>
        <v>0</v>
      </c>
      <c r="BG749" s="260"/>
      <c r="BH749" s="224" t="s">
        <v>52</v>
      </c>
      <c r="BI749" s="225"/>
      <c r="BJ749" s="249">
        <v>1.19</v>
      </c>
      <c r="BK749" s="226"/>
      <c r="BL749" s="250"/>
      <c r="BM749" s="225"/>
      <c r="BN749" s="226">
        <v>0.42</v>
      </c>
      <c r="BO749" s="226"/>
      <c r="BP749" s="251"/>
      <c r="BQ749" s="225"/>
      <c r="BR749" s="226">
        <v>0.5</v>
      </c>
      <c r="BS749" s="226"/>
      <c r="BT749" s="252"/>
      <c r="BU749" s="8"/>
      <c r="BV749" s="87"/>
      <c r="BW749" s="104" t="s">
        <v>52</v>
      </c>
      <c r="BX749" s="13"/>
      <c r="BY749" s="102">
        <f>BJ749+BN749+BR749</f>
        <v>2.11</v>
      </c>
      <c r="BZ749" s="102">
        <f>BK749+BO749+BS749</f>
        <v>0</v>
      </c>
      <c r="CA749" s="98"/>
      <c r="CB749" s="8"/>
      <c r="CC749" s="87"/>
      <c r="CD749" s="113" t="s">
        <v>52</v>
      </c>
      <c r="CE749" s="96"/>
      <c r="CF749" s="102">
        <f>BY749</f>
        <v>2.11</v>
      </c>
      <c r="CG749" s="102">
        <f>BZ749</f>
        <v>0</v>
      </c>
      <c r="CH749" s="106"/>
      <c r="CI749" s="8"/>
      <c r="CJ749" s="9"/>
      <c r="CK749" s="25" t="s">
        <v>52</v>
      </c>
      <c r="CL749" s="31">
        <f>BJ749/(C751+C752)%</f>
        <v>1.1747285291214216</v>
      </c>
      <c r="CM749" s="31">
        <f>BN749/(D751+D752)%</f>
        <v>3.0724213606437454</v>
      </c>
      <c r="CN749" s="31">
        <f>BR749/(E751+E752)%</f>
        <v>0.5854458169896376</v>
      </c>
      <c r="CO749" s="32">
        <f>BY749/(F751+F752)%</f>
        <v>1.0530255770430441</v>
      </c>
      <c r="CP749" s="8"/>
      <c r="CQ749" s="25" t="s">
        <v>52</v>
      </c>
      <c r="CR749" s="31">
        <f>BK749/(C751+C752)%</f>
        <v>0</v>
      </c>
      <c r="CS749" s="31">
        <f>BO749/(D751+D752)%</f>
        <v>0</v>
      </c>
      <c r="CT749" s="31">
        <f>BS749/(E751+E752)%</f>
        <v>0</v>
      </c>
      <c r="CU749" s="32">
        <f>BZ749/(F751+F752)%</f>
        <v>0</v>
      </c>
    </row>
    <row r="750" spans="1:99" ht="15.75" customHeight="1" x14ac:dyDescent="0.25">
      <c r="A750" s="182" t="s">
        <v>53</v>
      </c>
      <c r="B750" s="202">
        <v>150</v>
      </c>
      <c r="C750" s="204">
        <v>256.16000000000003</v>
      </c>
      <c r="D750" s="204">
        <v>170.59</v>
      </c>
      <c r="E750" s="204">
        <v>16.350000000000001</v>
      </c>
      <c r="F750" s="205">
        <f t="shared" si="616"/>
        <v>443.1</v>
      </c>
      <c r="G750" s="206">
        <f t="shared" si="624"/>
        <v>4985.3</v>
      </c>
      <c r="H750" s="205">
        <f>G750/BH739</f>
        <v>293.25294117647059</v>
      </c>
      <c r="I750" s="231">
        <f t="shared" si="617"/>
        <v>30</v>
      </c>
      <c r="J750" s="207">
        <f t="shared" si="625"/>
        <v>30</v>
      </c>
      <c r="K750" s="231">
        <f t="shared" si="618"/>
        <v>0</v>
      </c>
      <c r="L750" s="207">
        <f t="shared" si="626"/>
        <v>0</v>
      </c>
      <c r="M750" s="207">
        <f t="shared" si="619"/>
        <v>30</v>
      </c>
      <c r="N750" s="207">
        <f t="shared" si="627"/>
        <v>250</v>
      </c>
      <c r="O750" s="208"/>
      <c r="P750" s="208"/>
      <c r="Q750" s="207" t="e">
        <f>C750/AL750*60</f>
        <v>#DIV/0!</v>
      </c>
      <c r="R750" s="207" t="e">
        <f>D750/AM750*60</f>
        <v>#DIV/0!</v>
      </c>
      <c r="S750" s="207" t="e">
        <f>E750/AN750*60</f>
        <v>#DIV/0!</v>
      </c>
      <c r="T750" s="207" t="e">
        <f>(F750)/(AL750+AM750+AN750)*60</f>
        <v>#DIV/0!</v>
      </c>
      <c r="U750" s="207" t="e">
        <f>(G750)*60/AO750</f>
        <v>#DIV/0!</v>
      </c>
      <c r="V750" s="259">
        <v>20.6</v>
      </c>
      <c r="W750" s="213"/>
      <c r="X750" s="214">
        <f t="shared" si="628"/>
        <v>17</v>
      </c>
      <c r="Y750" s="182" t="s">
        <v>53</v>
      </c>
      <c r="Z750" s="237"/>
      <c r="AA750" s="261"/>
      <c r="AB750" s="261">
        <v>30</v>
      </c>
      <c r="AC750" s="210">
        <f t="shared" si="620"/>
        <v>30</v>
      </c>
      <c r="AD750" s="235"/>
      <c r="AE750" s="235"/>
      <c r="AF750" s="235"/>
      <c r="AG750" s="210">
        <f t="shared" si="621"/>
        <v>0</v>
      </c>
      <c r="AH750" s="235">
        <v>0</v>
      </c>
      <c r="AI750" s="235">
        <v>0</v>
      </c>
      <c r="AJ750" s="235">
        <v>30</v>
      </c>
      <c r="AK750" s="210">
        <f t="shared" si="622"/>
        <v>30</v>
      </c>
      <c r="AL750" s="247"/>
      <c r="AM750" s="247"/>
      <c r="AN750" s="247"/>
      <c r="AO750" s="207">
        <f t="shared" si="629"/>
        <v>0</v>
      </c>
      <c r="AP750" s="236"/>
      <c r="AQ750" s="411">
        <f t="shared" si="630"/>
        <v>0</v>
      </c>
      <c r="AR750" s="237"/>
      <c r="AS750" s="237"/>
      <c r="AT750" s="237"/>
      <c r="AU750" s="219">
        <f t="shared" si="631"/>
        <v>0</v>
      </c>
      <c r="AV750" s="253"/>
      <c r="AW750" s="254"/>
      <c r="AX750" s="237"/>
      <c r="AY750" s="237"/>
      <c r="AZ750" s="255"/>
      <c r="BA750" s="222">
        <f t="shared" si="632"/>
        <v>0</v>
      </c>
      <c r="BB750" s="254"/>
      <c r="BC750" s="237"/>
      <c r="BD750" s="237"/>
      <c r="BE750" s="255"/>
      <c r="BF750" s="222">
        <f t="shared" si="623"/>
        <v>0</v>
      </c>
      <c r="BG750" s="257"/>
      <c r="BH750" s="224"/>
      <c r="BI750" s="225"/>
      <c r="BJ750" s="240"/>
      <c r="BK750" s="240"/>
      <c r="BL750" s="250"/>
      <c r="BM750" s="225"/>
      <c r="BN750" s="240"/>
      <c r="BO750" s="240"/>
      <c r="BP750" s="251"/>
      <c r="BQ750" s="225"/>
      <c r="BR750" s="240"/>
      <c r="BS750" s="240"/>
      <c r="BT750" s="252"/>
      <c r="BU750" s="8"/>
      <c r="BV750" s="87"/>
      <c r="BW750" s="107"/>
      <c r="BX750" s="13"/>
      <c r="BY750" s="102"/>
      <c r="BZ750" s="102"/>
      <c r="CA750" s="98"/>
      <c r="CB750" s="8"/>
      <c r="CC750" s="87"/>
      <c r="CD750" s="90"/>
      <c r="CE750" s="105"/>
      <c r="CF750" s="102"/>
      <c r="CG750" s="102"/>
      <c r="CH750" s="106"/>
      <c r="CI750" s="8"/>
      <c r="CJ750" s="9"/>
      <c r="CK750" s="25"/>
      <c r="CL750" s="31"/>
      <c r="CM750" s="31"/>
      <c r="CN750" s="31"/>
      <c r="CO750" s="32"/>
      <c r="CP750" s="8"/>
      <c r="CQ750" s="25"/>
      <c r="CR750" s="31"/>
      <c r="CS750" s="31"/>
      <c r="CT750" s="31"/>
      <c r="CU750" s="32"/>
    </row>
    <row r="751" spans="1:99" ht="15.75" customHeight="1" x14ac:dyDescent="0.25">
      <c r="A751" s="201" t="s">
        <v>54</v>
      </c>
      <c r="B751" s="202">
        <v>208</v>
      </c>
      <c r="C751" s="204">
        <v>0</v>
      </c>
      <c r="D751" s="204">
        <v>0</v>
      </c>
      <c r="E751" s="204">
        <v>0</v>
      </c>
      <c r="F751" s="206">
        <f t="shared" ref="F751:F759" si="633">C751+D751+E751</f>
        <v>0</v>
      </c>
      <c r="G751" s="206">
        <f t="shared" si="624"/>
        <v>107.51000000000002</v>
      </c>
      <c r="H751" s="206">
        <f>G751/BH739</f>
        <v>6.3241176470588245</v>
      </c>
      <c r="I751" s="207">
        <f t="shared" si="617"/>
        <v>0</v>
      </c>
      <c r="J751" s="207">
        <f t="shared" si="625"/>
        <v>820</v>
      </c>
      <c r="K751" s="207">
        <f t="shared" si="618"/>
        <v>0</v>
      </c>
      <c r="L751" s="207">
        <f t="shared" si="626"/>
        <v>10</v>
      </c>
      <c r="M751" s="207">
        <f t="shared" si="619"/>
        <v>60</v>
      </c>
      <c r="N751" s="207">
        <f t="shared" si="627"/>
        <v>7185</v>
      </c>
      <c r="O751" s="208">
        <f>(24*60-(I751+K751+M751+AR751+AS751+AT751+AP751))/24/60*100</f>
        <v>95.833333333333343</v>
      </c>
      <c r="P751" s="208">
        <f>(X751*24*60-(J751+L751+N751+AQ751+AU751))/X751/24/60*100</f>
        <v>65.54330065359477</v>
      </c>
      <c r="Q751" s="496">
        <f>(C751+C752)/(AL751+AL752)*60</f>
        <v>12.6625</v>
      </c>
      <c r="R751" s="496">
        <f>(D751+D752)/(AM751+AM752)*60</f>
        <v>1.9528571428571428</v>
      </c>
      <c r="S751" s="496">
        <f>(E751+E752)/(AN751+AN752)*60</f>
        <v>11.916976744186046</v>
      </c>
      <c r="T751" s="496">
        <f>(F751+F752)/(AL751+AM751+AN751+AL752+AM752+AN752)*60</f>
        <v>9.0394736842105257</v>
      </c>
      <c r="U751" s="496" t="e">
        <f>(G751+G752)*60/(AO751+AO752)</f>
        <v>#VALUE!</v>
      </c>
      <c r="V751" s="487">
        <v>22.18</v>
      </c>
      <c r="W751" s="245"/>
      <c r="X751" s="214">
        <f t="shared" si="628"/>
        <v>17</v>
      </c>
      <c r="Y751" s="201" t="s">
        <v>54</v>
      </c>
      <c r="Z751" s="262"/>
      <c r="AA751" s="216"/>
      <c r="AB751" s="216"/>
      <c r="AC751" s="210">
        <f t="shared" si="620"/>
        <v>0</v>
      </c>
      <c r="AD751" s="235"/>
      <c r="AE751" s="235"/>
      <c r="AF751" s="235"/>
      <c r="AG751" s="210">
        <f t="shared" si="621"/>
        <v>0</v>
      </c>
      <c r="AH751" s="235">
        <v>0</v>
      </c>
      <c r="AI751" s="235">
        <v>60</v>
      </c>
      <c r="AJ751" s="235">
        <v>0</v>
      </c>
      <c r="AK751" s="210">
        <f t="shared" si="622"/>
        <v>60</v>
      </c>
      <c r="AL751" s="247">
        <v>480</v>
      </c>
      <c r="AM751" s="247">
        <v>420</v>
      </c>
      <c r="AN751" s="247">
        <v>430</v>
      </c>
      <c r="AO751" s="207">
        <f t="shared" si="629"/>
        <v>12650</v>
      </c>
      <c r="AP751" s="209"/>
      <c r="AQ751" s="411">
        <f t="shared" si="630"/>
        <v>0</v>
      </c>
      <c r="AR751" s="210"/>
      <c r="AS751" s="210"/>
      <c r="AT751" s="210"/>
      <c r="AU751" s="219">
        <f t="shared" si="631"/>
        <v>420</v>
      </c>
      <c r="AV751" s="263" t="s">
        <v>55</v>
      </c>
      <c r="AW751" s="221"/>
      <c r="AX751" s="210"/>
      <c r="AY751" s="210"/>
      <c r="AZ751" s="219">
        <f>AW751+AX751+AY751</f>
        <v>0</v>
      </c>
      <c r="BA751" s="222">
        <f t="shared" si="632"/>
        <v>0</v>
      </c>
      <c r="BB751" s="221"/>
      <c r="BC751" s="210"/>
      <c r="BD751" s="210"/>
      <c r="BE751" s="219">
        <f>BB751+BC751+BD751</f>
        <v>0</v>
      </c>
      <c r="BF751" s="222">
        <f t="shared" si="623"/>
        <v>0</v>
      </c>
      <c r="BG751" s="248">
        <f>SUM(AR751:AT752,AP751:AP752,AL751:AN752,AH751:AJ752,AD751:AF752,Z751:AB752)</f>
        <v>1440</v>
      </c>
      <c r="BH751" s="224" t="s">
        <v>56</v>
      </c>
      <c r="BI751" s="225"/>
      <c r="BJ751" s="249">
        <v>0.56000000000000005</v>
      </c>
      <c r="BK751" s="226"/>
      <c r="BL751" s="250"/>
      <c r="BM751" s="225"/>
      <c r="BN751" s="226">
        <v>0</v>
      </c>
      <c r="BO751" s="226"/>
      <c r="BP751" s="251"/>
      <c r="BQ751" s="225"/>
      <c r="BR751" s="226">
        <v>0</v>
      </c>
      <c r="BS751" s="226"/>
      <c r="BT751" s="252"/>
      <c r="BU751" s="8"/>
      <c r="BV751" s="87"/>
      <c r="BW751" s="104" t="s">
        <v>56</v>
      </c>
      <c r="BX751" s="13"/>
      <c r="BY751" s="102">
        <f>BJ751+BN751+BR751</f>
        <v>0.56000000000000005</v>
      </c>
      <c r="BZ751" s="102">
        <f>BK751+BO751+BS751</f>
        <v>0</v>
      </c>
      <c r="CA751" s="98"/>
      <c r="CB751" s="8"/>
      <c r="CC751" s="87"/>
      <c r="CD751" s="103" t="s">
        <v>56</v>
      </c>
      <c r="CE751" s="105"/>
      <c r="CF751" s="102">
        <f>BY751</f>
        <v>0.56000000000000005</v>
      </c>
      <c r="CG751" s="102">
        <f>BZ751</f>
        <v>0</v>
      </c>
      <c r="CH751" s="106"/>
      <c r="CI751" s="8"/>
      <c r="CJ751" s="9"/>
      <c r="CK751" s="7" t="s">
        <v>56</v>
      </c>
      <c r="CL751" s="31" t="e">
        <f>BJ751/(C753)%</f>
        <v>#DIV/0!</v>
      </c>
      <c r="CM751" s="31" t="e">
        <f>BN751/(D753)%</f>
        <v>#DIV/0!</v>
      </c>
      <c r="CN751" s="31" t="e">
        <f>BR751/(E753)%</f>
        <v>#DIV/0!</v>
      </c>
      <c r="CO751" s="32" t="e">
        <f>BY751/(F753)%</f>
        <v>#DIV/0!</v>
      </c>
      <c r="CP751" s="8"/>
      <c r="CQ751" s="7" t="s">
        <v>56</v>
      </c>
      <c r="CR751" s="31" t="e">
        <f>BK751/(C753)%</f>
        <v>#DIV/0!</v>
      </c>
      <c r="CS751" s="31" t="e">
        <f>BO751/(D753)%</f>
        <v>#DIV/0!</v>
      </c>
      <c r="CT751" s="31" t="e">
        <f>BS751/(E753)%</f>
        <v>#DIV/0!</v>
      </c>
      <c r="CU751" s="32" t="e">
        <f>BZ751/(F753)%</f>
        <v>#DIV/0!</v>
      </c>
    </row>
    <row r="752" spans="1:99" ht="15.75" customHeight="1" x14ac:dyDescent="0.25">
      <c r="A752" s="182" t="s">
        <v>57</v>
      </c>
      <c r="B752" s="202">
        <v>277</v>
      </c>
      <c r="C752" s="204">
        <v>101.3</v>
      </c>
      <c r="D752" s="204">
        <v>13.67</v>
      </c>
      <c r="E752" s="204">
        <v>85.405000000000001</v>
      </c>
      <c r="F752" s="205">
        <f t="shared" si="633"/>
        <v>200.375</v>
      </c>
      <c r="G752" s="206">
        <f t="shared" si="624"/>
        <v>1938.8950000000002</v>
      </c>
      <c r="H752" s="205">
        <f>G752/BH739</f>
        <v>114.05264705882354</v>
      </c>
      <c r="I752" s="231">
        <f t="shared" si="617"/>
        <v>0</v>
      </c>
      <c r="J752" s="207">
        <f t="shared" si="625"/>
        <v>10</v>
      </c>
      <c r="K752" s="231">
        <f t="shared" si="618"/>
        <v>0</v>
      </c>
      <c r="L752" s="207">
        <f t="shared" si="626"/>
        <v>0</v>
      </c>
      <c r="M752" s="207">
        <f t="shared" si="619"/>
        <v>50</v>
      </c>
      <c r="N752" s="207">
        <f t="shared" si="627"/>
        <v>1410</v>
      </c>
      <c r="O752" s="208"/>
      <c r="P752" s="208"/>
      <c r="Q752" s="496"/>
      <c r="R752" s="496"/>
      <c r="S752" s="496"/>
      <c r="T752" s="496"/>
      <c r="U752" s="496"/>
      <c r="V752" s="487"/>
      <c r="W752" s="245"/>
      <c r="X752" s="214">
        <f t="shared" si="628"/>
        <v>17</v>
      </c>
      <c r="Y752" s="182" t="s">
        <v>57</v>
      </c>
      <c r="Z752" s="215"/>
      <c r="AA752" s="216"/>
      <c r="AB752" s="216"/>
      <c r="AC752" s="210">
        <f t="shared" si="620"/>
        <v>0</v>
      </c>
      <c r="AD752" s="235"/>
      <c r="AE752" s="235"/>
      <c r="AF752" s="235"/>
      <c r="AG752" s="210">
        <f t="shared" si="621"/>
        <v>0</v>
      </c>
      <c r="AH752" s="235">
        <v>0</v>
      </c>
      <c r="AI752" s="235">
        <v>0</v>
      </c>
      <c r="AJ752" s="235">
        <v>50</v>
      </c>
      <c r="AK752" s="210">
        <f t="shared" si="622"/>
        <v>50</v>
      </c>
      <c r="AL752" s="247"/>
      <c r="AM752" s="247"/>
      <c r="AN752" s="247"/>
      <c r="AO752" s="207" t="e">
        <f t="shared" si="629"/>
        <v>#VALUE!</v>
      </c>
      <c r="AP752" s="236"/>
      <c r="AQ752" s="411">
        <f t="shared" si="630"/>
        <v>0</v>
      </c>
      <c r="AR752" s="237"/>
      <c r="AS752" s="237"/>
      <c r="AT752" s="237"/>
      <c r="AU752" s="219">
        <f t="shared" si="631"/>
        <v>0</v>
      </c>
      <c r="AV752" s="253"/>
      <c r="AW752" s="254"/>
      <c r="AX752" s="237"/>
      <c r="AY752" s="237"/>
      <c r="AZ752" s="255"/>
      <c r="BA752" s="222">
        <f t="shared" si="632"/>
        <v>0</v>
      </c>
      <c r="BB752" s="254"/>
      <c r="BC752" s="237"/>
      <c r="BD752" s="237"/>
      <c r="BE752" s="255"/>
      <c r="BF752" s="222">
        <f t="shared" si="623"/>
        <v>0</v>
      </c>
      <c r="BG752" s="238"/>
      <c r="BI752" s="264"/>
      <c r="BJ752" s="264"/>
      <c r="BK752" s="264"/>
      <c r="BL752" s="264"/>
      <c r="BM752" s="264"/>
      <c r="BN752" s="264"/>
      <c r="BO752" s="264"/>
      <c r="BP752" s="264"/>
      <c r="BQ752" s="264"/>
      <c r="BR752" s="264"/>
      <c r="BS752" s="264"/>
      <c r="BT752" s="265"/>
      <c r="BU752" s="8"/>
      <c r="BV752" s="87"/>
      <c r="BW752" s="114"/>
      <c r="BX752" s="115"/>
      <c r="BY752" s="116"/>
      <c r="BZ752" s="116"/>
      <c r="CA752" s="117"/>
      <c r="CB752" s="8"/>
      <c r="CC752" s="118"/>
      <c r="CD752" s="119"/>
      <c r="CE752" s="120"/>
      <c r="CF752" s="116"/>
      <c r="CG752" s="116"/>
      <c r="CH752" s="121"/>
      <c r="CI752" s="8"/>
      <c r="CJ752" s="9"/>
      <c r="CK752" s="25"/>
      <c r="CL752" s="2"/>
      <c r="CM752" s="2"/>
      <c r="CN752" s="2"/>
      <c r="CO752" s="3"/>
      <c r="CP752" s="8"/>
      <c r="CQ752" s="25"/>
      <c r="CR752" s="2"/>
      <c r="CS752" s="2"/>
      <c r="CT752" s="2"/>
      <c r="CU752" s="3"/>
    </row>
    <row r="753" spans="1:99" ht="15.75" customHeight="1" x14ac:dyDescent="0.25">
      <c r="A753" s="182" t="s">
        <v>56</v>
      </c>
      <c r="B753" s="202"/>
      <c r="C753" s="204">
        <v>0</v>
      </c>
      <c r="D753" s="204">
        <v>0</v>
      </c>
      <c r="E753" s="204">
        <v>0</v>
      </c>
      <c r="F753" s="205">
        <f t="shared" si="633"/>
        <v>0</v>
      </c>
      <c r="G753" s="206">
        <f t="shared" si="624"/>
        <v>1269.143</v>
      </c>
      <c r="H753" s="205">
        <f>G753/BH739</f>
        <v>74.655470588235289</v>
      </c>
      <c r="I753" s="231">
        <f t="shared" si="617"/>
        <v>0</v>
      </c>
      <c r="J753" s="207">
        <f t="shared" si="625"/>
        <v>0</v>
      </c>
      <c r="K753" s="231">
        <f t="shared" si="618"/>
        <v>0</v>
      </c>
      <c r="L753" s="207">
        <f t="shared" si="626"/>
        <v>180</v>
      </c>
      <c r="M753" s="207">
        <f t="shared" si="619"/>
        <v>1440</v>
      </c>
      <c r="N753" s="207">
        <f t="shared" si="627"/>
        <v>14010</v>
      </c>
      <c r="O753" s="208">
        <f>(24*60-(I753+K753+M753+AR753+AS753+AT753+AP753))/24/60*100</f>
        <v>0</v>
      </c>
      <c r="P753" s="208">
        <f>(X753*24*60-(J753+L753+N753+AQ753+AU753))/X753/24/60*100</f>
        <v>42.034313725490193</v>
      </c>
      <c r="Q753" s="266"/>
      <c r="R753" s="266"/>
      <c r="S753" s="266"/>
      <c r="T753" s="266"/>
      <c r="U753" s="266"/>
      <c r="V753" s="267"/>
      <c r="W753" s="245"/>
      <c r="X753" s="214">
        <f t="shared" si="628"/>
        <v>17</v>
      </c>
      <c r="Y753" s="224" t="s">
        <v>56</v>
      </c>
      <c r="Z753" s="215"/>
      <c r="AA753" s="216"/>
      <c r="AB753" s="216"/>
      <c r="AC753" s="210">
        <f t="shared" si="620"/>
        <v>0</v>
      </c>
      <c r="AD753" s="235"/>
      <c r="AE753" s="235"/>
      <c r="AF753" s="235"/>
      <c r="AG753" s="210">
        <f t="shared" si="621"/>
        <v>0</v>
      </c>
      <c r="AH753" s="235">
        <v>480</v>
      </c>
      <c r="AI753" s="235">
        <v>480</v>
      </c>
      <c r="AJ753" s="235">
        <v>480</v>
      </c>
      <c r="AK753" s="210">
        <f t="shared" si="622"/>
        <v>1440</v>
      </c>
      <c r="AL753" s="247"/>
      <c r="AM753" s="247"/>
      <c r="AN753" s="247"/>
      <c r="AO753" s="207">
        <f t="shared" si="629"/>
        <v>0</v>
      </c>
      <c r="AP753" s="236"/>
      <c r="AQ753" s="411">
        <f t="shared" si="630"/>
        <v>0</v>
      </c>
      <c r="AR753" s="237"/>
      <c r="AS753" s="237"/>
      <c r="AT753" s="237"/>
      <c r="AU753" s="219">
        <f t="shared" si="631"/>
        <v>0</v>
      </c>
      <c r="AV753" s="263" t="s">
        <v>56</v>
      </c>
      <c r="AW753" s="254"/>
      <c r="AX753" s="254"/>
      <c r="AY753" s="254"/>
      <c r="AZ753" s="219">
        <f t="shared" ref="AZ753:AZ759" si="634">AW753+AX753+AY753</f>
        <v>0</v>
      </c>
      <c r="BA753" s="222">
        <f t="shared" si="632"/>
        <v>0</v>
      </c>
      <c r="BB753" s="221"/>
      <c r="BC753" s="210"/>
      <c r="BD753" s="210"/>
      <c r="BE753" s="219">
        <f t="shared" ref="BE753:BE759" si="635">BB753+BC753+BD753</f>
        <v>0</v>
      </c>
      <c r="BF753" s="222">
        <f t="shared" si="623"/>
        <v>2880</v>
      </c>
      <c r="BG753" s="223"/>
      <c r="BH753" s="224" t="s">
        <v>58</v>
      </c>
      <c r="BI753" s="268">
        <v>1.3</v>
      </c>
      <c r="BJ753" s="249">
        <v>1.4</v>
      </c>
      <c r="BK753" s="226"/>
      <c r="BL753" s="269"/>
      <c r="BM753" s="268">
        <v>1.07</v>
      </c>
      <c r="BN753" s="226">
        <v>1.17</v>
      </c>
      <c r="BO753" s="226"/>
      <c r="BP753" s="270"/>
      <c r="BQ753" s="268">
        <v>0.82</v>
      </c>
      <c r="BR753" s="226">
        <v>0.92</v>
      </c>
      <c r="BS753" s="226"/>
      <c r="BT753" s="271"/>
      <c r="BU753" s="8"/>
      <c r="BV753" s="87"/>
      <c r="BW753" s="122" t="s">
        <v>59</v>
      </c>
      <c r="BX753" s="123">
        <f t="shared" ref="BX753:CA754" si="636">BI753+BM753+BQ753</f>
        <v>3.19</v>
      </c>
      <c r="BY753" s="102">
        <f t="shared" si="636"/>
        <v>3.4899999999999998</v>
      </c>
      <c r="BZ753" s="102">
        <f t="shared" si="636"/>
        <v>0</v>
      </c>
      <c r="CA753" s="124">
        <f t="shared" si="636"/>
        <v>0</v>
      </c>
      <c r="CB753" s="8"/>
      <c r="CC753" s="87"/>
      <c r="CD753" s="113" t="s">
        <v>59</v>
      </c>
      <c r="CE753" s="125">
        <f t="shared" ref="CE753:CH754" si="637">BX753</f>
        <v>3.19</v>
      </c>
      <c r="CF753" s="102">
        <f t="shared" si="637"/>
        <v>3.4899999999999998</v>
      </c>
      <c r="CG753" s="102">
        <f t="shared" si="637"/>
        <v>0</v>
      </c>
      <c r="CH753" s="126">
        <f t="shared" si="637"/>
        <v>0</v>
      </c>
      <c r="CI753" s="8"/>
      <c r="CJ753" s="9"/>
      <c r="CK753" s="25" t="s">
        <v>58</v>
      </c>
      <c r="CL753" s="31">
        <f>BJ753/(BJ753+C755)%</f>
        <v>3.0561680019210198</v>
      </c>
      <c r="CM753" s="31">
        <f>BN753/(BN753+D755)%</f>
        <v>2.5418205518140344</v>
      </c>
      <c r="CN753" s="31">
        <f>BR753/(BR753+E755)%</f>
        <v>2.1435228331780056</v>
      </c>
      <c r="CO753" s="32">
        <f>BY753/(BY753+F755)%</f>
        <v>2.5898084729034792</v>
      </c>
      <c r="CP753" s="8"/>
      <c r="CQ753" s="25" t="s">
        <v>58</v>
      </c>
      <c r="CR753" s="31">
        <f>BK753/C755%</f>
        <v>0</v>
      </c>
      <c r="CS753" s="31">
        <f>BO753/D755%</f>
        <v>0</v>
      </c>
      <c r="CT753" s="31">
        <f>BS753/E755%</f>
        <v>0</v>
      </c>
      <c r="CU753" s="32">
        <f>BZ753/F755%</f>
        <v>0</v>
      </c>
    </row>
    <row r="754" spans="1:99" ht="15.75" customHeight="1" x14ac:dyDescent="0.25">
      <c r="A754" s="182" t="s">
        <v>60</v>
      </c>
      <c r="B754" s="202"/>
      <c r="C754" s="204">
        <v>0</v>
      </c>
      <c r="D754" s="204">
        <v>223.81</v>
      </c>
      <c r="E754" s="204">
        <v>302.37</v>
      </c>
      <c r="F754" s="205">
        <f t="shared" si="633"/>
        <v>526.18000000000006</v>
      </c>
      <c r="G754" s="206">
        <f t="shared" si="624"/>
        <v>4823.7979999999998</v>
      </c>
      <c r="H754" s="205">
        <f>G754/BH739</f>
        <v>283.75282352941173</v>
      </c>
      <c r="I754" s="231">
        <f t="shared" si="617"/>
        <v>180</v>
      </c>
      <c r="J754" s="207">
        <f t="shared" si="625"/>
        <v>870</v>
      </c>
      <c r="K754" s="231">
        <f t="shared" si="618"/>
        <v>135</v>
      </c>
      <c r="L754" s="207">
        <f t="shared" si="626"/>
        <v>745</v>
      </c>
      <c r="M754" s="207">
        <f t="shared" si="619"/>
        <v>1440</v>
      </c>
      <c r="N754" s="207">
        <f t="shared" si="627"/>
        <v>44857</v>
      </c>
      <c r="O754" s="208">
        <f>(16*24*60-(I754+K754+M754+AR754+AS754+AT754+AP754))/16/24/60*100</f>
        <v>92.3828125</v>
      </c>
      <c r="P754" s="208">
        <f>(16*X754*24*60-(J754+L754+N754+AQ754+AU754))/16/X754/24/60*100</f>
        <v>88.127553104575171</v>
      </c>
      <c r="Q754" s="232"/>
      <c r="R754" s="233"/>
      <c r="S754" s="233"/>
      <c r="T754" s="234"/>
      <c r="U754" s="234"/>
      <c r="V754" s="272"/>
      <c r="W754" s="213"/>
      <c r="X754" s="214">
        <f>X759</f>
        <v>17</v>
      </c>
      <c r="Y754" s="182" t="s">
        <v>60</v>
      </c>
      <c r="Z754" s="215"/>
      <c r="AA754" s="216">
        <v>105</v>
      </c>
      <c r="AB754" s="216">
        <v>75</v>
      </c>
      <c r="AC754" s="210">
        <f t="shared" si="620"/>
        <v>180</v>
      </c>
      <c r="AD754" s="235"/>
      <c r="AE754" s="235">
        <v>120</v>
      </c>
      <c r="AF754" s="235">
        <v>15</v>
      </c>
      <c r="AG754" s="210">
        <f t="shared" si="621"/>
        <v>135</v>
      </c>
      <c r="AH754" s="235">
        <v>480</v>
      </c>
      <c r="AI754" s="235">
        <v>480</v>
      </c>
      <c r="AJ754" s="235">
        <v>480</v>
      </c>
      <c r="AK754" s="210">
        <f t="shared" si="622"/>
        <v>1440</v>
      </c>
      <c r="AL754" s="233"/>
      <c r="AM754" s="233"/>
      <c r="AN754" s="233"/>
      <c r="AO754" s="207">
        <f t="shared" si="629"/>
        <v>0</v>
      </c>
      <c r="AP754" s="236"/>
      <c r="AQ754" s="411">
        <f t="shared" si="630"/>
        <v>0</v>
      </c>
      <c r="AR754" s="237"/>
      <c r="AS754" s="237"/>
      <c r="AT754" s="237"/>
      <c r="AU754" s="219">
        <f t="shared" si="631"/>
        <v>30</v>
      </c>
      <c r="AV754" s="263" t="s">
        <v>60</v>
      </c>
      <c r="AW754" s="221"/>
      <c r="AX754" s="210"/>
      <c r="AY754" s="210"/>
      <c r="AZ754" s="219">
        <f t="shared" si="634"/>
        <v>0</v>
      </c>
      <c r="BA754" s="222">
        <f t="shared" si="632"/>
        <v>0</v>
      </c>
      <c r="BB754" s="221">
        <f>AH754</f>
        <v>480</v>
      </c>
      <c r="BC754" s="221">
        <f>AI754</f>
        <v>480</v>
      </c>
      <c r="BD754" s="221">
        <f>AJ754</f>
        <v>480</v>
      </c>
      <c r="BE754" s="219">
        <f t="shared" si="635"/>
        <v>1440</v>
      </c>
      <c r="BF754" s="222">
        <f t="shared" si="623"/>
        <v>41977</v>
      </c>
      <c r="BG754" s="223"/>
      <c r="BH754" s="224" t="s">
        <v>61</v>
      </c>
      <c r="BI754" s="268">
        <v>1.02</v>
      </c>
      <c r="BJ754" s="249">
        <v>1.1200000000000001</v>
      </c>
      <c r="BK754" s="226"/>
      <c r="BL754" s="269"/>
      <c r="BM754" s="268">
        <v>1.48</v>
      </c>
      <c r="BN754" s="226">
        <v>1.58</v>
      </c>
      <c r="BO754" s="226"/>
      <c r="BP754" s="270"/>
      <c r="BQ754" s="268">
        <v>0.6</v>
      </c>
      <c r="BR754" s="226">
        <v>0.7</v>
      </c>
      <c r="BS754" s="226"/>
      <c r="BT754" s="271"/>
      <c r="BU754" s="8"/>
      <c r="BV754" s="87"/>
      <c r="BW754" s="104" t="s">
        <v>62</v>
      </c>
      <c r="BX754" s="127">
        <f t="shared" si="636"/>
        <v>3.1</v>
      </c>
      <c r="BY754" s="128">
        <f t="shared" si="636"/>
        <v>3.4000000000000004</v>
      </c>
      <c r="BZ754" s="102">
        <f t="shared" si="636"/>
        <v>0</v>
      </c>
      <c r="CA754" s="124">
        <f t="shared" si="636"/>
        <v>0</v>
      </c>
      <c r="CB754" s="9"/>
      <c r="CC754" s="87"/>
      <c r="CD754" s="90" t="s">
        <v>62</v>
      </c>
      <c r="CE754" s="129">
        <f t="shared" si="637"/>
        <v>3.1</v>
      </c>
      <c r="CF754" s="102">
        <f t="shared" si="637"/>
        <v>3.4000000000000004</v>
      </c>
      <c r="CG754" s="102">
        <f t="shared" si="637"/>
        <v>0</v>
      </c>
      <c r="CH754" s="126">
        <f t="shared" si="637"/>
        <v>0</v>
      </c>
      <c r="CI754" s="8"/>
      <c r="CJ754" s="9"/>
      <c r="CK754" s="25" t="s">
        <v>61</v>
      </c>
      <c r="CL754" s="31">
        <f>BJ754/(BJ754+C756)%</f>
        <v>2.6755852842809369</v>
      </c>
      <c r="CM754" s="31">
        <f>BN754/(BN754+D756)%</f>
        <v>1.3230060707557045</v>
      </c>
      <c r="CN754" s="31">
        <f>BR754/(BR754+E756)%</f>
        <v>2.6762501911607277</v>
      </c>
      <c r="CO754" s="32">
        <f>BY754/(BY754+F756)%</f>
        <v>1.8139041084928058</v>
      </c>
      <c r="CP754" s="8"/>
      <c r="CQ754" s="25" t="s">
        <v>61</v>
      </c>
      <c r="CR754" s="31">
        <f>BK754/C756%</f>
        <v>0</v>
      </c>
      <c r="CS754" s="31">
        <f>BO754/D756%</f>
        <v>0</v>
      </c>
      <c r="CT754" s="31">
        <f>BS754/E756%</f>
        <v>0</v>
      </c>
      <c r="CU754" s="32">
        <f>BZ754/F756%</f>
        <v>0</v>
      </c>
    </row>
    <row r="755" spans="1:99" ht="15.75" customHeight="1" x14ac:dyDescent="0.25">
      <c r="A755" s="201" t="s">
        <v>59</v>
      </c>
      <c r="B755" s="202"/>
      <c r="C755" s="204">
        <v>44.408999999999999</v>
      </c>
      <c r="D755" s="204">
        <v>44.86</v>
      </c>
      <c r="E755" s="204">
        <v>42</v>
      </c>
      <c r="F755" s="206">
        <f t="shared" si="633"/>
        <v>131.26900000000001</v>
      </c>
      <c r="G755" s="206">
        <f t="shared" si="624"/>
        <v>1958.3350000000003</v>
      </c>
      <c r="H755" s="206">
        <f>G755/BH739</f>
        <v>115.19617647058826</v>
      </c>
      <c r="I755" s="207">
        <f t="shared" si="617"/>
        <v>0</v>
      </c>
      <c r="J755" s="207">
        <f t="shared" si="625"/>
        <v>0</v>
      </c>
      <c r="K755" s="207">
        <f t="shared" si="618"/>
        <v>0</v>
      </c>
      <c r="L755" s="207">
        <f t="shared" si="626"/>
        <v>100</v>
      </c>
      <c r="M755" s="207">
        <f t="shared" si="619"/>
        <v>260</v>
      </c>
      <c r="N755" s="207">
        <f t="shared" si="627"/>
        <v>6810</v>
      </c>
      <c r="O755" s="208">
        <f>(24*60-(I755+K755+M755+AR755+AS755+AT755+AP755))/24/60*100</f>
        <v>81.944444444444443</v>
      </c>
      <c r="P755" s="208">
        <f>(X755*24*60-(J755+L755+N755+AQ755+AU755))/X755/24/60*100</f>
        <v>71.772875816993462</v>
      </c>
      <c r="Q755" s="209"/>
      <c r="R755" s="210"/>
      <c r="S755" s="210"/>
      <c r="T755" s="209"/>
      <c r="U755" s="209"/>
      <c r="V755" s="212"/>
      <c r="W755" s="213"/>
      <c r="X755" s="214">
        <f>X754</f>
        <v>17</v>
      </c>
      <c r="Y755" s="201" t="s">
        <v>59</v>
      </c>
      <c r="Z755" s="215"/>
      <c r="AA755" s="216"/>
      <c r="AB755" s="216"/>
      <c r="AC755" s="210">
        <f t="shared" si="620"/>
        <v>0</v>
      </c>
      <c r="AD755" s="235"/>
      <c r="AE755" s="235"/>
      <c r="AF755" s="235"/>
      <c r="AG755" s="210">
        <f t="shared" si="621"/>
        <v>0</v>
      </c>
      <c r="AH755" s="235">
        <v>120</v>
      </c>
      <c r="AI755" s="235">
        <v>0</v>
      </c>
      <c r="AJ755" s="235">
        <v>140</v>
      </c>
      <c r="AK755" s="210">
        <f t="shared" si="622"/>
        <v>260</v>
      </c>
      <c r="AL755" s="210"/>
      <c r="AM755" s="210"/>
      <c r="AN755" s="210"/>
      <c r="AO755" s="207">
        <f t="shared" si="629"/>
        <v>0</v>
      </c>
      <c r="AP755" s="209"/>
      <c r="AQ755" s="411">
        <f t="shared" si="630"/>
        <v>0</v>
      </c>
      <c r="AR755" s="210"/>
      <c r="AS755" s="210"/>
      <c r="AT755" s="210"/>
      <c r="AU755" s="219">
        <f t="shared" si="631"/>
        <v>0</v>
      </c>
      <c r="AV755" s="263" t="s">
        <v>63</v>
      </c>
      <c r="AW755" s="221"/>
      <c r="AX755" s="210"/>
      <c r="AY755" s="210"/>
      <c r="AZ755" s="219">
        <f t="shared" si="634"/>
        <v>0</v>
      </c>
      <c r="BA755" s="222">
        <f t="shared" si="632"/>
        <v>0</v>
      </c>
      <c r="BB755" s="221"/>
      <c r="BC755" s="210"/>
      <c r="BD755" s="210"/>
      <c r="BE755" s="219">
        <f t="shared" si="635"/>
        <v>0</v>
      </c>
      <c r="BF755" s="222">
        <f t="shared" si="623"/>
        <v>0</v>
      </c>
      <c r="BG755" s="238"/>
      <c r="BH755" s="195"/>
      <c r="BI755" s="274"/>
      <c r="BJ755" s="240"/>
      <c r="BK755" s="241"/>
      <c r="BL755" s="275"/>
      <c r="BM755" s="274"/>
      <c r="BN755" s="241"/>
      <c r="BO755" s="241"/>
      <c r="BP755" s="276"/>
      <c r="BQ755" s="274"/>
      <c r="BR755" s="241"/>
      <c r="BS755" s="241"/>
      <c r="BT755" s="265"/>
      <c r="BU755" s="8"/>
      <c r="BV755" s="87"/>
      <c r="BW755" s="107"/>
      <c r="BX755" s="130"/>
      <c r="BY755" s="93"/>
      <c r="BZ755" s="93"/>
      <c r="CA755" s="98"/>
      <c r="CB755" s="8"/>
      <c r="CC755" s="87"/>
      <c r="CD755" s="108"/>
      <c r="CE755" s="109"/>
      <c r="CF755" s="93"/>
      <c r="CG755" s="93"/>
      <c r="CH755" s="110"/>
      <c r="CI755" s="8"/>
      <c r="CJ755" s="9"/>
      <c r="CK755" s="25"/>
      <c r="CL755" s="2"/>
      <c r="CM755" s="2"/>
      <c r="CN755" s="2"/>
      <c r="CO755" s="3"/>
      <c r="CP755" s="8"/>
      <c r="CQ755" s="25"/>
      <c r="CR755" s="2"/>
      <c r="CS755" s="2"/>
      <c r="CT755" s="2"/>
      <c r="CU755" s="3"/>
    </row>
    <row r="756" spans="1:99" ht="15.75" customHeight="1" x14ac:dyDescent="0.25">
      <c r="A756" s="182" t="s">
        <v>62</v>
      </c>
      <c r="B756" s="202"/>
      <c r="C756" s="204">
        <v>40.74</v>
      </c>
      <c r="D756" s="204">
        <v>117.845</v>
      </c>
      <c r="E756" s="204">
        <v>25.456</v>
      </c>
      <c r="F756" s="205">
        <f t="shared" si="633"/>
        <v>184.041</v>
      </c>
      <c r="G756" s="206">
        <f t="shared" si="624"/>
        <v>1827.16</v>
      </c>
      <c r="H756" s="205">
        <f>G756/BH739</f>
        <v>107.48</v>
      </c>
      <c r="I756" s="231">
        <f t="shared" si="617"/>
        <v>0</v>
      </c>
      <c r="J756" s="207">
        <f t="shared" si="625"/>
        <v>0</v>
      </c>
      <c r="K756" s="231">
        <f t="shared" si="618"/>
        <v>0</v>
      </c>
      <c r="L756" s="207">
        <f t="shared" si="626"/>
        <v>0</v>
      </c>
      <c r="M756" s="207">
        <f t="shared" si="619"/>
        <v>290</v>
      </c>
      <c r="N756" s="207">
        <f t="shared" si="627"/>
        <v>8120</v>
      </c>
      <c r="O756" s="208">
        <f>(24*60-(I756+K756+M756+AR756+AS756+AT756+AP756))/24/60*100</f>
        <v>79.8611111111111</v>
      </c>
      <c r="P756" s="208">
        <f>(X756*24*60-(J756+L756+N756+AQ756+AU756))/X756/24/60*100</f>
        <v>66.830065359477132</v>
      </c>
      <c r="Q756" s="232"/>
      <c r="R756" s="233"/>
      <c r="S756" s="233"/>
      <c r="T756" s="234"/>
      <c r="U756" s="234"/>
      <c r="V756" s="272"/>
      <c r="W756" s="213"/>
      <c r="X756" s="214">
        <f>X755</f>
        <v>17</v>
      </c>
      <c r="Y756" s="182" t="s">
        <v>62</v>
      </c>
      <c r="Z756" s="215"/>
      <c r="AA756" s="216"/>
      <c r="AB756" s="216"/>
      <c r="AC756" s="210">
        <f t="shared" si="620"/>
        <v>0</v>
      </c>
      <c r="AD756" s="235"/>
      <c r="AE756" s="235"/>
      <c r="AF756" s="235"/>
      <c r="AG756" s="210">
        <f t="shared" si="621"/>
        <v>0</v>
      </c>
      <c r="AH756" s="235">
        <v>150</v>
      </c>
      <c r="AI756" s="235">
        <v>0</v>
      </c>
      <c r="AJ756" s="235">
        <v>140</v>
      </c>
      <c r="AK756" s="210">
        <f t="shared" si="622"/>
        <v>290</v>
      </c>
      <c r="AL756" s="233"/>
      <c r="AM756" s="233"/>
      <c r="AN756" s="233"/>
      <c r="AO756" s="207">
        <f t="shared" si="629"/>
        <v>0</v>
      </c>
      <c r="AP756" s="236"/>
      <c r="AQ756" s="411">
        <f t="shared" si="630"/>
        <v>0</v>
      </c>
      <c r="AR756" s="237"/>
      <c r="AS756" s="237"/>
      <c r="AT756" s="237"/>
      <c r="AU756" s="219">
        <f t="shared" si="631"/>
        <v>0</v>
      </c>
      <c r="AV756" s="263" t="s">
        <v>64</v>
      </c>
      <c r="AW756" s="221"/>
      <c r="AX756" s="210"/>
      <c r="AY756" s="210"/>
      <c r="AZ756" s="219">
        <f t="shared" si="634"/>
        <v>0</v>
      </c>
      <c r="BA756" s="222">
        <f t="shared" si="632"/>
        <v>0</v>
      </c>
      <c r="BB756" s="221"/>
      <c r="BC756" s="210"/>
      <c r="BD756" s="210"/>
      <c r="BE756" s="219">
        <f t="shared" si="635"/>
        <v>0</v>
      </c>
      <c r="BF756" s="222">
        <f t="shared" si="623"/>
        <v>0</v>
      </c>
      <c r="BG756" s="223"/>
      <c r="BH756" s="224" t="s">
        <v>65</v>
      </c>
      <c r="BI756" s="268">
        <v>1.04</v>
      </c>
      <c r="BJ756" s="249">
        <v>1.1599999999999999</v>
      </c>
      <c r="BK756" s="226"/>
      <c r="BL756" s="269"/>
      <c r="BM756" s="268">
        <v>0.82</v>
      </c>
      <c r="BN756" s="226">
        <v>0.94</v>
      </c>
      <c r="BO756" s="226"/>
      <c r="BP756" s="270"/>
      <c r="BQ756" s="268">
        <v>1.05</v>
      </c>
      <c r="BR756" s="226">
        <v>1.17</v>
      </c>
      <c r="BS756" s="226"/>
      <c r="BT756" s="271"/>
      <c r="BU756" s="8"/>
      <c r="BV756" s="87"/>
      <c r="BW756" s="104" t="s">
        <v>66</v>
      </c>
      <c r="BX756" s="127">
        <f>BI756+BM756+BQ756</f>
        <v>2.91</v>
      </c>
      <c r="BY756" s="128">
        <f>BJ756+BN756+BR756</f>
        <v>3.2699999999999996</v>
      </c>
      <c r="BZ756" s="102">
        <f>BK756+BO756+BS756</f>
        <v>0</v>
      </c>
      <c r="CA756" s="124">
        <f>BL756+BP756+BT756</f>
        <v>0</v>
      </c>
      <c r="CB756" s="8"/>
      <c r="CC756" s="87"/>
      <c r="CD756" s="90" t="s">
        <v>66</v>
      </c>
      <c r="CE756" s="129">
        <f>BX756</f>
        <v>2.91</v>
      </c>
      <c r="CF756" s="102">
        <f>BY756</f>
        <v>3.2699999999999996</v>
      </c>
      <c r="CG756" s="102">
        <f>BZ756</f>
        <v>0</v>
      </c>
      <c r="CH756" s="126">
        <f>CA756</f>
        <v>0</v>
      </c>
      <c r="CI756" s="8"/>
      <c r="CJ756" s="9"/>
      <c r="CK756" s="25" t="s">
        <v>65</v>
      </c>
      <c r="CL756" s="31">
        <f>BJ756/(BJ756+C757)%</f>
        <v>3.1642116748499727</v>
      </c>
      <c r="CM756" s="31">
        <f>BN756/(BN756+D757)%</f>
        <v>1.9856358259400084</v>
      </c>
      <c r="CN756" s="31">
        <f>BR756/(BR756+E757)%</f>
        <v>2.2491349480968856</v>
      </c>
      <c r="CO756" s="32">
        <f>BY756/(BY756+F757)%</f>
        <v>2.4040582267313626</v>
      </c>
      <c r="CP756" s="8"/>
      <c r="CQ756" s="25" t="s">
        <v>65</v>
      </c>
      <c r="CR756" s="31">
        <f>BK756/C757%</f>
        <v>0</v>
      </c>
      <c r="CS756" s="31">
        <f>BO756/D757%</f>
        <v>0</v>
      </c>
      <c r="CT756" s="31">
        <f>BS756/E757%</f>
        <v>0</v>
      </c>
      <c r="CU756" s="32">
        <f>BZ756/F757%</f>
        <v>0</v>
      </c>
    </row>
    <row r="757" spans="1:99" ht="15.75" customHeight="1" x14ac:dyDescent="0.25">
      <c r="A757" s="182" t="s">
        <v>66</v>
      </c>
      <c r="B757" s="202"/>
      <c r="C757" s="204">
        <v>35.5</v>
      </c>
      <c r="D757" s="204">
        <v>46.4</v>
      </c>
      <c r="E757" s="204">
        <v>50.85</v>
      </c>
      <c r="F757" s="205">
        <f t="shared" si="633"/>
        <v>132.75</v>
      </c>
      <c r="G757" s="206">
        <f t="shared" si="624"/>
        <v>1647.223</v>
      </c>
      <c r="H757" s="205">
        <f>G757/BH739</f>
        <v>96.895470588235298</v>
      </c>
      <c r="I757" s="231">
        <f t="shared" si="617"/>
        <v>0</v>
      </c>
      <c r="J757" s="207">
        <f t="shared" si="625"/>
        <v>0</v>
      </c>
      <c r="K757" s="231">
        <f t="shared" si="618"/>
        <v>0</v>
      </c>
      <c r="L757" s="207">
        <f t="shared" si="626"/>
        <v>30</v>
      </c>
      <c r="M757" s="207">
        <f t="shared" si="619"/>
        <v>490</v>
      </c>
      <c r="N757" s="207">
        <f t="shared" si="627"/>
        <v>7600</v>
      </c>
      <c r="O757" s="208">
        <f>(24*60-(I757+K757+M757+AR757+AS757+AT757+AP757))/24/60*100</f>
        <v>65.972222222222214</v>
      </c>
      <c r="P757" s="208">
        <f>(X757*24*60-(J757+L757+N757+AQ757+AU757))/X757/24/60*100</f>
        <v>68.464052287581694</v>
      </c>
      <c r="Q757" s="232"/>
      <c r="R757" s="233"/>
      <c r="S757" s="233"/>
      <c r="T757" s="234"/>
      <c r="U757" s="234"/>
      <c r="V757" s="272"/>
      <c r="W757" s="213"/>
      <c r="X757" s="214">
        <f>X756</f>
        <v>17</v>
      </c>
      <c r="Y757" s="182" t="s">
        <v>66</v>
      </c>
      <c r="Z757" s="215"/>
      <c r="AA757" s="216"/>
      <c r="AB757" s="216"/>
      <c r="AC757" s="210">
        <f t="shared" si="620"/>
        <v>0</v>
      </c>
      <c r="AD757" s="246"/>
      <c r="AE757" s="246"/>
      <c r="AF757" s="235"/>
      <c r="AG757" s="210">
        <f t="shared" si="621"/>
        <v>0</v>
      </c>
      <c r="AH757" s="235">
        <v>220</v>
      </c>
      <c r="AI757" s="235">
        <v>110</v>
      </c>
      <c r="AJ757" s="235">
        <v>160</v>
      </c>
      <c r="AK757" s="210">
        <f t="shared" si="622"/>
        <v>490</v>
      </c>
      <c r="AL757" s="233"/>
      <c r="AM757" s="233"/>
      <c r="AN757" s="233"/>
      <c r="AO757" s="207">
        <f t="shared" si="629"/>
        <v>0</v>
      </c>
      <c r="AP757" s="236"/>
      <c r="AQ757" s="411">
        <f t="shared" si="630"/>
        <v>0</v>
      </c>
      <c r="AR757" s="237"/>
      <c r="AS757" s="237"/>
      <c r="AT757" s="237"/>
      <c r="AU757" s="219">
        <f t="shared" si="631"/>
        <v>90</v>
      </c>
      <c r="AV757" s="263" t="s">
        <v>67</v>
      </c>
      <c r="AW757" s="221"/>
      <c r="AX757" s="210"/>
      <c r="AY757" s="210"/>
      <c r="AZ757" s="219">
        <f t="shared" si="634"/>
        <v>0</v>
      </c>
      <c r="BA757" s="222">
        <f t="shared" si="632"/>
        <v>0</v>
      </c>
      <c r="BB757" s="221"/>
      <c r="BC757" s="210"/>
      <c r="BD757" s="210"/>
      <c r="BE757" s="219">
        <f t="shared" si="635"/>
        <v>0</v>
      </c>
      <c r="BF757" s="222">
        <f t="shared" si="623"/>
        <v>0</v>
      </c>
      <c r="BG757" s="238"/>
      <c r="BH757" s="195"/>
      <c r="BI757" s="278"/>
      <c r="BJ757" s="276"/>
      <c r="BK757" s="279"/>
      <c r="BL757" s="280"/>
      <c r="BM757" s="279"/>
      <c r="BN757" s="281"/>
      <c r="BO757" s="281"/>
      <c r="BP757" s="280"/>
      <c r="BQ757" s="279"/>
      <c r="BR757" s="197"/>
      <c r="BS757" s="197"/>
      <c r="BT757" s="282"/>
      <c r="BU757" s="8"/>
      <c r="BV757" s="87"/>
      <c r="BW757" s="107"/>
      <c r="BX757" s="130"/>
      <c r="BY757" s="93"/>
      <c r="BZ757" s="93"/>
      <c r="CA757" s="98"/>
      <c r="CB757" s="8"/>
      <c r="CC757" s="87"/>
      <c r="CD757" s="131"/>
      <c r="CE757" s="132"/>
      <c r="CF757" s="93"/>
      <c r="CG757" s="93"/>
      <c r="CH757" s="133"/>
      <c r="CI757" s="8"/>
      <c r="CJ757" s="9"/>
      <c r="CK757" s="25"/>
      <c r="CL757" s="2"/>
      <c r="CM757" s="2"/>
      <c r="CN757" s="2"/>
      <c r="CO757" s="3"/>
      <c r="CP757" s="8"/>
      <c r="CQ757" s="25"/>
      <c r="CR757" s="2"/>
      <c r="CS757" s="2"/>
      <c r="CT757" s="2"/>
      <c r="CU757" s="3"/>
    </row>
    <row r="758" spans="1:99" ht="15.75" customHeight="1" x14ac:dyDescent="0.25">
      <c r="A758" s="182" t="s">
        <v>68</v>
      </c>
      <c r="B758" s="202"/>
      <c r="C758" s="204">
        <v>14.815</v>
      </c>
      <c r="D758" s="204">
        <v>18.927</v>
      </c>
      <c r="E758" s="204">
        <v>15.15</v>
      </c>
      <c r="F758" s="205">
        <f t="shared" si="633"/>
        <v>48.891999999999996</v>
      </c>
      <c r="G758" s="206">
        <f t="shared" si="624"/>
        <v>464.79700000000003</v>
      </c>
      <c r="H758" s="205">
        <f>G758/BH739</f>
        <v>27.341000000000001</v>
      </c>
      <c r="I758" s="421">
        <f t="shared" si="617"/>
        <v>0</v>
      </c>
      <c r="J758" s="207">
        <f t="shared" si="625"/>
        <v>0</v>
      </c>
      <c r="K758" s="231">
        <f t="shared" si="618"/>
        <v>0</v>
      </c>
      <c r="L758" s="207">
        <f t="shared" si="626"/>
        <v>0</v>
      </c>
      <c r="M758" s="207">
        <f t="shared" si="619"/>
        <v>460</v>
      </c>
      <c r="N758" s="207">
        <f t="shared" si="627"/>
        <v>7575</v>
      </c>
      <c r="O758" s="208">
        <f>(24*60-(I758+K758+M758+AR758+AS758+AT758+AP758))/24/60*100</f>
        <v>68.055555555555557</v>
      </c>
      <c r="P758" s="208">
        <f>(X758*24*60-(J758+L758+N758+AQ758+AU758))/X758/24/60*100</f>
        <v>69.056372549019613</v>
      </c>
      <c r="Q758" s="232"/>
      <c r="R758" s="233"/>
      <c r="S758" s="233"/>
      <c r="T758" s="234"/>
      <c r="U758" s="234"/>
      <c r="V758" s="272"/>
      <c r="W758" s="213"/>
      <c r="X758" s="214">
        <v>17</v>
      </c>
      <c r="Y758" s="182" t="s">
        <v>68</v>
      </c>
      <c r="Z758" s="215"/>
      <c r="AA758" s="216"/>
      <c r="AB758" s="216"/>
      <c r="AC758" s="210">
        <f t="shared" si="620"/>
        <v>0</v>
      </c>
      <c r="AD758" s="235"/>
      <c r="AE758" s="235"/>
      <c r="AF758" s="235"/>
      <c r="AG758" s="210">
        <f t="shared" si="621"/>
        <v>0</v>
      </c>
      <c r="AH758" s="216">
        <v>140</v>
      </c>
      <c r="AI758" s="216">
        <v>160</v>
      </c>
      <c r="AJ758" s="216">
        <v>160</v>
      </c>
      <c r="AK758" s="210">
        <f t="shared" si="622"/>
        <v>460</v>
      </c>
      <c r="AL758" s="233"/>
      <c r="AM758" s="233"/>
      <c r="AN758" s="233"/>
      <c r="AO758" s="207">
        <f t="shared" si="629"/>
        <v>0</v>
      </c>
      <c r="AP758" s="236"/>
      <c r="AQ758" s="411">
        <f t="shared" si="630"/>
        <v>0</v>
      </c>
      <c r="AR758" s="237"/>
      <c r="AS758" s="237"/>
      <c r="AT758" s="237"/>
      <c r="AU758" s="219">
        <f t="shared" si="631"/>
        <v>0</v>
      </c>
      <c r="AV758" s="263" t="s">
        <v>69</v>
      </c>
      <c r="AW758" s="221"/>
      <c r="AX758" s="210"/>
      <c r="AY758" s="210"/>
      <c r="AZ758" s="219">
        <f t="shared" si="634"/>
        <v>0</v>
      </c>
      <c r="BA758" s="222">
        <f t="shared" si="632"/>
        <v>0</v>
      </c>
      <c r="BB758" s="221"/>
      <c r="BC758" s="210"/>
      <c r="BD758" s="210"/>
      <c r="BE758" s="219">
        <f t="shared" si="635"/>
        <v>0</v>
      </c>
      <c r="BF758" s="222">
        <f t="shared" si="623"/>
        <v>0</v>
      </c>
      <c r="BG758" s="223"/>
      <c r="BH758" s="224" t="s">
        <v>70</v>
      </c>
      <c r="BI758" s="268">
        <v>0.44</v>
      </c>
      <c r="BJ758" s="249">
        <v>0.44</v>
      </c>
      <c r="BK758" s="226"/>
      <c r="BL758" s="269"/>
      <c r="BM758" s="268">
        <v>0.38</v>
      </c>
      <c r="BN758" s="226">
        <v>0.38</v>
      </c>
      <c r="BO758" s="226"/>
      <c r="BP758" s="270"/>
      <c r="BQ758" s="268">
        <v>0.4</v>
      </c>
      <c r="BR758" s="226">
        <v>0.4</v>
      </c>
      <c r="BS758" s="226"/>
      <c r="BT758" s="250"/>
      <c r="BU758" s="8"/>
      <c r="BV758" s="87"/>
      <c r="BW758" s="104" t="s">
        <v>68</v>
      </c>
      <c r="BX758" s="127">
        <f>BI758+BM758+BQ758</f>
        <v>1.2200000000000002</v>
      </c>
      <c r="BY758" s="128">
        <f>BJ758+BN758+BR758</f>
        <v>1.2200000000000002</v>
      </c>
      <c r="BZ758" s="102">
        <f>BK758+BO758+BS758</f>
        <v>0</v>
      </c>
      <c r="CA758" s="124">
        <f>BL758+BP758+BT758</f>
        <v>0</v>
      </c>
      <c r="CB758" s="8"/>
      <c r="CC758" s="87"/>
      <c r="CD758" s="131" t="s">
        <v>68</v>
      </c>
      <c r="CE758" s="129">
        <f>BX758</f>
        <v>1.2200000000000002</v>
      </c>
      <c r="CF758" s="102">
        <f>BY758</f>
        <v>1.2200000000000002</v>
      </c>
      <c r="CG758" s="102">
        <f>BZ758</f>
        <v>0</v>
      </c>
      <c r="CH758" s="126">
        <f>CA758</f>
        <v>0</v>
      </c>
      <c r="CI758" s="8"/>
      <c r="CJ758" s="9"/>
      <c r="CK758" s="25" t="s">
        <v>70</v>
      </c>
      <c r="CL758" s="31">
        <f>BJ758/(BJ758+C758)%</f>
        <v>2.8843002294329732</v>
      </c>
      <c r="CM758" s="31">
        <f>BN758/(BN758+D758)%</f>
        <v>1.9681980628787488</v>
      </c>
      <c r="CN758" s="31">
        <f>BR758/(BR758+E758)%</f>
        <v>2.572347266881029</v>
      </c>
      <c r="CO758" s="32">
        <f>BY758/(BY758+F758)%</f>
        <v>2.4345466155810991</v>
      </c>
      <c r="CP758" s="8"/>
      <c r="CQ758" s="25" t="s">
        <v>70</v>
      </c>
      <c r="CR758" s="31">
        <f>BK758/C758%</f>
        <v>0</v>
      </c>
      <c r="CS758" s="31">
        <f>BO758/D758%</f>
        <v>0</v>
      </c>
      <c r="CT758" s="31">
        <f>BS758/E758%</f>
        <v>0</v>
      </c>
      <c r="CU758" s="32">
        <f>BZ758/F758%</f>
        <v>0</v>
      </c>
    </row>
    <row r="759" spans="1:99" ht="15.75" customHeight="1" x14ac:dyDescent="0.25">
      <c r="A759" s="182" t="s">
        <v>71</v>
      </c>
      <c r="B759" s="202"/>
      <c r="C759" s="204">
        <v>2.88</v>
      </c>
      <c r="D759" s="204">
        <v>1.42</v>
      </c>
      <c r="E759" s="204">
        <v>0</v>
      </c>
      <c r="F759" s="206">
        <f t="shared" si="633"/>
        <v>4.3</v>
      </c>
      <c r="G759" s="206">
        <f t="shared" si="624"/>
        <v>167.11600000000001</v>
      </c>
      <c r="H759" s="206">
        <f>G759/BH739</f>
        <v>9.8303529411764714</v>
      </c>
      <c r="I759" s="207">
        <f t="shared" si="617"/>
        <v>0</v>
      </c>
      <c r="J759" s="207">
        <f t="shared" si="625"/>
        <v>0</v>
      </c>
      <c r="K759" s="207">
        <f t="shared" si="618"/>
        <v>0</v>
      </c>
      <c r="L759" s="207">
        <f t="shared" si="626"/>
        <v>0</v>
      </c>
      <c r="M759" s="207">
        <f t="shared" si="619"/>
        <v>400</v>
      </c>
      <c r="N759" s="207">
        <f t="shared" si="627"/>
        <v>4560</v>
      </c>
      <c r="O759" s="208">
        <f>(7*24*60-(I759+K759+M759+AR759+AS759+AT759+AP759))/7/24/60*100</f>
        <v>96.031746031746039</v>
      </c>
      <c r="P759" s="208">
        <f>(7*X759*24*60-(J759+L759+N759+AQ759+AU759))/7/X759/24/60*100</f>
        <v>97.338935574229694</v>
      </c>
      <c r="Q759" s="209"/>
      <c r="R759" s="210"/>
      <c r="S759" s="210"/>
      <c r="T759" s="209"/>
      <c r="U759" s="209"/>
      <c r="V759" s="212"/>
      <c r="W759" s="213"/>
      <c r="X759" s="214">
        <f>X752</f>
        <v>17</v>
      </c>
      <c r="Y759" s="182" t="s">
        <v>71</v>
      </c>
      <c r="Z759" s="215"/>
      <c r="AA759" s="216"/>
      <c r="AB759" s="216"/>
      <c r="AC759" s="210">
        <f t="shared" si="620"/>
        <v>0</v>
      </c>
      <c r="AD759" s="235"/>
      <c r="AE759" s="235"/>
      <c r="AF759" s="235"/>
      <c r="AG759" s="210">
        <f t="shared" si="621"/>
        <v>0</v>
      </c>
      <c r="AH759" s="216">
        <v>60</v>
      </c>
      <c r="AI759" s="216">
        <v>340</v>
      </c>
      <c r="AJ759" s="216">
        <v>0</v>
      </c>
      <c r="AK759" s="210">
        <f t="shared" si="622"/>
        <v>400</v>
      </c>
      <c r="AL759" s="233"/>
      <c r="AM759" s="233"/>
      <c r="AN759" s="233"/>
      <c r="AO759" s="207">
        <f t="shared" si="629"/>
        <v>0</v>
      </c>
      <c r="AP759" s="209"/>
      <c r="AQ759" s="411">
        <f t="shared" si="630"/>
        <v>0</v>
      </c>
      <c r="AR759" s="210"/>
      <c r="AS759" s="210"/>
      <c r="AT759" s="210"/>
      <c r="AU759" s="219">
        <f t="shared" si="631"/>
        <v>0</v>
      </c>
      <c r="AV759" s="263" t="s">
        <v>72</v>
      </c>
      <c r="AW759" s="221">
        <f>AH759</f>
        <v>60</v>
      </c>
      <c r="AX759" s="221">
        <f>AI759</f>
        <v>340</v>
      </c>
      <c r="AY759" s="221">
        <f>AJ759</f>
        <v>0</v>
      </c>
      <c r="AZ759" s="219">
        <f t="shared" si="634"/>
        <v>400</v>
      </c>
      <c r="BA759" s="222">
        <f t="shared" si="632"/>
        <v>1160</v>
      </c>
      <c r="BB759" s="221"/>
      <c r="BC759" s="210"/>
      <c r="BD759" s="210"/>
      <c r="BE759" s="219">
        <f t="shared" si="635"/>
        <v>0</v>
      </c>
      <c r="BF759" s="222">
        <f t="shared" si="623"/>
        <v>0</v>
      </c>
      <c r="BG759" s="238"/>
      <c r="BH759" s="195"/>
      <c r="BI759" s="274"/>
      <c r="BJ759" s="240"/>
      <c r="BK759" s="241"/>
      <c r="BL759" s="275"/>
      <c r="BM759" s="274"/>
      <c r="BN759" s="241"/>
      <c r="BO759" s="241"/>
      <c r="BP759" s="276"/>
      <c r="BQ759" s="274"/>
      <c r="BR759" s="241"/>
      <c r="BS759" s="241"/>
      <c r="BT759" s="265"/>
      <c r="BU759" s="8"/>
      <c r="BV759" s="87"/>
      <c r="BW759" s="134"/>
      <c r="BX759" s="130"/>
      <c r="BY759" s="93"/>
      <c r="BZ759" s="93"/>
      <c r="CA759" s="98"/>
      <c r="CB759" s="8"/>
      <c r="CC759" s="87"/>
      <c r="CD759" s="90"/>
      <c r="CE759" s="109"/>
      <c r="CF759" s="93"/>
      <c r="CG759" s="93"/>
      <c r="CH759" s="110"/>
      <c r="CI759" s="8"/>
      <c r="CJ759" s="9"/>
      <c r="CK759" s="25"/>
      <c r="CL759" s="2"/>
      <c r="CM759" s="2"/>
      <c r="CN759" s="2"/>
      <c r="CO759" s="3"/>
      <c r="CP759" s="8"/>
      <c r="CQ759" s="25"/>
      <c r="CR759" s="2"/>
      <c r="CS759" s="2"/>
      <c r="CT759" s="2"/>
      <c r="CU759" s="3"/>
    </row>
    <row r="760" spans="1:99" ht="15.75" customHeight="1" x14ac:dyDescent="0.25">
      <c r="A760" s="182" t="s">
        <v>73</v>
      </c>
      <c r="B760" s="202"/>
      <c r="C760" s="204">
        <v>3.22</v>
      </c>
      <c r="D760" s="204">
        <v>2.34</v>
      </c>
      <c r="E760" s="204">
        <v>6.07</v>
      </c>
      <c r="F760" s="205">
        <f t="shared" ref="F760:F766" si="638">C760+D760+E760</f>
        <v>11.63</v>
      </c>
      <c r="G760" s="206">
        <f t="shared" si="624"/>
        <v>378.88</v>
      </c>
      <c r="H760" s="205">
        <f>G760/BH739</f>
        <v>22.28705882352941</v>
      </c>
      <c r="I760" s="231">
        <f t="shared" ref="I760:I765" si="639">AC760</f>
        <v>0</v>
      </c>
      <c r="J760" s="207">
        <f t="shared" si="625"/>
        <v>0</v>
      </c>
      <c r="K760" s="231">
        <f t="shared" ref="K760:K765" si="640">AG760</f>
        <v>0</v>
      </c>
      <c r="L760" s="207">
        <f t="shared" si="626"/>
        <v>45</v>
      </c>
      <c r="M760" s="207">
        <f t="shared" ref="M760:M765" si="641">AK760</f>
        <v>350</v>
      </c>
      <c r="N760" s="207">
        <f t="shared" si="627"/>
        <v>8140</v>
      </c>
      <c r="O760" s="208">
        <f t="shared" ref="O760:O765" si="642">(24*60-(I760+K760+M760+AR760+AS760+AT760+AP760))/24/60*100</f>
        <v>75.694444444444443</v>
      </c>
      <c r="P760" s="208">
        <f t="shared" ref="P760:P765" si="643">(X760*24*60-(J760+L760+N760+AQ760+AU760))/X760/24/60*100</f>
        <v>66.564542483660134</v>
      </c>
      <c r="Q760" s="232"/>
      <c r="R760" s="233"/>
      <c r="S760" s="233"/>
      <c r="T760" s="234"/>
      <c r="U760" s="234"/>
      <c r="V760" s="272"/>
      <c r="W760" s="213"/>
      <c r="X760" s="214">
        <v>17</v>
      </c>
      <c r="Y760" s="182" t="s">
        <v>73</v>
      </c>
      <c r="Z760" s="215"/>
      <c r="AA760" s="216"/>
      <c r="AB760" s="216"/>
      <c r="AC760" s="210">
        <f t="shared" ref="AC760:AC765" si="644">Z760+AA760+AB760</f>
        <v>0</v>
      </c>
      <c r="AD760" s="235"/>
      <c r="AE760" s="235"/>
      <c r="AF760" s="235"/>
      <c r="AG760" s="210">
        <f t="shared" ref="AG760:AG765" si="645">AD760+AE760+AF760</f>
        <v>0</v>
      </c>
      <c r="AH760" s="216">
        <v>90</v>
      </c>
      <c r="AI760" s="216">
        <v>80</v>
      </c>
      <c r="AJ760" s="216">
        <v>180</v>
      </c>
      <c r="AK760" s="210">
        <f t="shared" ref="AK760:AK765" si="646">AH760+AI760+AJ760</f>
        <v>350</v>
      </c>
      <c r="AL760" s="233"/>
      <c r="AM760" s="233"/>
      <c r="AN760" s="233"/>
      <c r="AO760" s="207">
        <f t="shared" si="629"/>
        <v>0</v>
      </c>
      <c r="AP760" s="236"/>
      <c r="AQ760" s="411">
        <f t="shared" si="630"/>
        <v>0</v>
      </c>
      <c r="AR760" s="237"/>
      <c r="AS760" s="237"/>
      <c r="AT760" s="237"/>
      <c r="AU760" s="219">
        <f t="shared" si="631"/>
        <v>0</v>
      </c>
      <c r="AV760" s="263" t="s">
        <v>74</v>
      </c>
      <c r="AW760" s="221"/>
      <c r="AX760" s="210"/>
      <c r="AY760" s="210"/>
      <c r="AZ760" s="219">
        <f t="shared" ref="AZ760:AZ765" si="647">AW760+AX760+AY760</f>
        <v>0</v>
      </c>
      <c r="BA760" s="222">
        <f t="shared" si="632"/>
        <v>0</v>
      </c>
      <c r="BB760" s="221"/>
      <c r="BC760" s="210"/>
      <c r="BD760" s="210"/>
      <c r="BE760" s="219">
        <f t="shared" ref="BE760:BE765" si="648">BB760+BC760+BD760</f>
        <v>0</v>
      </c>
      <c r="BF760" s="222">
        <f t="shared" si="623"/>
        <v>0</v>
      </c>
      <c r="BG760" s="223"/>
      <c r="BH760" s="224" t="s">
        <v>71</v>
      </c>
      <c r="BI760" s="268">
        <v>0.3</v>
      </c>
      <c r="BJ760" s="249">
        <v>0.3</v>
      </c>
      <c r="BK760" s="226"/>
      <c r="BL760" s="269"/>
      <c r="BM760" s="268">
        <v>0.24</v>
      </c>
      <c r="BN760" s="226">
        <v>0.24</v>
      </c>
      <c r="BO760" s="226"/>
      <c r="BP760" s="270"/>
      <c r="BQ760" s="268">
        <v>0</v>
      </c>
      <c r="BR760" s="226">
        <v>0</v>
      </c>
      <c r="BS760" s="226"/>
      <c r="BT760" s="250"/>
      <c r="BU760" s="8"/>
      <c r="BV760" s="87"/>
      <c r="BW760" s="104" t="s">
        <v>71</v>
      </c>
      <c r="BX760" s="127">
        <f t="shared" ref="BX760:CA761" si="649">BI760+BM760+BQ760</f>
        <v>0.54</v>
      </c>
      <c r="BY760" s="128">
        <f t="shared" si="649"/>
        <v>0.54</v>
      </c>
      <c r="BZ760" s="102">
        <f t="shared" si="649"/>
        <v>0</v>
      </c>
      <c r="CA760" s="124">
        <f t="shared" si="649"/>
        <v>0</v>
      </c>
      <c r="CB760" s="8"/>
      <c r="CC760" s="87"/>
      <c r="CD760" s="131" t="s">
        <v>71</v>
      </c>
      <c r="CE760" s="129">
        <f t="shared" ref="CE760:CH761" si="650">BX760</f>
        <v>0.54</v>
      </c>
      <c r="CF760" s="102">
        <f t="shared" si="650"/>
        <v>0.54</v>
      </c>
      <c r="CG760" s="102">
        <f t="shared" si="650"/>
        <v>0</v>
      </c>
      <c r="CH760" s="126">
        <f t="shared" si="650"/>
        <v>0</v>
      </c>
      <c r="CI760" s="8"/>
      <c r="CJ760" s="9"/>
      <c r="CK760" s="25" t="s">
        <v>75</v>
      </c>
      <c r="CL760" s="31">
        <f>BJ760/(BJ760+C759)%</f>
        <v>9.433962264150944</v>
      </c>
      <c r="CM760" s="31">
        <f>BN760/(BN760+D759)%</f>
        <v>14.457831325301203</v>
      </c>
      <c r="CN760" s="31">
        <f>BR760/(BR760+E760)%</f>
        <v>0</v>
      </c>
      <c r="CO760" s="32">
        <f>BY760/(BY760+F759)%</f>
        <v>11.15702479338843</v>
      </c>
      <c r="CP760" s="8"/>
      <c r="CQ760" s="25" t="s">
        <v>75</v>
      </c>
      <c r="CR760" s="31">
        <f>BK760/C759%</f>
        <v>0</v>
      </c>
      <c r="CS760" s="31">
        <f>BO760/D759%</f>
        <v>0</v>
      </c>
      <c r="CT760" s="31" t="e">
        <f>BS760/E759%</f>
        <v>#DIV/0!</v>
      </c>
      <c r="CU760" s="32">
        <f>BZ760/F759%</f>
        <v>0</v>
      </c>
    </row>
    <row r="761" spans="1:99" ht="15.75" customHeight="1" x14ac:dyDescent="0.25">
      <c r="A761" s="201" t="s">
        <v>76</v>
      </c>
      <c r="B761" s="202"/>
      <c r="C761" s="204">
        <v>18.399999999999999</v>
      </c>
      <c r="D761" s="204">
        <v>14.452999999999999</v>
      </c>
      <c r="E761" s="204">
        <v>18.736999999999998</v>
      </c>
      <c r="F761" s="206">
        <f t="shared" si="638"/>
        <v>51.589999999999989</v>
      </c>
      <c r="G761" s="206">
        <f t="shared" si="624"/>
        <v>524.52300000000002</v>
      </c>
      <c r="H761" s="206">
        <f>G761/BH739</f>
        <v>30.854294117647061</v>
      </c>
      <c r="I761" s="207">
        <f t="shared" si="639"/>
        <v>0</v>
      </c>
      <c r="J761" s="207">
        <f t="shared" si="625"/>
        <v>0</v>
      </c>
      <c r="K761" s="207">
        <f t="shared" si="640"/>
        <v>0</v>
      </c>
      <c r="L761" s="207">
        <f t="shared" si="626"/>
        <v>0</v>
      </c>
      <c r="M761" s="207">
        <f t="shared" si="641"/>
        <v>40</v>
      </c>
      <c r="N761" s="207">
        <f t="shared" si="627"/>
        <v>5020</v>
      </c>
      <c r="O761" s="208">
        <f t="shared" si="642"/>
        <v>97.222222222222214</v>
      </c>
      <c r="P761" s="208">
        <f t="shared" si="643"/>
        <v>79.370915032679747</v>
      </c>
      <c r="Q761" s="209" t="e">
        <f t="shared" ref="Q761:S766" si="651">C761/AL761*60</f>
        <v>#DIV/0!</v>
      </c>
      <c r="R761" s="210" t="e">
        <f t="shared" si="651"/>
        <v>#DIV/0!</v>
      </c>
      <c r="S761" s="210" t="e">
        <f t="shared" si="651"/>
        <v>#DIV/0!</v>
      </c>
      <c r="T761" s="209" t="e">
        <f>(F761)/(AL761+AM761+AN761)*60</f>
        <v>#DIV/0!</v>
      </c>
      <c r="U761" s="209" t="e">
        <f>(G761)*60/AO761</f>
        <v>#DIV/0!</v>
      </c>
      <c r="V761" s="212"/>
      <c r="W761" s="213"/>
      <c r="X761" s="214">
        <f>X757</f>
        <v>17</v>
      </c>
      <c r="Y761" s="201" t="s">
        <v>76</v>
      </c>
      <c r="Z761" s="215"/>
      <c r="AA761" s="216"/>
      <c r="AB761" s="216"/>
      <c r="AC761" s="210">
        <f t="shared" si="644"/>
        <v>0</v>
      </c>
      <c r="AD761" s="235"/>
      <c r="AE761" s="235"/>
      <c r="AF761" s="246"/>
      <c r="AG761" s="210">
        <f t="shared" si="645"/>
        <v>0</v>
      </c>
      <c r="AH761" s="235">
        <v>0</v>
      </c>
      <c r="AI761" s="235">
        <v>40</v>
      </c>
      <c r="AJ761" s="235">
        <v>0</v>
      </c>
      <c r="AK761" s="210">
        <f t="shared" si="646"/>
        <v>40</v>
      </c>
      <c r="AL761" s="210"/>
      <c r="AM761" s="210"/>
      <c r="AN761" s="210"/>
      <c r="AO761" s="207">
        <f t="shared" si="629"/>
        <v>0</v>
      </c>
      <c r="AP761" s="209"/>
      <c r="AQ761" s="411">
        <f t="shared" si="630"/>
        <v>0</v>
      </c>
      <c r="AR761" s="210"/>
      <c r="AS761" s="210"/>
      <c r="AT761" s="210"/>
      <c r="AU761" s="219">
        <f t="shared" si="631"/>
        <v>30</v>
      </c>
      <c r="AV761" s="263" t="s">
        <v>77</v>
      </c>
      <c r="AW761" s="221"/>
      <c r="AX761" s="210"/>
      <c r="AY761" s="210"/>
      <c r="AZ761" s="219">
        <f t="shared" si="647"/>
        <v>0</v>
      </c>
      <c r="BA761" s="222">
        <f t="shared" si="632"/>
        <v>0</v>
      </c>
      <c r="BB761" s="221"/>
      <c r="BC761" s="210"/>
      <c r="BD761" s="210"/>
      <c r="BE761" s="219">
        <f t="shared" si="648"/>
        <v>0</v>
      </c>
      <c r="BF761" s="222">
        <f t="shared" si="623"/>
        <v>0</v>
      </c>
      <c r="BG761" s="238"/>
      <c r="BH761" s="283" t="s">
        <v>73</v>
      </c>
      <c r="BI761" s="264">
        <v>0.24</v>
      </c>
      <c r="BJ761" s="264">
        <v>0.24</v>
      </c>
      <c r="BK761" s="264"/>
      <c r="BL761" s="264"/>
      <c r="BM761" s="264">
        <v>0.2</v>
      </c>
      <c r="BN761" s="264">
        <v>0.2</v>
      </c>
      <c r="BO761" s="264"/>
      <c r="BP761" s="264"/>
      <c r="BQ761" s="264">
        <v>0.3</v>
      </c>
      <c r="BR761" s="264">
        <v>0.3</v>
      </c>
      <c r="BS761" s="264"/>
      <c r="BT761" s="250"/>
      <c r="BU761" s="8"/>
      <c r="BV761" s="87"/>
      <c r="BW761" s="104" t="s">
        <v>73</v>
      </c>
      <c r="BX761" s="135">
        <f t="shared" si="649"/>
        <v>0.74</v>
      </c>
      <c r="BY761" s="136">
        <f t="shared" si="649"/>
        <v>0.74</v>
      </c>
      <c r="BZ761" s="137">
        <f t="shared" si="649"/>
        <v>0</v>
      </c>
      <c r="CA761" s="138">
        <f t="shared" si="649"/>
        <v>0</v>
      </c>
      <c r="CB761" s="8"/>
      <c r="CC761" s="118"/>
      <c r="CD761" s="139" t="s">
        <v>73</v>
      </c>
      <c r="CE761" s="140">
        <f t="shared" si="650"/>
        <v>0.74</v>
      </c>
      <c r="CF761" s="137">
        <f t="shared" si="650"/>
        <v>0.74</v>
      </c>
      <c r="CG761" s="137">
        <f t="shared" si="650"/>
        <v>0</v>
      </c>
      <c r="CH761" s="141">
        <f t="shared" si="650"/>
        <v>0</v>
      </c>
      <c r="CI761" s="8"/>
      <c r="CJ761" s="9"/>
      <c r="CK761" s="33"/>
      <c r="CL761" s="4"/>
      <c r="CM761" s="4"/>
      <c r="CN761" s="4"/>
      <c r="CO761" s="5"/>
      <c r="CP761" s="8"/>
      <c r="CQ761" s="34" t="s">
        <v>78</v>
      </c>
      <c r="CR761" s="35">
        <f>BK761/C760%</f>
        <v>0</v>
      </c>
      <c r="CS761" s="35">
        <f>BO761/D760%</f>
        <v>0</v>
      </c>
      <c r="CT761" s="35">
        <f>BS761/E760%</f>
        <v>0</v>
      </c>
      <c r="CU761" s="47">
        <f>BZ761/F760%</f>
        <v>0</v>
      </c>
    </row>
    <row r="762" spans="1:99" ht="15.75" customHeight="1" x14ac:dyDescent="0.25">
      <c r="A762" s="182" t="s">
        <v>79</v>
      </c>
      <c r="B762" s="202"/>
      <c r="C762" s="204">
        <v>8.6039999999999992</v>
      </c>
      <c r="D762" s="204">
        <v>15.378</v>
      </c>
      <c r="E762" s="204">
        <v>20.463000000000001</v>
      </c>
      <c r="F762" s="205">
        <f t="shared" si="638"/>
        <v>44.445</v>
      </c>
      <c r="G762" s="206">
        <f t="shared" si="624"/>
        <v>528.28</v>
      </c>
      <c r="H762" s="205">
        <f>G762/BH739</f>
        <v>31.075294117647058</v>
      </c>
      <c r="I762" s="231">
        <f t="shared" si="639"/>
        <v>0</v>
      </c>
      <c r="J762" s="207">
        <f t="shared" si="625"/>
        <v>0</v>
      </c>
      <c r="K762" s="231">
        <f t="shared" si="640"/>
        <v>0</v>
      </c>
      <c r="L762" s="207">
        <f t="shared" si="626"/>
        <v>0</v>
      </c>
      <c r="M762" s="207">
        <f t="shared" si="641"/>
        <v>370</v>
      </c>
      <c r="N762" s="207">
        <f t="shared" si="627"/>
        <v>6790</v>
      </c>
      <c r="O762" s="208">
        <f t="shared" si="642"/>
        <v>74.305555555555557</v>
      </c>
      <c r="P762" s="208">
        <f t="shared" si="643"/>
        <v>70.302287581699346</v>
      </c>
      <c r="Q762" s="232" t="e">
        <f t="shared" si="651"/>
        <v>#DIV/0!</v>
      </c>
      <c r="R762" s="233" t="e">
        <f t="shared" si="651"/>
        <v>#DIV/0!</v>
      </c>
      <c r="S762" s="233" t="e">
        <f t="shared" si="651"/>
        <v>#DIV/0!</v>
      </c>
      <c r="T762" s="234" t="e">
        <f>(F762)/(AL762+AM762+AN762)*60</f>
        <v>#DIV/0!</v>
      </c>
      <c r="U762" s="234" t="e">
        <f>(G762)*60/AO762</f>
        <v>#DIV/0!</v>
      </c>
      <c r="V762" s="272"/>
      <c r="W762" s="213"/>
      <c r="X762" s="214">
        <f>X761</f>
        <v>17</v>
      </c>
      <c r="Y762" s="182" t="s">
        <v>79</v>
      </c>
      <c r="Z762" s="215"/>
      <c r="AA762" s="216"/>
      <c r="AB762" s="216"/>
      <c r="AC762" s="210">
        <f t="shared" si="644"/>
        <v>0</v>
      </c>
      <c r="AD762" s="235"/>
      <c r="AE762" s="235"/>
      <c r="AF762" s="246"/>
      <c r="AG762" s="210">
        <f t="shared" si="645"/>
        <v>0</v>
      </c>
      <c r="AH762" s="235">
        <v>240</v>
      </c>
      <c r="AI762" s="235">
        <v>130</v>
      </c>
      <c r="AJ762" s="235">
        <v>0</v>
      </c>
      <c r="AK762" s="210">
        <f t="shared" si="646"/>
        <v>370</v>
      </c>
      <c r="AL762" s="233"/>
      <c r="AM762" s="233"/>
      <c r="AN762" s="233"/>
      <c r="AO762" s="207">
        <f t="shared" si="629"/>
        <v>0</v>
      </c>
      <c r="AP762" s="236"/>
      <c r="AQ762" s="411">
        <f t="shared" si="630"/>
        <v>480</v>
      </c>
      <c r="AR762" s="237"/>
      <c r="AS762" s="237"/>
      <c r="AT762" s="237"/>
      <c r="AU762" s="219">
        <f t="shared" si="631"/>
        <v>0</v>
      </c>
      <c r="AV762" s="263" t="s">
        <v>80</v>
      </c>
      <c r="AW762" s="221"/>
      <c r="AX762" s="210"/>
      <c r="AY762" s="210"/>
      <c r="AZ762" s="219">
        <f t="shared" si="647"/>
        <v>0</v>
      </c>
      <c r="BA762" s="222">
        <f t="shared" si="632"/>
        <v>0</v>
      </c>
      <c r="BB762" s="221"/>
      <c r="BC762" s="210"/>
      <c r="BD762" s="210"/>
      <c r="BE762" s="219">
        <f t="shared" si="648"/>
        <v>0</v>
      </c>
      <c r="BF762" s="222">
        <f t="shared" si="623"/>
        <v>0</v>
      </c>
      <c r="BG762" s="284"/>
      <c r="BH762" s="224" t="s">
        <v>77</v>
      </c>
      <c r="BI762" s="225"/>
      <c r="BJ762" s="249"/>
      <c r="BK762" s="226">
        <v>0.3</v>
      </c>
      <c r="BL762" s="250"/>
      <c r="BM762" s="225"/>
      <c r="BN762" s="226"/>
      <c r="BO762" s="226">
        <v>0.20799999999999999</v>
      </c>
      <c r="BP762" s="251"/>
      <c r="BQ762" s="225"/>
      <c r="BR762" s="226"/>
      <c r="BS762" s="226">
        <v>0.94899999999999995</v>
      </c>
      <c r="BT762" s="250"/>
      <c r="BU762" s="8"/>
      <c r="BV762" s="87"/>
      <c r="BW762" s="104" t="s">
        <v>77</v>
      </c>
      <c r="BX762" s="130"/>
      <c r="BY762" s="93"/>
      <c r="BZ762" s="102">
        <f>BK762+BO762+BS762</f>
        <v>1.4569999999999999</v>
      </c>
      <c r="CA762" s="98"/>
      <c r="CB762" s="8"/>
      <c r="CC762" s="87"/>
      <c r="CD762" s="131" t="s">
        <v>77</v>
      </c>
      <c r="CE762" s="132"/>
      <c r="CF762" s="93"/>
      <c r="CG762" s="102">
        <f>BZ762</f>
        <v>1.4569999999999999</v>
      </c>
      <c r="CH762" s="133"/>
      <c r="CI762" s="8"/>
      <c r="CJ762" s="9"/>
      <c r="CK762" s="34" t="s">
        <v>78</v>
      </c>
      <c r="CL762" s="35">
        <f>BJ761/(BJ761+C760)%</f>
        <v>6.9364161849710984</v>
      </c>
      <c r="CM762" s="31">
        <f>BN761/(BN761+D760)%</f>
        <v>7.8740157480314972</v>
      </c>
      <c r="CN762" s="31">
        <f>BR761/(BR761+E760)%</f>
        <v>4.7095761381475665</v>
      </c>
      <c r="CO762" s="32">
        <f>BY761/(BY761+F760)%</f>
        <v>5.9822150363783342</v>
      </c>
      <c r="CP762" s="8"/>
      <c r="CQ762" s="25" t="s">
        <v>77</v>
      </c>
      <c r="CR762" s="31">
        <f>BK762/C761%</f>
        <v>1.6304347826086956</v>
      </c>
      <c r="CS762" s="31">
        <f>BO762/D761%</f>
        <v>1.4391475818169239</v>
      </c>
      <c r="CT762" s="31">
        <f>BS762/E761%</f>
        <v>5.0648449591716931</v>
      </c>
      <c r="CU762" s="32">
        <f>BZ762/F761%</f>
        <v>2.824190734638496</v>
      </c>
    </row>
    <row r="763" spans="1:99" ht="15.75" customHeight="1" x14ac:dyDescent="0.25">
      <c r="A763" s="182" t="s">
        <v>81</v>
      </c>
      <c r="B763" s="202"/>
      <c r="C763" s="204">
        <v>0</v>
      </c>
      <c r="D763" s="204">
        <v>0</v>
      </c>
      <c r="E763" s="204">
        <v>0</v>
      </c>
      <c r="F763" s="205">
        <f t="shared" si="638"/>
        <v>0</v>
      </c>
      <c r="G763" s="206">
        <f t="shared" si="624"/>
        <v>25.011999999999997</v>
      </c>
      <c r="H763" s="205">
        <f>G763/BH739</f>
        <v>1.4712941176470586</v>
      </c>
      <c r="I763" s="231">
        <f t="shared" si="639"/>
        <v>0</v>
      </c>
      <c r="J763" s="207">
        <f t="shared" si="625"/>
        <v>0</v>
      </c>
      <c r="K763" s="231">
        <f t="shared" si="640"/>
        <v>0</v>
      </c>
      <c r="L763" s="207">
        <f t="shared" si="626"/>
        <v>0</v>
      </c>
      <c r="M763" s="207">
        <f t="shared" si="641"/>
        <v>960</v>
      </c>
      <c r="N763" s="207">
        <f t="shared" si="627"/>
        <v>21340</v>
      </c>
      <c r="O763" s="208">
        <f t="shared" si="642"/>
        <v>33.333333333333329</v>
      </c>
      <c r="P763" s="208">
        <f t="shared" si="643"/>
        <v>12.826797385620917</v>
      </c>
      <c r="Q763" s="232" t="e">
        <f t="shared" si="651"/>
        <v>#DIV/0!</v>
      </c>
      <c r="R763" s="233" t="e">
        <f t="shared" si="651"/>
        <v>#DIV/0!</v>
      </c>
      <c r="S763" s="233" t="e">
        <f t="shared" si="651"/>
        <v>#DIV/0!</v>
      </c>
      <c r="T763" s="234" t="e">
        <f>(F763)/(AL763+AM763+AN763)*60</f>
        <v>#DIV/0!</v>
      </c>
      <c r="U763" s="234" t="e">
        <f>(G763)*60/AO763</f>
        <v>#DIV/0!</v>
      </c>
      <c r="V763" s="272"/>
      <c r="W763" s="213"/>
      <c r="X763" s="285">
        <f>X762</f>
        <v>17</v>
      </c>
      <c r="Y763" s="182" t="s">
        <v>81</v>
      </c>
      <c r="Z763" s="215"/>
      <c r="AA763" s="216"/>
      <c r="AB763" s="216"/>
      <c r="AC763" s="210">
        <f t="shared" si="644"/>
        <v>0</v>
      </c>
      <c r="AD763" s="216"/>
      <c r="AE763" s="216"/>
      <c r="AF763" s="216"/>
      <c r="AG763" s="210">
        <f t="shared" si="645"/>
        <v>0</v>
      </c>
      <c r="AH763" s="235">
        <v>480</v>
      </c>
      <c r="AI763" s="235">
        <v>480</v>
      </c>
      <c r="AJ763" s="235">
        <v>0</v>
      </c>
      <c r="AK763" s="210">
        <f t="shared" si="646"/>
        <v>960</v>
      </c>
      <c r="AL763" s="233"/>
      <c r="AM763" s="233"/>
      <c r="AN763" s="233"/>
      <c r="AO763" s="207">
        <f t="shared" si="629"/>
        <v>0</v>
      </c>
      <c r="AP763" s="236"/>
      <c r="AQ763" s="411">
        <f t="shared" si="630"/>
        <v>0</v>
      </c>
      <c r="AR763" s="237"/>
      <c r="AS763" s="237"/>
      <c r="AT763" s="237"/>
      <c r="AU763" s="219">
        <f t="shared" si="631"/>
        <v>0</v>
      </c>
      <c r="AV763" s="263" t="s">
        <v>82</v>
      </c>
      <c r="AW763" s="221"/>
      <c r="AX763" s="210"/>
      <c r="AY763" s="210"/>
      <c r="AZ763" s="219">
        <f t="shared" si="647"/>
        <v>0</v>
      </c>
      <c r="BA763" s="222">
        <f t="shared" si="632"/>
        <v>0</v>
      </c>
      <c r="BB763" s="221"/>
      <c r="BC763" s="210"/>
      <c r="BD763" s="210"/>
      <c r="BE763" s="219">
        <f t="shared" si="648"/>
        <v>0</v>
      </c>
      <c r="BF763" s="222">
        <f t="shared" si="623"/>
        <v>0</v>
      </c>
      <c r="BG763" s="223"/>
      <c r="BH763" s="195"/>
      <c r="BI763" s="239"/>
      <c r="BJ763" s="240"/>
      <c r="BK763" s="241"/>
      <c r="BL763" s="242"/>
      <c r="BM763" s="239"/>
      <c r="BN763" s="241"/>
      <c r="BO763" s="241"/>
      <c r="BP763" s="198"/>
      <c r="BQ763" s="239"/>
      <c r="BR763" s="241"/>
      <c r="BS763" s="241"/>
      <c r="BT763" s="242"/>
      <c r="BU763" s="8"/>
      <c r="BV763" s="87"/>
      <c r="BW763" s="107"/>
      <c r="BX763" s="130"/>
      <c r="BY763" s="93"/>
      <c r="BZ763" s="93"/>
      <c r="CA763" s="98"/>
      <c r="CB763" s="8"/>
      <c r="CC763" s="87"/>
      <c r="CD763" s="108"/>
      <c r="CE763" s="109"/>
      <c r="CF763" s="93"/>
      <c r="CG763" s="93"/>
      <c r="CH763" s="110"/>
      <c r="CI763" s="8"/>
      <c r="CJ763" s="9"/>
      <c r="CK763" s="36"/>
      <c r="CL763" s="37"/>
      <c r="CM763" s="37"/>
      <c r="CN763" s="37"/>
      <c r="CO763" s="38"/>
      <c r="CP763" s="8"/>
      <c r="CQ763" s="25"/>
      <c r="CR763" s="2"/>
      <c r="CS763" s="2"/>
      <c r="CT763" s="2"/>
      <c r="CU763" s="3"/>
    </row>
    <row r="764" spans="1:99" ht="15.75" customHeight="1" x14ac:dyDescent="0.25">
      <c r="A764" s="182" t="s">
        <v>83</v>
      </c>
      <c r="B764" s="202"/>
      <c r="C764" s="204">
        <v>2.3940000000000001</v>
      </c>
      <c r="D764" s="204">
        <v>5.8019999999999996</v>
      </c>
      <c r="E764" s="204">
        <v>5</v>
      </c>
      <c r="F764" s="205">
        <f t="shared" si="638"/>
        <v>13.196</v>
      </c>
      <c r="G764" s="206">
        <f t="shared" si="624"/>
        <v>201.267</v>
      </c>
      <c r="H764" s="205">
        <f>G764/BH739</f>
        <v>11.839235294117646</v>
      </c>
      <c r="I764" s="231">
        <f t="shared" si="639"/>
        <v>0</v>
      </c>
      <c r="J764" s="207">
        <f t="shared" si="625"/>
        <v>480</v>
      </c>
      <c r="K764" s="231">
        <f t="shared" si="640"/>
        <v>0</v>
      </c>
      <c r="L764" s="207">
        <f t="shared" si="626"/>
        <v>240</v>
      </c>
      <c r="M764" s="207">
        <f t="shared" si="641"/>
        <v>215</v>
      </c>
      <c r="N764" s="207">
        <f t="shared" si="627"/>
        <v>3265</v>
      </c>
      <c r="O764" s="208">
        <f t="shared" si="642"/>
        <v>85.069444444444443</v>
      </c>
      <c r="P764" s="208">
        <f t="shared" si="643"/>
        <v>83.721405228758158</v>
      </c>
      <c r="Q764" s="232" t="e">
        <f t="shared" si="651"/>
        <v>#DIV/0!</v>
      </c>
      <c r="R764" s="233" t="e">
        <f t="shared" si="651"/>
        <v>#DIV/0!</v>
      </c>
      <c r="S764" s="233" t="e">
        <f t="shared" si="651"/>
        <v>#DIV/0!</v>
      </c>
      <c r="T764" s="234" t="e">
        <f>(F764)/(AL764+AM764+AN764)*60</f>
        <v>#DIV/0!</v>
      </c>
      <c r="U764" s="234" t="e">
        <f>(G764)*60/AO764</f>
        <v>#DIV/0!</v>
      </c>
      <c r="V764" s="272"/>
      <c r="W764" s="286"/>
      <c r="X764" s="214">
        <f>X763</f>
        <v>17</v>
      </c>
      <c r="Y764" s="182" t="s">
        <v>83</v>
      </c>
      <c r="Z764" s="215"/>
      <c r="AA764" s="215"/>
      <c r="AB764" s="215"/>
      <c r="AC764" s="210">
        <f t="shared" si="644"/>
        <v>0</v>
      </c>
      <c r="AD764" s="215"/>
      <c r="AE764" s="215"/>
      <c r="AF764" s="215"/>
      <c r="AG764" s="210">
        <f t="shared" si="645"/>
        <v>0</v>
      </c>
      <c r="AH764" s="235">
        <v>180</v>
      </c>
      <c r="AI764" s="235">
        <v>35</v>
      </c>
      <c r="AJ764" s="235">
        <v>0</v>
      </c>
      <c r="AK764" s="210">
        <f t="shared" si="646"/>
        <v>215</v>
      </c>
      <c r="AL764" s="233"/>
      <c r="AM764" s="233"/>
      <c r="AN764" s="233"/>
      <c r="AO764" s="207">
        <f t="shared" si="629"/>
        <v>0</v>
      </c>
      <c r="AP764" s="236"/>
      <c r="AQ764" s="411">
        <f t="shared" si="630"/>
        <v>0</v>
      </c>
      <c r="AR764" s="237"/>
      <c r="AS764" s="237"/>
      <c r="AT764" s="237"/>
      <c r="AU764" s="219">
        <f t="shared" si="631"/>
        <v>0</v>
      </c>
      <c r="AV764" s="263" t="s">
        <v>84</v>
      </c>
      <c r="AW764" s="221"/>
      <c r="AX764" s="210"/>
      <c r="AY764" s="210"/>
      <c r="AZ764" s="219">
        <f t="shared" si="647"/>
        <v>0</v>
      </c>
      <c r="BA764" s="222">
        <f t="shared" si="632"/>
        <v>0</v>
      </c>
      <c r="BB764" s="221"/>
      <c r="BC764" s="210"/>
      <c r="BD764" s="210"/>
      <c r="BE764" s="219">
        <f t="shared" si="648"/>
        <v>0</v>
      </c>
      <c r="BF764" s="222">
        <f t="shared" si="623"/>
        <v>0</v>
      </c>
      <c r="BG764" s="223"/>
      <c r="BH764" s="224" t="s">
        <v>80</v>
      </c>
      <c r="BI764" s="225"/>
      <c r="BJ764" s="249"/>
      <c r="BK764" s="226">
        <v>9.6000000000000002E-2</v>
      </c>
      <c r="BL764" s="250"/>
      <c r="BM764" s="287"/>
      <c r="BN764" s="226"/>
      <c r="BO764" s="226">
        <v>0.26</v>
      </c>
      <c r="BP764" s="288"/>
      <c r="BQ764" s="287"/>
      <c r="BR764" s="226"/>
      <c r="BS764" s="226">
        <v>0.30599999999999999</v>
      </c>
      <c r="BT764" s="289"/>
      <c r="BU764" s="8"/>
      <c r="BV764" s="87"/>
      <c r="BW764" s="104" t="s">
        <v>80</v>
      </c>
      <c r="BX764" s="130"/>
      <c r="BY764" s="93"/>
      <c r="BZ764" s="102">
        <f>BK764+BO764+BS764</f>
        <v>0.66199999999999992</v>
      </c>
      <c r="CA764" s="98"/>
      <c r="CB764" s="8"/>
      <c r="CC764" s="87"/>
      <c r="CD764" s="131" t="s">
        <v>80</v>
      </c>
      <c r="CE764" s="132"/>
      <c r="CF764" s="93"/>
      <c r="CG764" s="102">
        <f>BZ764</f>
        <v>0.66199999999999992</v>
      </c>
      <c r="CH764" s="133"/>
      <c r="CI764" s="8"/>
      <c r="CJ764" s="9"/>
      <c r="CK764" s="39"/>
      <c r="CL764" s="40"/>
      <c r="CM764" s="40"/>
      <c r="CN764" s="40"/>
      <c r="CO764" s="41"/>
      <c r="CP764" s="8"/>
      <c r="CQ764" s="25" t="s">
        <v>80</v>
      </c>
      <c r="CR764" s="31">
        <f>BK764/C762%</f>
        <v>1.1157601115760112</v>
      </c>
      <c r="CS764" s="31">
        <f>BO764/D762%</f>
        <v>1.6907270126154248</v>
      </c>
      <c r="CT764" s="31">
        <f>BS764/E762%</f>
        <v>1.4953819088110247</v>
      </c>
      <c r="CU764" s="32">
        <f>BZ764/F762%</f>
        <v>1.4894813814827312</v>
      </c>
    </row>
    <row r="765" spans="1:99" ht="15.75" customHeight="1" x14ac:dyDescent="0.25">
      <c r="A765" s="182" t="s">
        <v>85</v>
      </c>
      <c r="B765" s="202"/>
      <c r="C765" s="204">
        <v>6.34</v>
      </c>
      <c r="D765" s="204">
        <v>9.6959999999999997</v>
      </c>
      <c r="E765" s="204">
        <v>10.659000000000001</v>
      </c>
      <c r="F765" s="205">
        <f t="shared" si="638"/>
        <v>26.695</v>
      </c>
      <c r="G765" s="206">
        <f t="shared" si="624"/>
        <v>430.10300000000001</v>
      </c>
      <c r="H765" s="205">
        <f>G765/BH739</f>
        <v>25.300176470588237</v>
      </c>
      <c r="I765" s="231">
        <f t="shared" si="639"/>
        <v>0</v>
      </c>
      <c r="J765" s="207">
        <f t="shared" si="625"/>
        <v>0</v>
      </c>
      <c r="K765" s="231">
        <f t="shared" si="640"/>
        <v>0</v>
      </c>
      <c r="L765" s="207">
        <f t="shared" si="626"/>
        <v>40</v>
      </c>
      <c r="M765" s="207">
        <f t="shared" si="641"/>
        <v>305</v>
      </c>
      <c r="N765" s="207">
        <f t="shared" si="627"/>
        <v>7595</v>
      </c>
      <c r="O765" s="208">
        <f t="shared" si="642"/>
        <v>78.819444444444443</v>
      </c>
      <c r="P765" s="208">
        <f t="shared" si="643"/>
        <v>67.647058823529406</v>
      </c>
      <c r="Q765" s="232" t="e">
        <f t="shared" si="651"/>
        <v>#DIV/0!</v>
      </c>
      <c r="R765" s="233" t="e">
        <f t="shared" si="651"/>
        <v>#DIV/0!</v>
      </c>
      <c r="S765" s="233" t="e">
        <f t="shared" si="651"/>
        <v>#DIV/0!</v>
      </c>
      <c r="T765" s="234" t="e">
        <f>(F765)/(AL765+AM765+AN765)*60</f>
        <v>#DIV/0!</v>
      </c>
      <c r="U765" s="234" t="e">
        <f>(G765)*60/AO765</f>
        <v>#DIV/0!</v>
      </c>
      <c r="V765" s="272"/>
      <c r="W765" s="213"/>
      <c r="X765" s="285">
        <f>X764</f>
        <v>17</v>
      </c>
      <c r="Y765" s="182" t="s">
        <v>85</v>
      </c>
      <c r="Z765" s="215"/>
      <c r="AA765" s="215"/>
      <c r="AB765" s="215"/>
      <c r="AC765" s="210">
        <f t="shared" si="644"/>
        <v>0</v>
      </c>
      <c r="AD765" s="215"/>
      <c r="AE765" s="215"/>
      <c r="AF765" s="215"/>
      <c r="AG765" s="210">
        <f t="shared" si="645"/>
        <v>0</v>
      </c>
      <c r="AH765" s="216">
        <v>305</v>
      </c>
      <c r="AI765" s="216">
        <v>0</v>
      </c>
      <c r="AJ765" s="216">
        <v>0</v>
      </c>
      <c r="AK765" s="210">
        <f t="shared" si="646"/>
        <v>305</v>
      </c>
      <c r="AL765" s="233"/>
      <c r="AM765" s="233"/>
      <c r="AN765" s="233"/>
      <c r="AO765" s="207">
        <f t="shared" si="629"/>
        <v>0</v>
      </c>
      <c r="AP765" s="236"/>
      <c r="AQ765" s="411">
        <f t="shared" si="630"/>
        <v>0</v>
      </c>
      <c r="AR765" s="237"/>
      <c r="AS765" s="237"/>
      <c r="AT765" s="237"/>
      <c r="AU765" s="219">
        <f t="shared" si="631"/>
        <v>285</v>
      </c>
      <c r="AV765" s="263" t="s">
        <v>86</v>
      </c>
      <c r="AW765" s="221"/>
      <c r="AX765" s="210"/>
      <c r="AY765" s="210"/>
      <c r="AZ765" s="219">
        <f t="shared" si="647"/>
        <v>0</v>
      </c>
      <c r="BA765" s="222">
        <f t="shared" si="632"/>
        <v>0</v>
      </c>
      <c r="BB765" s="221"/>
      <c r="BC765" s="210"/>
      <c r="BD765" s="210"/>
      <c r="BE765" s="219">
        <f t="shared" si="648"/>
        <v>0</v>
      </c>
      <c r="BF765" s="222">
        <f t="shared" si="623"/>
        <v>0</v>
      </c>
      <c r="BG765" s="223"/>
      <c r="BH765" s="195"/>
      <c r="BI765" s="239"/>
      <c r="BJ765" s="240"/>
      <c r="BK765" s="241"/>
      <c r="BL765" s="242"/>
      <c r="BM765" s="225"/>
      <c r="BN765" s="241"/>
      <c r="BO765" s="241"/>
      <c r="BP765" s="251"/>
      <c r="BQ765" s="225"/>
      <c r="BR765" s="241"/>
      <c r="BS765" s="241"/>
      <c r="BT765" s="250"/>
      <c r="BU765" s="8"/>
      <c r="BV765" s="87"/>
      <c r="BW765" s="97"/>
      <c r="BX765" s="130"/>
      <c r="BY765" s="93"/>
      <c r="BZ765" s="93"/>
      <c r="CA765" s="98"/>
      <c r="CB765" s="8"/>
      <c r="CC765" s="87"/>
      <c r="CD765" s="131"/>
      <c r="CE765" s="132"/>
      <c r="CF765" s="93"/>
      <c r="CG765" s="93"/>
      <c r="CH765" s="133"/>
      <c r="CI765" s="8"/>
      <c r="CJ765" s="9"/>
      <c r="CP765" s="8"/>
      <c r="CQ765" s="42"/>
      <c r="CR765" s="43"/>
      <c r="CS765" s="43"/>
      <c r="CT765" s="43"/>
      <c r="CU765" s="48"/>
    </row>
    <row r="766" spans="1:99" ht="15.75" customHeight="1" x14ac:dyDescent="0.25">
      <c r="A766" s="201" t="s">
        <v>87</v>
      </c>
      <c r="B766" s="202"/>
      <c r="C766" s="204">
        <v>79</v>
      </c>
      <c r="D766" s="204">
        <v>206</v>
      </c>
      <c r="E766" s="204">
        <v>120</v>
      </c>
      <c r="F766" s="290">
        <f t="shared" si="638"/>
        <v>405</v>
      </c>
      <c r="G766" s="206">
        <f t="shared" si="624"/>
        <v>5919.9269999999997</v>
      </c>
      <c r="H766" s="291">
        <f>G766/BH739</f>
        <v>348.23099999999999</v>
      </c>
      <c r="I766" s="207"/>
      <c r="J766" s="207"/>
      <c r="K766" s="207"/>
      <c r="L766" s="207"/>
      <c r="M766" s="207"/>
      <c r="N766" s="207"/>
      <c r="O766" s="208"/>
      <c r="P766" s="210"/>
      <c r="Q766" s="209" t="e">
        <f t="shared" si="651"/>
        <v>#DIV/0!</v>
      </c>
      <c r="R766" s="210" t="e">
        <f t="shared" si="651"/>
        <v>#DIV/0!</v>
      </c>
      <c r="S766" s="210"/>
      <c r="T766" s="209"/>
      <c r="U766" s="209"/>
      <c r="V766" s="212"/>
      <c r="W766" s="213"/>
      <c r="X766" s="292">
        <f>X763</f>
        <v>17</v>
      </c>
      <c r="Y766" s="293"/>
      <c r="Z766" s="294"/>
      <c r="AA766" s="295"/>
      <c r="AB766" s="295"/>
      <c r="AC766" s="294"/>
      <c r="AD766" s="295"/>
      <c r="AE766" s="295"/>
      <c r="AF766" s="295"/>
      <c r="AG766" s="295"/>
      <c r="AH766" s="296"/>
      <c r="AI766" s="295"/>
      <c r="AJ766" s="295"/>
      <c r="AK766" s="295"/>
      <c r="AL766" s="295"/>
      <c r="AM766" s="295"/>
      <c r="AN766" s="295"/>
      <c r="AO766" s="295"/>
      <c r="AP766" s="295"/>
      <c r="AQ766" s="295"/>
      <c r="AR766" s="295"/>
      <c r="AS766" s="295"/>
      <c r="AT766" s="295"/>
      <c r="AU766" s="297"/>
      <c r="AV766" s="297"/>
      <c r="AW766" s="297"/>
      <c r="AX766" s="297"/>
      <c r="AY766" s="297"/>
      <c r="AZ766" s="297"/>
      <c r="BA766" s="222">
        <f t="shared" si="632"/>
        <v>0</v>
      </c>
      <c r="BB766" s="297"/>
      <c r="BC766" s="297"/>
      <c r="BD766" s="297"/>
      <c r="BE766" s="297"/>
      <c r="BF766" s="298"/>
      <c r="BG766" s="299"/>
      <c r="BH766" s="224" t="s">
        <v>82</v>
      </c>
      <c r="BI766" s="300"/>
      <c r="BJ766" s="249"/>
      <c r="BK766" s="226">
        <v>0</v>
      </c>
      <c r="BL766" s="301"/>
      <c r="BM766" s="300"/>
      <c r="BN766" s="226"/>
      <c r="BO766" s="226">
        <v>0</v>
      </c>
      <c r="BP766" s="302"/>
      <c r="BQ766" s="300"/>
      <c r="BR766" s="226"/>
      <c r="BS766" s="226">
        <v>0</v>
      </c>
      <c r="BT766" s="289"/>
      <c r="BU766" s="8"/>
      <c r="BV766" s="87"/>
      <c r="BW766" s="104" t="s">
        <v>82</v>
      </c>
      <c r="BX766" s="130"/>
      <c r="BY766" s="93"/>
      <c r="BZ766" s="102">
        <f>BK766+BO766+BS766</f>
        <v>0</v>
      </c>
      <c r="CA766" s="142"/>
      <c r="CB766" s="15"/>
      <c r="CC766" s="87"/>
      <c r="CD766" s="131" t="s">
        <v>82</v>
      </c>
      <c r="CE766" s="132"/>
      <c r="CF766" s="93"/>
      <c r="CG766" s="102">
        <f>BZ766</f>
        <v>0</v>
      </c>
      <c r="CH766" s="133"/>
      <c r="CI766" s="8"/>
      <c r="CJ766" s="9"/>
      <c r="CK766" s="8"/>
      <c r="CL766" s="8"/>
      <c r="CM766" s="8"/>
      <c r="CN766" s="8"/>
      <c r="CO766" s="8"/>
      <c r="CP766" s="8"/>
      <c r="CQ766" s="25" t="s">
        <v>82</v>
      </c>
      <c r="CR766" s="31" t="e">
        <f>BK766/C763%</f>
        <v>#DIV/0!</v>
      </c>
      <c r="CS766" s="31" t="e">
        <f>BO766/D763%</f>
        <v>#DIV/0!</v>
      </c>
      <c r="CT766" s="31" t="e">
        <f>BS766/E763%</f>
        <v>#DIV/0!</v>
      </c>
      <c r="CU766" s="32" t="e">
        <f>BZ766/F763%</f>
        <v>#DIV/0!</v>
      </c>
    </row>
    <row r="767" spans="1:99" ht="15.75" customHeight="1" x14ac:dyDescent="0.25">
      <c r="A767" s="293" t="s">
        <v>88</v>
      </c>
      <c r="B767" s="465"/>
      <c r="C767" s="465"/>
      <c r="D767" s="303"/>
      <c r="E767" s="304" t="s">
        <v>89</v>
      </c>
      <c r="F767" s="305">
        <v>380</v>
      </c>
      <c r="G767" s="206">
        <f t="shared" si="624"/>
        <v>4640.3899999999994</v>
      </c>
      <c r="H767" s="306">
        <f>G767/BH739</f>
        <v>272.9641176470588</v>
      </c>
      <c r="I767" s="307"/>
      <c r="J767" s="307"/>
      <c r="K767" s="308" t="s">
        <v>17</v>
      </c>
      <c r="L767" s="308"/>
      <c r="M767" s="308" t="s">
        <v>18</v>
      </c>
      <c r="N767" s="308"/>
      <c r="O767" s="466" t="s">
        <v>19</v>
      </c>
      <c r="P767" s="466"/>
      <c r="Q767" s="466" t="s">
        <v>90</v>
      </c>
      <c r="R767" s="466"/>
      <c r="S767" s="467" t="s">
        <v>91</v>
      </c>
      <c r="T767" s="467"/>
      <c r="U767" s="467" t="s">
        <v>92</v>
      </c>
      <c r="V767" s="468"/>
      <c r="W767" s="213"/>
      <c r="X767" s="185"/>
      <c r="Y767" s="309"/>
      <c r="Z767" s="309"/>
      <c r="AA767" s="310"/>
      <c r="AB767" s="311"/>
      <c r="AC767" s="311"/>
      <c r="AD767" s="311"/>
      <c r="AE767" s="312"/>
      <c r="AF767" s="313"/>
      <c r="AG767" s="313"/>
      <c r="AH767" s="313"/>
      <c r="AI767" s="313"/>
      <c r="AJ767" s="313"/>
      <c r="AK767" s="313"/>
      <c r="AL767" s="313"/>
      <c r="AM767" s="313"/>
      <c r="AN767" s="313"/>
      <c r="AO767" s="313"/>
      <c r="AP767" s="313"/>
      <c r="AQ767" s="313"/>
      <c r="AR767" s="313"/>
      <c r="AS767" s="313"/>
      <c r="AT767" s="313"/>
      <c r="AU767" s="313"/>
      <c r="AV767" s="313"/>
      <c r="AW767" s="313"/>
      <c r="AX767" s="313"/>
      <c r="AY767" s="313"/>
      <c r="AZ767" s="313"/>
      <c r="BA767" s="313"/>
      <c r="BB767" s="313"/>
      <c r="BC767" s="313"/>
      <c r="BD767" s="313"/>
      <c r="BE767" s="313"/>
      <c r="BF767" s="313"/>
      <c r="BG767" s="313"/>
      <c r="BH767" s="224"/>
      <c r="BI767" s="225"/>
      <c r="BJ767" s="240"/>
      <c r="BK767" s="241"/>
      <c r="BL767" s="250"/>
      <c r="BM767" s="225"/>
      <c r="BN767" s="241"/>
      <c r="BO767" s="241"/>
      <c r="BP767" s="251"/>
      <c r="BQ767" s="225"/>
      <c r="BR767" s="241"/>
      <c r="BS767" s="241"/>
      <c r="BT767" s="250"/>
      <c r="BU767" s="8"/>
      <c r="BV767" s="87"/>
      <c r="BW767" s="107"/>
      <c r="BX767" s="130"/>
      <c r="BY767" s="93"/>
      <c r="BZ767" s="93"/>
      <c r="CA767" s="142"/>
      <c r="CB767" s="8"/>
      <c r="CC767" s="87"/>
      <c r="CD767" s="131"/>
      <c r="CE767" s="132"/>
      <c r="CF767" s="93"/>
      <c r="CG767" s="93"/>
      <c r="CH767" s="133"/>
      <c r="CI767" s="8"/>
      <c r="CJ767" s="9"/>
      <c r="CK767" s="8"/>
      <c r="CL767" s="8"/>
      <c r="CM767" s="8"/>
      <c r="CN767" s="8"/>
      <c r="CO767" s="8"/>
      <c r="CP767" s="8"/>
      <c r="CQ767" s="25"/>
      <c r="CR767" s="2"/>
      <c r="CS767" s="2"/>
      <c r="CT767" s="2"/>
      <c r="CU767" s="3"/>
    </row>
    <row r="768" spans="1:99" ht="15.75" customHeight="1" x14ac:dyDescent="0.25">
      <c r="A768" s="314" t="s">
        <v>129</v>
      </c>
      <c r="B768" s="315"/>
      <c r="C768" s="315"/>
      <c r="D768" s="316"/>
      <c r="E768" s="316"/>
      <c r="F768" s="317">
        <f>C768+D768+E768</f>
        <v>0</v>
      </c>
      <c r="G768" s="318">
        <f>F768</f>
        <v>0</v>
      </c>
      <c r="H768" s="319"/>
      <c r="I768" s="320"/>
      <c r="J768" s="321"/>
      <c r="K768" s="322" t="s">
        <v>93</v>
      </c>
      <c r="L768" s="323" t="s">
        <v>94</v>
      </c>
      <c r="M768" s="324" t="s">
        <v>93</v>
      </c>
      <c r="N768" s="323" t="s">
        <v>94</v>
      </c>
      <c r="O768" s="324" t="s">
        <v>93</v>
      </c>
      <c r="P768" s="323" t="s">
        <v>94</v>
      </c>
      <c r="Q768" s="324" t="s">
        <v>93</v>
      </c>
      <c r="R768" s="323" t="s">
        <v>94</v>
      </c>
      <c r="S768" s="324" t="s">
        <v>93</v>
      </c>
      <c r="T768" s="323" t="s">
        <v>94</v>
      </c>
      <c r="U768" s="324" t="s">
        <v>93</v>
      </c>
      <c r="V768" s="325" t="s">
        <v>94</v>
      </c>
      <c r="W768" s="213"/>
      <c r="X768" s="213"/>
      <c r="Y768" s="309"/>
      <c r="Z768" s="309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  <c r="AO768" s="326"/>
      <c r="AP768" s="326"/>
      <c r="AQ768" s="326"/>
      <c r="AR768" s="326"/>
      <c r="AS768" s="326"/>
      <c r="AT768" s="326"/>
      <c r="AU768" s="326"/>
      <c r="AV768" s="326"/>
      <c r="AW768" s="326"/>
      <c r="AX768" s="326"/>
      <c r="AY768" s="326"/>
      <c r="AZ768" s="326"/>
      <c r="BA768" s="326"/>
      <c r="BB768" s="326"/>
      <c r="BC768" s="326"/>
      <c r="BD768" s="326"/>
      <c r="BE768" s="326"/>
      <c r="BF768" s="326"/>
      <c r="BG768" s="326"/>
      <c r="BH768" s="224" t="s">
        <v>84</v>
      </c>
      <c r="BI768" s="225"/>
      <c r="BJ768" s="249"/>
      <c r="BK768" s="226">
        <v>7.3999999999999996E-2</v>
      </c>
      <c r="BL768" s="250"/>
      <c r="BM768" s="225"/>
      <c r="BN768" s="226"/>
      <c r="BO768" s="226">
        <v>0.113</v>
      </c>
      <c r="BP768" s="251"/>
      <c r="BQ768" s="225"/>
      <c r="BR768" s="226"/>
      <c r="BS768" s="226">
        <v>0.09</v>
      </c>
      <c r="BT768" s="250"/>
      <c r="BU768" s="8"/>
      <c r="BV768" s="87"/>
      <c r="BW768" s="104" t="s">
        <v>84</v>
      </c>
      <c r="BX768" s="130"/>
      <c r="BY768" s="93"/>
      <c r="BZ768" s="102">
        <f>BK768+BO768+BS768</f>
        <v>0.27700000000000002</v>
      </c>
      <c r="CA768" s="142"/>
      <c r="CB768" s="8"/>
      <c r="CC768" s="87"/>
      <c r="CD768" s="90" t="s">
        <v>84</v>
      </c>
      <c r="CE768" s="132"/>
      <c r="CF768" s="93"/>
      <c r="CG768" s="102">
        <f>BZ768</f>
        <v>0.27700000000000002</v>
      </c>
      <c r="CH768" s="133"/>
      <c r="CI768" s="8"/>
      <c r="CJ768" s="9"/>
      <c r="CK768" s="8"/>
      <c r="CL768" s="8"/>
      <c r="CM768" s="8"/>
      <c r="CN768" s="8"/>
      <c r="CO768" s="8"/>
      <c r="CP768" s="8"/>
      <c r="CQ768" s="25" t="s">
        <v>84</v>
      </c>
      <c r="CR768" s="31">
        <f>BK768/C764%</f>
        <v>3.0910609857978275</v>
      </c>
      <c r="CS768" s="31">
        <f>BO768/D764%</f>
        <v>1.9476042743881423</v>
      </c>
      <c r="CT768" s="31">
        <f>BS768/E764%</f>
        <v>1.7999999999999998</v>
      </c>
      <c r="CU768" s="32">
        <f>BZ768/F764%</f>
        <v>2.0991209457411339</v>
      </c>
    </row>
    <row r="769" spans="1:99" ht="15.75" customHeight="1" x14ac:dyDescent="0.25">
      <c r="A769" s="474" t="s">
        <v>95</v>
      </c>
      <c r="B769" s="475"/>
      <c r="C769" s="327" t="s">
        <v>40</v>
      </c>
      <c r="D769" s="327" t="s">
        <v>45</v>
      </c>
      <c r="E769" s="327" t="s">
        <v>48</v>
      </c>
      <c r="F769" s="328" t="s">
        <v>52</v>
      </c>
      <c r="G769" s="329" t="s">
        <v>56</v>
      </c>
      <c r="H769" s="329" t="s">
        <v>96</v>
      </c>
      <c r="I769" s="330" t="s">
        <v>97</v>
      </c>
      <c r="J769" s="330"/>
      <c r="K769" s="331">
        <v>0</v>
      </c>
      <c r="L769" s="262">
        <v>0</v>
      </c>
      <c r="M769" s="215">
        <v>0</v>
      </c>
      <c r="N769" s="262">
        <v>0</v>
      </c>
      <c r="O769" s="262">
        <v>0</v>
      </c>
      <c r="P769" s="262">
        <v>0</v>
      </c>
      <c r="Q769" s="210">
        <f t="shared" ref="Q769:R771" si="652">K769+M769+O769</f>
        <v>0</v>
      </c>
      <c r="R769" s="211">
        <f t="shared" si="652"/>
        <v>0</v>
      </c>
      <c r="S769" s="411">
        <f t="shared" ref="S769:T771" si="653">Q769+S723</f>
        <v>42</v>
      </c>
      <c r="T769" s="411">
        <f t="shared" si="653"/>
        <v>665</v>
      </c>
      <c r="U769" s="208">
        <f>S769/X743</f>
        <v>2.4705882352941178</v>
      </c>
      <c r="V769" s="412">
        <f>T769/S769</f>
        <v>15.833333333333334</v>
      </c>
      <c r="W769" s="185"/>
      <c r="X769" s="213"/>
      <c r="Y769" s="309"/>
      <c r="Z769" s="309"/>
      <c r="AA769" s="313"/>
      <c r="AB769" s="313"/>
      <c r="AC769" s="313"/>
      <c r="AD769" s="313"/>
      <c r="AE769" s="313"/>
      <c r="AF769" s="313"/>
      <c r="AG769" s="313"/>
      <c r="AH769" s="313"/>
      <c r="AI769" s="313"/>
      <c r="AJ769" s="313"/>
      <c r="AK769" s="313"/>
      <c r="AL769" s="313"/>
      <c r="AM769" s="313"/>
      <c r="AN769" s="313"/>
      <c r="AO769" s="313"/>
      <c r="AP769" s="313"/>
      <c r="AQ769" s="313"/>
      <c r="AR769" s="313"/>
      <c r="AS769" s="313"/>
      <c r="AT769" s="313"/>
      <c r="AU769" s="313"/>
      <c r="AV769" s="313"/>
      <c r="AW769" s="313"/>
      <c r="AX769" s="313"/>
      <c r="AY769" s="313"/>
      <c r="AZ769" s="313"/>
      <c r="BA769" s="313"/>
      <c r="BB769" s="313"/>
      <c r="BC769" s="313"/>
      <c r="BD769" s="313"/>
      <c r="BE769" s="313"/>
      <c r="BF769" s="313"/>
      <c r="BG769" s="313"/>
      <c r="BH769" s="195"/>
      <c r="BI769" s="225"/>
      <c r="BJ769" s="240"/>
      <c r="BK769" s="241"/>
      <c r="BL769" s="250"/>
      <c r="BM769" s="225"/>
      <c r="BN769" s="241"/>
      <c r="BO769" s="241"/>
      <c r="BP769" s="251"/>
      <c r="BQ769" s="225"/>
      <c r="BR769" s="241"/>
      <c r="BS769" s="241"/>
      <c r="BT769" s="250"/>
      <c r="BU769" s="8"/>
      <c r="BV769" s="87"/>
      <c r="BW769" s="97"/>
      <c r="BX769" s="130"/>
      <c r="BY769" s="93"/>
      <c r="BZ769" s="93"/>
      <c r="CA769" s="142"/>
      <c r="CB769" s="8"/>
      <c r="CC769" s="143"/>
      <c r="CD769" s="108"/>
      <c r="CE769" s="132"/>
      <c r="CF769" s="93"/>
      <c r="CG769" s="93"/>
      <c r="CH769" s="133"/>
      <c r="CI769" s="8"/>
      <c r="CJ769" s="9"/>
      <c r="CK769" s="8"/>
      <c r="CL769" s="8"/>
      <c r="CM769" s="8"/>
      <c r="CN769" s="8"/>
      <c r="CO769" s="8"/>
      <c r="CP769" s="8"/>
      <c r="CQ769" s="42"/>
      <c r="CR769" s="43"/>
      <c r="CS769" s="43"/>
      <c r="CT769" s="43"/>
      <c r="CU769" s="48"/>
    </row>
    <row r="770" spans="1:99" ht="15.75" customHeight="1" x14ac:dyDescent="0.25">
      <c r="A770" s="191" t="s">
        <v>98</v>
      </c>
      <c r="B770" s="234"/>
      <c r="C770" s="333">
        <v>1.2</v>
      </c>
      <c r="D770" s="333">
        <v>0.85</v>
      </c>
      <c r="E770" s="333">
        <v>1.1499999999999999</v>
      </c>
      <c r="F770" s="334">
        <v>0.85</v>
      </c>
      <c r="G770" s="334">
        <v>0.85</v>
      </c>
      <c r="H770" s="335">
        <f>F743</f>
        <v>453.14499999999998</v>
      </c>
      <c r="I770" s="336" t="s">
        <v>99</v>
      </c>
      <c r="J770" s="336"/>
      <c r="K770" s="331">
        <v>0</v>
      </c>
      <c r="L770" s="262">
        <v>0</v>
      </c>
      <c r="M770" s="215">
        <v>0</v>
      </c>
      <c r="N770" s="262">
        <v>0</v>
      </c>
      <c r="O770" s="262">
        <v>1</v>
      </c>
      <c r="P770" s="215">
        <v>15</v>
      </c>
      <c r="Q770" s="210">
        <f t="shared" si="652"/>
        <v>1</v>
      </c>
      <c r="R770" s="211">
        <f t="shared" si="652"/>
        <v>15</v>
      </c>
      <c r="S770" s="411">
        <f t="shared" si="653"/>
        <v>42</v>
      </c>
      <c r="T770" s="411">
        <f t="shared" si="653"/>
        <v>455</v>
      </c>
      <c r="U770" s="208">
        <f>S770/X744</f>
        <v>2.4705882352941178</v>
      </c>
      <c r="V770" s="222">
        <f>T770/S770</f>
        <v>10.833333333333334</v>
      </c>
      <c r="W770" s="213"/>
      <c r="X770" s="223"/>
      <c r="Y770" s="309"/>
      <c r="Z770" s="309"/>
      <c r="AA770" s="313"/>
      <c r="AE770" s="313"/>
      <c r="AF770" s="313"/>
      <c r="AG770" s="313"/>
      <c r="AH770" s="313"/>
      <c r="AI770" s="313"/>
      <c r="AJ770" s="313"/>
      <c r="AK770" s="313"/>
      <c r="AL770" s="313"/>
      <c r="AM770" s="313"/>
      <c r="AN770" s="313"/>
      <c r="AO770" s="313"/>
      <c r="AP770" s="313"/>
      <c r="AQ770" s="313"/>
      <c r="AR770" s="313"/>
      <c r="AS770" s="313"/>
      <c r="AT770" s="313"/>
      <c r="AU770" s="313"/>
      <c r="AV770" s="313"/>
      <c r="AW770" s="313"/>
      <c r="AX770" s="313"/>
      <c r="AY770" s="313"/>
      <c r="AZ770" s="313"/>
      <c r="BA770" s="313"/>
      <c r="BB770" s="313"/>
      <c r="BC770" s="313"/>
      <c r="BD770" s="313"/>
      <c r="BE770" s="313"/>
      <c r="BF770" s="313"/>
      <c r="BG770" s="313"/>
      <c r="BH770" s="224" t="s">
        <v>86</v>
      </c>
      <c r="BI770" s="239"/>
      <c r="BJ770" s="249"/>
      <c r="BK770" s="226">
        <v>7.9000000000000001E-2</v>
      </c>
      <c r="BL770" s="242"/>
      <c r="BM770" s="225"/>
      <c r="BN770" s="226"/>
      <c r="BO770" s="226">
        <v>0.28399999999999997</v>
      </c>
      <c r="BP770" s="251"/>
      <c r="BQ770" s="225"/>
      <c r="BR770" s="226"/>
      <c r="BS770" s="226">
        <v>0.17399999999999999</v>
      </c>
      <c r="BT770" s="250"/>
      <c r="BU770" s="87"/>
      <c r="BV770" s="87"/>
      <c r="BW770" s="104" t="s">
        <v>86</v>
      </c>
      <c r="BX770" s="14"/>
      <c r="BY770" s="16"/>
      <c r="BZ770" s="102">
        <f>BK770+BO770+BS770</f>
        <v>0.53699999999999992</v>
      </c>
      <c r="CA770" s="17"/>
      <c r="CB770" s="469" t="s">
        <v>100</v>
      </c>
      <c r="CC770" s="470"/>
      <c r="CD770" s="131" t="s">
        <v>86</v>
      </c>
      <c r="CE770" s="19"/>
      <c r="CF770" s="16"/>
      <c r="CG770" s="102">
        <f>BZ770</f>
        <v>0.53699999999999992</v>
      </c>
      <c r="CH770" s="20"/>
      <c r="CI770" s="9"/>
      <c r="CP770" s="8"/>
      <c r="CQ770" s="33" t="s">
        <v>86</v>
      </c>
      <c r="CR770" s="44">
        <f>BK770/C765%</f>
        <v>1.2460567823343849</v>
      </c>
      <c r="CS770" s="44">
        <f>BO770/D765%</f>
        <v>2.9290429042904291</v>
      </c>
      <c r="CT770" s="44">
        <f>BS770/E765%</f>
        <v>1.6324233042499294</v>
      </c>
      <c r="CU770" s="49">
        <f>BZ770/F765%</f>
        <v>2.0116126615471059</v>
      </c>
    </row>
    <row r="771" spans="1:99" ht="15.75" customHeight="1" x14ac:dyDescent="0.25">
      <c r="A771" s="501" t="s">
        <v>95</v>
      </c>
      <c r="B771" s="241" t="s">
        <v>38</v>
      </c>
      <c r="C771" s="337">
        <f>BY743/F743%</f>
        <v>1.0570567919760785</v>
      </c>
      <c r="D771" s="337">
        <f>BY745/(F745+F746+F747)%</f>
        <v>0.50904262046288096</v>
      </c>
      <c r="E771" s="337">
        <f>BY747/(F748+F749+F750)%</f>
        <v>0.79707673568818516</v>
      </c>
      <c r="F771" s="338">
        <f>BY749/(F751+F752)%</f>
        <v>1.0530255770430441</v>
      </c>
      <c r="G771" s="339" t="e">
        <f>BY751/(F753)%</f>
        <v>#DIV/0!</v>
      </c>
      <c r="H771" s="340" t="s">
        <v>101</v>
      </c>
      <c r="I771" s="341" t="s">
        <v>102</v>
      </c>
      <c r="J771" s="341"/>
      <c r="K771" s="342">
        <v>0</v>
      </c>
      <c r="L771" s="343">
        <v>0</v>
      </c>
      <c r="M771" s="344">
        <v>0</v>
      </c>
      <c r="N771" s="343">
        <v>0</v>
      </c>
      <c r="O771" s="344">
        <v>2</v>
      </c>
      <c r="P771" s="344">
        <v>20</v>
      </c>
      <c r="Q771" s="294">
        <f t="shared" si="652"/>
        <v>2</v>
      </c>
      <c r="R771" s="345">
        <f t="shared" si="652"/>
        <v>20</v>
      </c>
      <c r="S771" s="411">
        <f t="shared" si="653"/>
        <v>10</v>
      </c>
      <c r="T771" s="411">
        <f t="shared" si="653"/>
        <v>215</v>
      </c>
      <c r="U771" s="346">
        <f>S771/X745</f>
        <v>0.58823529411764708</v>
      </c>
      <c r="V771" s="347">
        <f>T771/S771</f>
        <v>21.5</v>
      </c>
      <c r="W771" s="213"/>
      <c r="X771" s="348"/>
      <c r="Y771" s="309"/>
      <c r="Z771" s="309"/>
      <c r="AA771" s="348"/>
      <c r="AE771" s="348"/>
      <c r="AF771" s="348"/>
      <c r="AG771" s="169"/>
      <c r="AH771" s="169"/>
      <c r="AI771" s="169"/>
      <c r="AJ771" s="169"/>
      <c r="AK771" s="169"/>
      <c r="AL771" s="169"/>
      <c r="AM771" s="169"/>
      <c r="AN771" s="169"/>
      <c r="AO771" s="169"/>
      <c r="AP771" s="169"/>
      <c r="AQ771" s="169"/>
      <c r="AR771" s="169"/>
      <c r="AS771" s="169"/>
      <c r="AT771" s="169"/>
      <c r="AU771" s="169"/>
      <c r="AV771" s="169"/>
      <c r="AW771" s="169"/>
      <c r="AX771" s="169"/>
      <c r="AY771" s="169"/>
      <c r="AZ771" s="169"/>
      <c r="BA771" s="169"/>
      <c r="BB771" s="169"/>
      <c r="BC771" s="169"/>
      <c r="BD771" s="169"/>
      <c r="BE771" s="169"/>
      <c r="BF771" s="169"/>
      <c r="BG771" s="169"/>
      <c r="BH771" s="224"/>
      <c r="BI771" s="349"/>
      <c r="BJ771" s="276"/>
      <c r="BK771" s="197"/>
      <c r="BL771" s="250"/>
      <c r="BM771" s="287"/>
      <c r="BN771" s="241"/>
      <c r="BO771" s="241"/>
      <c r="BP771" s="288"/>
      <c r="BQ771" s="350"/>
      <c r="BR771" s="197"/>
      <c r="BS771" s="197"/>
      <c r="BT771" s="289"/>
      <c r="BU771" s="87"/>
      <c r="BV771" s="87"/>
      <c r="BW771" s="107"/>
      <c r="BX771" s="14"/>
      <c r="BY771" s="16"/>
      <c r="BZ771" s="93"/>
      <c r="CA771" s="17"/>
      <c r="CB771" s="144" t="s">
        <v>90</v>
      </c>
      <c r="CC771" s="145"/>
      <c r="CD771" s="131"/>
      <c r="CE771" s="21"/>
      <c r="CF771" s="22"/>
      <c r="CG771" s="146"/>
      <c r="CH771" s="23"/>
      <c r="CI771" s="9"/>
      <c r="CP771" s="8"/>
      <c r="CQ771" s="8"/>
      <c r="CR771" s="8"/>
      <c r="CS771" s="8"/>
      <c r="CT771" s="8"/>
      <c r="CU771" s="8"/>
    </row>
    <row r="772" spans="1:99" ht="15.75" customHeight="1" x14ac:dyDescent="0.25">
      <c r="A772" s="502"/>
      <c r="B772" s="351" t="s">
        <v>39</v>
      </c>
      <c r="C772" s="352">
        <f>CF743/G743%</f>
        <v>0.15579733596313164</v>
      </c>
      <c r="D772" s="352">
        <f>CF745/(G745+G746+G747)%</f>
        <v>4.1437814966000408E-2</v>
      </c>
      <c r="E772" s="352">
        <f>CF747/(G748+G749+G750)%</f>
        <v>5.7103660456329447E-2</v>
      </c>
      <c r="F772" s="353">
        <f>CF749/(G751+G752)%</f>
        <v>0.10310764486990599</v>
      </c>
      <c r="G772" s="354">
        <f>CF751/(G753)%</f>
        <v>4.4124263380879859E-2</v>
      </c>
      <c r="H772" s="413">
        <f>H726+F766-F767</f>
        <v>1166.3459999999998</v>
      </c>
      <c r="K772" s="309"/>
      <c r="L772" s="309"/>
      <c r="M772" s="471" t="s">
        <v>103</v>
      </c>
      <c r="N772" s="472"/>
      <c r="O772" s="473"/>
      <c r="P772" s="357" t="s">
        <v>104</v>
      </c>
      <c r="Q772" s="358" t="s">
        <v>105</v>
      </c>
      <c r="R772" s="359" t="s">
        <v>106</v>
      </c>
      <c r="S772" s="359" t="s">
        <v>107</v>
      </c>
      <c r="T772" s="359" t="s">
        <v>108</v>
      </c>
      <c r="U772" s="359" t="s">
        <v>101</v>
      </c>
      <c r="V772" s="360" t="s">
        <v>109</v>
      </c>
      <c r="W772" s="213"/>
      <c r="X772" s="348"/>
      <c r="Y772" s="348"/>
      <c r="Z772" s="348"/>
      <c r="AA772" s="348"/>
      <c r="AE772" s="348"/>
      <c r="AF772" s="348"/>
      <c r="AG772" s="169"/>
      <c r="AH772" s="169"/>
      <c r="AI772" s="169"/>
      <c r="AJ772" s="169"/>
      <c r="AK772" s="169"/>
      <c r="AL772" s="169"/>
      <c r="AM772" s="169"/>
      <c r="AN772" s="169"/>
      <c r="AO772" s="169"/>
      <c r="AP772" s="169"/>
      <c r="AQ772" s="169"/>
      <c r="AR772" s="169"/>
      <c r="AS772" s="169"/>
      <c r="AT772" s="169"/>
      <c r="AU772" s="169"/>
      <c r="AV772" s="169"/>
      <c r="AW772" s="169"/>
      <c r="AX772" s="169"/>
      <c r="AY772" s="169"/>
      <c r="AZ772" s="169"/>
      <c r="BA772" s="169"/>
      <c r="BB772" s="169"/>
      <c r="BC772" s="169"/>
      <c r="BD772" s="169"/>
      <c r="BE772" s="169"/>
      <c r="BF772" s="169"/>
      <c r="BG772" s="169"/>
      <c r="BH772" s="361" t="s">
        <v>110</v>
      </c>
      <c r="BI772" s="480"/>
      <c r="BJ772" s="362">
        <f>BJ743+BJ745+BJ747+BJ749+BJ751+BJ753+BJ754+BJ756+BJ758+BJ760+BJ761+BJ762+BJ764+BJ766+BJ768+BJ770</f>
        <v>10.120000000000001</v>
      </c>
      <c r="BK772" s="362">
        <f>BK743+BK745+BK747+BK749+BK751+BK753+BK754+BK756+BK758+BK760+BK761+BK762+BK764+BK766+BK768+BK770</f>
        <v>0.54900000000000004</v>
      </c>
      <c r="BL772" s="488"/>
      <c r="BM772" s="489"/>
      <c r="BN772" s="362">
        <f>BN743+BN745+BN747+BN749+BN751+BN753+BN754+BN756+BN758+BN760+BN761+BN762+BN764+BN766+BN768+BN770</f>
        <v>8.48</v>
      </c>
      <c r="BO772" s="362">
        <f>BO743+BO745+BO747+BO749+BO751+BO753+BO754+BO756+BO758+BO760+BO761+BO762+BO764+BO766+BO768+BO770</f>
        <v>0.86499999999999999</v>
      </c>
      <c r="BP772" s="488"/>
      <c r="BQ772" s="489"/>
      <c r="BR772" s="362">
        <f>BR743+BR745+BR747+BR749+BR751+BR753+BR754+BR756+BR758+BR760+BR761+BR762+BR764+BR766+BR768+BR770</f>
        <v>7.2200000000000006</v>
      </c>
      <c r="BS772" s="362">
        <f>BS743+BS745+BS747+BS749+BS751+BS753+BS754+BS756+BS758+BS760+BS761+BS762+BS764+BS766+BS768+BS770</f>
        <v>1.5189999999999999</v>
      </c>
      <c r="BT772" s="482"/>
      <c r="BU772" s="87"/>
      <c r="BV772" s="87"/>
      <c r="BW772" s="147" t="s">
        <v>110</v>
      </c>
      <c r="BX772" s="18"/>
      <c r="BY772" s="148">
        <f>BY743+BY745+BY747+BY749+BY751+BY753+BY754+BY756+BY758+BY760+BY761+BY762+BY764+BY766+BY768+BY770</f>
        <v>25.819999999999993</v>
      </c>
      <c r="BZ772" s="149">
        <f>BZ745+BZ747+BZ749+BZ751+BZ753+BZ754+BZ756+BZ758+BZ760+BZ761+BZ762+BZ764+BZ766+BZ768+BZ770+CC771</f>
        <v>2.9329999999999998</v>
      </c>
      <c r="CA772" s="150">
        <f>CA753+CA754+CA756+CA760+CA760+CA761</f>
        <v>0</v>
      </c>
      <c r="CB772" s="144" t="s">
        <v>39</v>
      </c>
      <c r="CC772" s="145">
        <f>CC771</f>
        <v>0</v>
      </c>
      <c r="CD772" s="147" t="s">
        <v>110</v>
      </c>
      <c r="CE772" s="151"/>
      <c r="CF772" s="152">
        <f>SUM(CF725:CF771)</f>
        <v>360.58</v>
      </c>
      <c r="CG772" s="153">
        <f>SUM(BZ726:BZ772)</f>
        <v>7.8569999999999993</v>
      </c>
      <c r="CH772" s="154">
        <f>CA772</f>
        <v>0</v>
      </c>
      <c r="CI772" s="9"/>
      <c r="CP772" s="8"/>
      <c r="CQ772" s="45"/>
      <c r="CR772" s="8"/>
      <c r="CS772" s="8"/>
      <c r="CT772" s="8"/>
      <c r="CU772" s="8"/>
    </row>
    <row r="773" spans="1:99" ht="15" customHeight="1" x14ac:dyDescent="0.25">
      <c r="A773" s="363"/>
      <c r="H773" s="364" t="s">
        <v>109</v>
      </c>
      <c r="K773" s="309"/>
      <c r="L773" s="309"/>
      <c r="M773" s="365"/>
      <c r="N773" s="333"/>
      <c r="O773" s="366"/>
      <c r="P773" s="367" t="s">
        <v>111</v>
      </c>
      <c r="Q773" s="205"/>
      <c r="R773" s="205"/>
      <c r="S773" s="368"/>
      <c r="T773" s="368"/>
      <c r="U773" s="368"/>
      <c r="V773" s="369">
        <f>Q773+R773+S773+T773+U773</f>
        <v>0</v>
      </c>
      <c r="W773" s="213"/>
      <c r="X773" s="348"/>
      <c r="Y773" s="348"/>
      <c r="Z773" s="348"/>
      <c r="AA773" s="348"/>
      <c r="AE773" s="348"/>
      <c r="AF773" s="348"/>
      <c r="AG773" s="169"/>
      <c r="AH773" s="169"/>
      <c r="AI773" s="169"/>
      <c r="AJ773" s="169"/>
      <c r="AK773" s="169"/>
      <c r="AL773" s="169"/>
      <c r="AM773" s="169"/>
      <c r="AN773" s="169"/>
      <c r="AO773" s="169"/>
      <c r="AP773" s="169"/>
      <c r="AQ773" s="169"/>
      <c r="AR773" s="169"/>
      <c r="AS773" s="169"/>
      <c r="AT773" s="169"/>
      <c r="AU773" s="169"/>
      <c r="AV773" s="169"/>
      <c r="AW773" s="169"/>
      <c r="AX773" s="169"/>
      <c r="AY773" s="169"/>
      <c r="AZ773" s="169"/>
      <c r="BA773" s="169"/>
      <c r="BB773" s="169"/>
      <c r="BC773" s="169"/>
      <c r="BD773" s="169"/>
      <c r="BE773" s="169"/>
      <c r="BF773" s="169"/>
      <c r="BG773" s="169"/>
      <c r="BH773" s="370" t="s">
        <v>112</v>
      </c>
      <c r="BI773" s="481"/>
      <c r="BJ773" s="371">
        <f>BJ772/(BJ772+C766)%</f>
        <v>11.355475763016159</v>
      </c>
      <c r="BK773" s="371">
        <f>BK772/C766%</f>
        <v>0.69493670886075953</v>
      </c>
      <c r="BL773" s="490"/>
      <c r="BM773" s="491"/>
      <c r="BN773" s="371">
        <f>BN772/(BN772+D766)%</f>
        <v>3.9537486012681837</v>
      </c>
      <c r="BO773" s="371">
        <f>BO772/D766%</f>
        <v>0.4199029126213592</v>
      </c>
      <c r="BP773" s="490"/>
      <c r="BQ773" s="491"/>
      <c r="BR773" s="371">
        <f>BR772/(BR772+E766)%</f>
        <v>5.6752083005816703</v>
      </c>
      <c r="BS773" s="371">
        <f>BS772/E766%</f>
        <v>1.2658333333333334</v>
      </c>
      <c r="BT773" s="483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9"/>
      <c r="CP773" s="8"/>
    </row>
    <row r="774" spans="1:99" ht="15" customHeight="1" x14ac:dyDescent="0.25">
      <c r="A774" s="474" t="s">
        <v>95</v>
      </c>
      <c r="B774" s="475"/>
      <c r="C774" s="327" t="s">
        <v>58</v>
      </c>
      <c r="D774" s="372" t="s">
        <v>61</v>
      </c>
      <c r="E774" s="323" t="s">
        <v>65</v>
      </c>
      <c r="F774" s="325" t="s">
        <v>70</v>
      </c>
      <c r="G774" s="373" t="s">
        <v>71</v>
      </c>
      <c r="H774" s="374" t="s">
        <v>73</v>
      </c>
      <c r="I774" s="375"/>
      <c r="K774" s="309"/>
      <c r="L774" s="309"/>
      <c r="M774" s="476" t="s">
        <v>113</v>
      </c>
      <c r="N774" s="477"/>
      <c r="O774" s="376"/>
      <c r="P774" s="377" t="s">
        <v>114</v>
      </c>
      <c r="Q774" s="378">
        <f t="shared" ref="Q774:V774" si="654">Q773</f>
        <v>0</v>
      </c>
      <c r="R774" s="378">
        <f t="shared" si="654"/>
        <v>0</v>
      </c>
      <c r="S774" s="378">
        <f t="shared" si="654"/>
        <v>0</v>
      </c>
      <c r="T774" s="378">
        <f t="shared" si="654"/>
        <v>0</v>
      </c>
      <c r="U774" s="378">
        <f t="shared" si="654"/>
        <v>0</v>
      </c>
      <c r="V774" s="379">
        <f t="shared" si="654"/>
        <v>0</v>
      </c>
      <c r="W774" s="169"/>
      <c r="X774" s="348"/>
      <c r="Y774" s="348"/>
      <c r="Z774" s="348"/>
      <c r="AA774" s="348"/>
      <c r="AE774" s="348"/>
      <c r="AF774" s="348"/>
      <c r="AG774" s="169"/>
      <c r="AH774" s="169"/>
      <c r="AI774" s="169"/>
      <c r="AJ774" s="169"/>
      <c r="AK774" s="169"/>
      <c r="AL774" s="169"/>
      <c r="AM774" s="169"/>
      <c r="AN774" s="169"/>
      <c r="AO774" s="169"/>
      <c r="AP774" s="169"/>
      <c r="AQ774" s="169"/>
      <c r="AR774" s="169"/>
      <c r="AS774" s="169"/>
      <c r="AT774" s="169"/>
      <c r="AU774" s="169"/>
      <c r="AV774" s="169"/>
      <c r="AW774" s="169"/>
      <c r="AX774" s="169"/>
      <c r="AY774" s="169"/>
      <c r="AZ774" s="169"/>
      <c r="BA774" s="169"/>
      <c r="BB774" s="169"/>
      <c r="BC774" s="169"/>
      <c r="BD774" s="169"/>
      <c r="BE774" s="169"/>
      <c r="BF774" s="169"/>
      <c r="BG774" s="169"/>
      <c r="BH774" s="380"/>
      <c r="BI774" s="381"/>
      <c r="BJ774" s="381"/>
      <c r="BK774" s="381"/>
      <c r="BL774" s="381"/>
      <c r="BM774" s="381"/>
      <c r="BN774" s="381"/>
      <c r="BO774" s="381"/>
      <c r="BP774" s="381"/>
      <c r="BQ774" s="381"/>
      <c r="BR774" s="381"/>
      <c r="BS774" s="381"/>
      <c r="BT774" s="381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9"/>
    </row>
    <row r="775" spans="1:99" ht="15" customHeight="1" x14ac:dyDescent="0.25">
      <c r="A775" s="382"/>
      <c r="B775" s="189"/>
      <c r="C775" s="333">
        <v>1.5</v>
      </c>
      <c r="D775" s="333">
        <v>1.45</v>
      </c>
      <c r="E775" s="383">
        <v>1.25</v>
      </c>
      <c r="F775" s="272">
        <v>1.5</v>
      </c>
      <c r="G775" s="384">
        <v>1.5</v>
      </c>
      <c r="H775" s="385">
        <v>1.5</v>
      </c>
      <c r="I775" s="386"/>
      <c r="K775" s="387" t="s">
        <v>56</v>
      </c>
      <c r="L775" s="388"/>
      <c r="M775" s="476" t="s">
        <v>115</v>
      </c>
      <c r="N775" s="477"/>
      <c r="O775" s="376"/>
      <c r="S775" s="309"/>
      <c r="T775" s="389"/>
      <c r="U775" s="478" t="s">
        <v>109</v>
      </c>
      <c r="V775" s="479"/>
      <c r="W775" s="169"/>
      <c r="X775" s="348"/>
      <c r="Y775" s="390" t="s">
        <v>116</v>
      </c>
      <c r="Z775" s="390">
        <f>100-(Z778+V778+0.15)</f>
        <v>94.108743760654988</v>
      </c>
      <c r="AA775" s="348"/>
      <c r="AE775" s="348"/>
      <c r="AF775" s="348"/>
      <c r="AG775" s="169"/>
      <c r="AH775" s="169"/>
      <c r="AI775" s="169"/>
      <c r="AJ775" s="169"/>
      <c r="AK775" s="169"/>
      <c r="AL775" s="169"/>
      <c r="AM775" s="169"/>
      <c r="AN775" s="169"/>
      <c r="AO775" s="169"/>
      <c r="AP775" s="169"/>
      <c r="AQ775" s="169"/>
      <c r="AR775" s="169"/>
      <c r="AS775" s="169"/>
      <c r="AT775" s="169"/>
      <c r="AU775" s="169"/>
      <c r="AV775" s="169"/>
      <c r="AW775" s="169"/>
      <c r="AX775" s="169"/>
      <c r="AY775" s="169"/>
      <c r="AZ775" s="169"/>
      <c r="BA775" s="169"/>
      <c r="BB775" s="169"/>
      <c r="BC775" s="169"/>
      <c r="BD775" s="169"/>
      <c r="BE775" s="169"/>
      <c r="BF775" s="169"/>
      <c r="BG775" s="169"/>
      <c r="BH775" s="380"/>
      <c r="BI775" s="381"/>
      <c r="BJ775" s="381"/>
      <c r="BK775" s="381"/>
      <c r="BL775" s="381"/>
      <c r="BM775" s="381"/>
      <c r="BN775" s="381"/>
      <c r="BO775" s="381"/>
      <c r="BP775" s="381"/>
      <c r="BQ775" s="381"/>
      <c r="BR775" s="381"/>
      <c r="BS775" s="381"/>
      <c r="BT775" s="381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9"/>
    </row>
    <row r="776" spans="1:99" ht="15.75" customHeight="1" x14ac:dyDescent="0.25">
      <c r="A776" s="365" t="s">
        <v>117</v>
      </c>
      <c r="B776" s="241" t="s">
        <v>38</v>
      </c>
      <c r="C776" s="337">
        <f>BX753/(BX753+F755)%</f>
        <v>2.3724704184918823</v>
      </c>
      <c r="D776" s="337">
        <f>BX754/(BX754+F756)%</f>
        <v>1.6565049882174403</v>
      </c>
      <c r="E776" s="337">
        <f>BX756/(BX756+F757)%</f>
        <v>2.1450685537372847</v>
      </c>
      <c r="F776" s="339">
        <f>BX758/(BX758+F758)%</f>
        <v>2.4345466155810991</v>
      </c>
      <c r="G776" s="391">
        <f>BX760/(BX760+F759)%</f>
        <v>11.15702479338843</v>
      </c>
      <c r="H776" s="392">
        <f>BX761/(BX761+F760)%</f>
        <v>5.9822150363783342</v>
      </c>
      <c r="I776" s="393"/>
      <c r="K776" s="337" t="e">
        <f>BZ751/(F753)%</f>
        <v>#DIV/0!</v>
      </c>
      <c r="L776" s="309"/>
      <c r="M776" s="476" t="s">
        <v>118</v>
      </c>
      <c r="N776" s="477"/>
      <c r="O776" s="376"/>
      <c r="S776" s="309"/>
      <c r="T776" s="492" t="s">
        <v>119</v>
      </c>
      <c r="U776" s="183" t="s">
        <v>36</v>
      </c>
      <c r="V776" s="366">
        <v>5.25</v>
      </c>
      <c r="W776" s="169"/>
      <c r="X776" s="348"/>
      <c r="Y776" s="484" t="s">
        <v>120</v>
      </c>
      <c r="Z776" s="484"/>
      <c r="AA776" s="348"/>
      <c r="AB776" s="348"/>
      <c r="AC776" s="348"/>
      <c r="AD776" s="348"/>
      <c r="AE776" s="348"/>
      <c r="AF776" s="348"/>
      <c r="AG776" s="169"/>
      <c r="AH776" s="169"/>
      <c r="AI776" s="169"/>
      <c r="AJ776" s="169"/>
      <c r="AK776" s="169"/>
      <c r="AL776" s="169"/>
      <c r="AM776" s="169"/>
      <c r="AN776" s="169"/>
      <c r="AO776" s="169"/>
      <c r="AP776" s="169"/>
      <c r="AQ776" s="169"/>
      <c r="AR776" s="169"/>
      <c r="AS776" s="169"/>
      <c r="AT776" s="169"/>
      <c r="AU776" s="169"/>
      <c r="AV776" s="169"/>
      <c r="AW776" s="169"/>
      <c r="AX776" s="169"/>
      <c r="AY776" s="169"/>
      <c r="AZ776" s="169"/>
      <c r="BA776" s="169"/>
      <c r="BB776" s="169"/>
      <c r="BC776" s="169"/>
      <c r="BD776" s="169"/>
      <c r="BE776" s="169"/>
      <c r="BF776" s="169"/>
      <c r="BG776" s="169"/>
      <c r="BH776" s="380"/>
      <c r="BI776" s="381"/>
      <c r="BJ776" s="381"/>
      <c r="BK776" s="381"/>
      <c r="BL776" s="381"/>
      <c r="BM776" s="381"/>
      <c r="BN776" s="381"/>
      <c r="BO776" s="381"/>
      <c r="BP776" s="381"/>
      <c r="BQ776" s="381"/>
      <c r="BR776" s="381"/>
      <c r="BS776" s="381"/>
      <c r="BT776" s="381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9"/>
    </row>
    <row r="777" spans="1:99" ht="15.75" customHeight="1" x14ac:dyDescent="0.25">
      <c r="A777" s="365"/>
      <c r="B777" s="241" t="s">
        <v>39</v>
      </c>
      <c r="C777" s="337">
        <f>CE753/(CE753+G755)%</f>
        <v>0.1626285670587935</v>
      </c>
      <c r="D777" s="337">
        <f>CE754/(CE754+G756)%</f>
        <v>0.16937484291849247</v>
      </c>
      <c r="E777" s="337">
        <f>CE756/(CE756+G757)%</f>
        <v>0.17634942153147656</v>
      </c>
      <c r="F777" s="339">
        <f>CE758/(CE758+G758)%</f>
        <v>0.26179302471798238</v>
      </c>
      <c r="G777" s="391">
        <f>CE760/(CE760+G759)%</f>
        <v>0.32208808512668802</v>
      </c>
      <c r="H777" s="394">
        <f>CF761/(CF761+G760)%</f>
        <v>0.19493177387914229</v>
      </c>
      <c r="K777" s="352">
        <f>CG751/(G753)%</f>
        <v>0</v>
      </c>
      <c r="M777" s="485" t="s">
        <v>121</v>
      </c>
      <c r="N777" s="467"/>
      <c r="O777" s="395"/>
      <c r="T777" s="492"/>
      <c r="U777" s="183" t="s">
        <v>38</v>
      </c>
      <c r="V777" s="193">
        <f>BY772/(BY772+F766)%</f>
        <v>5.9932222273803424</v>
      </c>
      <c r="W777" s="169"/>
      <c r="X777" s="260"/>
      <c r="Y777" s="183" t="s">
        <v>122</v>
      </c>
      <c r="Z777" s="396">
        <v>0</v>
      </c>
      <c r="AA777" s="260"/>
      <c r="AB777" s="260"/>
      <c r="AC777" s="260"/>
      <c r="AD777" s="260"/>
      <c r="AE777" s="260"/>
      <c r="AF777" s="260"/>
      <c r="AG777" s="223"/>
      <c r="AH777" s="223"/>
      <c r="AI777" s="223"/>
      <c r="AJ777" s="223"/>
      <c r="AK777" s="223"/>
      <c r="AL777" s="223"/>
      <c r="AM777" s="223"/>
      <c r="AN777" s="223"/>
      <c r="AO777" s="223"/>
      <c r="AP777" s="223"/>
      <c r="AQ777" s="223"/>
      <c r="AR777" s="223"/>
      <c r="AS777" s="223"/>
      <c r="AT777" s="223"/>
      <c r="AU777" s="223"/>
      <c r="AV777" s="223"/>
      <c r="AW777" s="223"/>
      <c r="AX777" s="223"/>
      <c r="AY777" s="223"/>
      <c r="AZ777" s="223"/>
      <c r="BA777" s="223"/>
      <c r="BB777" s="223"/>
      <c r="BC777" s="223"/>
      <c r="BD777" s="223"/>
      <c r="BE777" s="223"/>
      <c r="BF777" s="223"/>
      <c r="BG777" s="223"/>
      <c r="BH777" s="380"/>
      <c r="BI777" s="381"/>
      <c r="BJ777" s="381"/>
      <c r="BK777" s="381"/>
      <c r="BL777" s="381"/>
      <c r="BM777" s="381"/>
      <c r="BN777" s="381"/>
      <c r="BO777" s="381"/>
      <c r="BP777" s="381"/>
      <c r="BQ777" s="381"/>
      <c r="BR777" s="381"/>
      <c r="BS777" s="381"/>
      <c r="BT777" s="381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9"/>
    </row>
    <row r="778" spans="1:99" ht="15.75" customHeight="1" x14ac:dyDescent="0.25">
      <c r="A778" s="382"/>
      <c r="B778" s="234"/>
      <c r="C778" s="333">
        <v>1.95</v>
      </c>
      <c r="D778" s="333">
        <v>1.75</v>
      </c>
      <c r="E778" s="333">
        <v>1.65</v>
      </c>
      <c r="F778" s="384"/>
      <c r="G778" s="322" t="s">
        <v>123</v>
      </c>
      <c r="H778" s="397" t="s">
        <v>45</v>
      </c>
      <c r="I778" s="327" t="s">
        <v>48</v>
      </c>
      <c r="J778" s="327" t="s">
        <v>52</v>
      </c>
      <c r="K778" s="327" t="s">
        <v>58</v>
      </c>
      <c r="L778" s="372" t="s">
        <v>61</v>
      </c>
      <c r="M778" s="323" t="s">
        <v>65</v>
      </c>
      <c r="N778" s="323" t="s">
        <v>70</v>
      </c>
      <c r="O778" s="327" t="s">
        <v>77</v>
      </c>
      <c r="P778" s="327" t="s">
        <v>80</v>
      </c>
      <c r="Q778" s="398" t="s">
        <v>82</v>
      </c>
      <c r="R778" s="398" t="s">
        <v>84</v>
      </c>
      <c r="S778" s="399" t="s">
        <v>86</v>
      </c>
      <c r="T778" s="493"/>
      <c r="U778" s="183" t="s">
        <v>39</v>
      </c>
      <c r="V778" s="414">
        <f>CF772/(CF772+G766)%</f>
        <v>5.7412562393450086</v>
      </c>
      <c r="W778" s="169"/>
      <c r="X778" s="260"/>
      <c r="Y778" s="183" t="s">
        <v>124</v>
      </c>
      <c r="Z778" s="400">
        <f>Z777/((CF772+G766)+(CF772+G766)*0.0015)%</f>
        <v>0</v>
      </c>
      <c r="AF778" s="260"/>
      <c r="AG778" s="223"/>
      <c r="AH778" s="223"/>
      <c r="AI778" s="223"/>
      <c r="AJ778" s="223"/>
      <c r="AK778" s="223"/>
      <c r="AL778" s="223"/>
      <c r="AM778" s="223"/>
      <c r="AN778" s="223"/>
      <c r="AO778" s="223"/>
      <c r="AP778" s="223"/>
      <c r="AQ778" s="223"/>
      <c r="AR778" s="223"/>
      <c r="AS778" s="223"/>
      <c r="AT778" s="223"/>
      <c r="AU778" s="223"/>
      <c r="AV778" s="223"/>
      <c r="AW778" s="223"/>
      <c r="AX778" s="223"/>
      <c r="AY778" s="223"/>
      <c r="AZ778" s="223"/>
      <c r="BA778" s="223"/>
      <c r="BB778" s="223"/>
      <c r="BC778" s="223"/>
      <c r="BD778" s="223"/>
      <c r="BE778" s="223"/>
      <c r="BF778" s="223"/>
      <c r="BG778" s="223"/>
      <c r="BH778" s="380"/>
      <c r="BI778" s="381"/>
      <c r="BJ778" s="381"/>
      <c r="BK778" s="381"/>
      <c r="BL778" s="381"/>
      <c r="BM778" s="381"/>
      <c r="BN778" s="381"/>
      <c r="BO778" s="381"/>
      <c r="BP778" s="381"/>
      <c r="BQ778" s="381"/>
      <c r="BR778" s="381"/>
      <c r="BS778" s="381"/>
      <c r="BT778" s="381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9"/>
    </row>
    <row r="779" spans="1:99" ht="15" customHeight="1" x14ac:dyDescent="0.25">
      <c r="A779" s="365" t="s">
        <v>109</v>
      </c>
      <c r="B779" s="241" t="s">
        <v>38</v>
      </c>
      <c r="C779" s="337">
        <f>BY753/(BY753+F755)%</f>
        <v>2.5898084729034792</v>
      </c>
      <c r="D779" s="337">
        <f>BY754/(BY754+F756)%</f>
        <v>1.8139041084928058</v>
      </c>
      <c r="E779" s="337">
        <f>BY756/(BY756+F757)%</f>
        <v>2.4040582267313626</v>
      </c>
      <c r="F779" s="338">
        <f>BY758/(BY758+F758)%</f>
        <v>2.4345466155810991</v>
      </c>
      <c r="G779" s="274" t="s">
        <v>38</v>
      </c>
      <c r="H779" s="337">
        <f>BZ745/(F745+F746+F747)%</f>
        <v>0</v>
      </c>
      <c r="I779" s="337">
        <f>BZ747/(F748+F749+F750)%</f>
        <v>0</v>
      </c>
      <c r="J779" s="337">
        <f>BZ749/(F751+F752)%</f>
        <v>0</v>
      </c>
      <c r="K779" s="337">
        <f>BZ753/F755%</f>
        <v>0</v>
      </c>
      <c r="L779" s="337">
        <f>BZ754/F756%</f>
        <v>0</v>
      </c>
      <c r="M779" s="337">
        <f>BZ756/F757%</f>
        <v>0</v>
      </c>
      <c r="N779" s="386">
        <f>BZ758/F758%</f>
        <v>0</v>
      </c>
      <c r="O779" s="337">
        <f>BZ762/F761%</f>
        <v>2.824190734638496</v>
      </c>
      <c r="P779" s="337">
        <f>BZ764/F762%</f>
        <v>1.4894813814827312</v>
      </c>
      <c r="Q779" s="337" t="e">
        <f>BZ766/F763%</f>
        <v>#DIV/0!</v>
      </c>
      <c r="R779" s="386">
        <f>BZ768/F764%</f>
        <v>2.0991209457411339</v>
      </c>
      <c r="S779" s="272">
        <f>BZ770/F765%</f>
        <v>2.0116126615471059</v>
      </c>
      <c r="T779" s="493" t="s">
        <v>14</v>
      </c>
      <c r="U779" s="183" t="s">
        <v>38</v>
      </c>
      <c r="V779" s="193">
        <f>BZ772/F766%/0.381</f>
        <v>1.9007809209034054</v>
      </c>
      <c r="W779" s="223"/>
      <c r="X779" s="260"/>
      <c r="AF779" s="260"/>
      <c r="AG779" s="223"/>
      <c r="AH779" s="223"/>
      <c r="AI779" s="223"/>
      <c r="AJ779" s="223"/>
      <c r="AK779" s="223"/>
      <c r="AL779" s="223"/>
      <c r="AM779" s="223"/>
      <c r="AN779" s="223"/>
      <c r="AO779" s="223"/>
      <c r="AP779" s="223"/>
      <c r="AQ779" s="223"/>
      <c r="AR779" s="223"/>
      <c r="AS779" s="223"/>
      <c r="AT779" s="223"/>
      <c r="AU779" s="223"/>
      <c r="AV779" s="223"/>
      <c r="AW779" s="223"/>
      <c r="AX779" s="223"/>
      <c r="AY779" s="223"/>
      <c r="AZ779" s="223"/>
      <c r="BA779" s="223"/>
      <c r="BB779" s="223"/>
      <c r="BC779" s="223"/>
      <c r="BD779" s="223"/>
      <c r="BE779" s="223"/>
      <c r="BF779" s="223"/>
      <c r="BG779" s="223"/>
      <c r="BH779" s="380"/>
      <c r="BI779" s="381"/>
      <c r="BJ779" s="381"/>
      <c r="BK779" s="381"/>
      <c r="BL779" s="381"/>
      <c r="BM779" s="381"/>
      <c r="BN779" s="381"/>
      <c r="BO779" s="381"/>
      <c r="BP779" s="381"/>
      <c r="BQ779" s="381"/>
      <c r="BR779" s="381"/>
      <c r="BS779" s="381"/>
      <c r="BT779" s="381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9"/>
    </row>
    <row r="780" spans="1:99" ht="15" customHeight="1" x14ac:dyDescent="0.25">
      <c r="A780" s="401"/>
      <c r="B780" s="351" t="s">
        <v>39</v>
      </c>
      <c r="C780" s="352">
        <f>CF753/(CF753+G755)%</f>
        <v>0.17789558191989596</v>
      </c>
      <c r="D780" s="352">
        <f>CF754/(CF754+G756)%</f>
        <v>0.18573551263001487</v>
      </c>
      <c r="E780" s="352">
        <f>CF756/(CF756+G757)%</f>
        <v>0.19812262154398716</v>
      </c>
      <c r="F780" s="353">
        <f>CF758/(CF758+G758)%</f>
        <v>0.26179302471798238</v>
      </c>
      <c r="G780" s="402" t="s">
        <v>39</v>
      </c>
      <c r="H780" s="352">
        <f>CG745/(G745+G746+G747)%</f>
        <v>0</v>
      </c>
      <c r="I780" s="352">
        <f>CG747/(G748+G749+G750)%</f>
        <v>0</v>
      </c>
      <c r="J780" s="352">
        <f>CG749/(G751+G752)%</f>
        <v>0</v>
      </c>
      <c r="K780" s="352">
        <f>CG753/G755%</f>
        <v>0</v>
      </c>
      <c r="L780" s="352">
        <f>CG754/G756%</f>
        <v>0</v>
      </c>
      <c r="M780" s="352">
        <f>CG756/G757%</f>
        <v>0</v>
      </c>
      <c r="N780" s="393">
        <f>CG758/G758%</f>
        <v>0</v>
      </c>
      <c r="O780" s="352">
        <f>CG762/G761%</f>
        <v>0.27777618903270207</v>
      </c>
      <c r="P780" s="352">
        <f>CG764/G762%</f>
        <v>0.1253123343681381</v>
      </c>
      <c r="Q780" s="352">
        <f>CG766/G763%</f>
        <v>0</v>
      </c>
      <c r="R780" s="393">
        <f>CG768/G764%</f>
        <v>0.13762812582291187</v>
      </c>
      <c r="S780" s="403">
        <f>CG770/G765%</f>
        <v>0.12485381408639325</v>
      </c>
      <c r="T780" s="494"/>
      <c r="U780" s="404" t="s">
        <v>39</v>
      </c>
      <c r="V780" s="405">
        <f>CG772/G766%/0.381</f>
        <v>0.34834968816498052</v>
      </c>
      <c r="W780" s="223"/>
      <c r="X780" s="260"/>
      <c r="AF780" s="260"/>
      <c r="AG780" s="223"/>
      <c r="AH780" s="223"/>
      <c r="AI780" s="223"/>
      <c r="AJ780" s="223"/>
      <c r="AK780" s="223"/>
      <c r="AL780" s="223"/>
      <c r="AM780" s="223"/>
      <c r="AN780" s="223"/>
      <c r="AO780" s="223"/>
      <c r="AP780" s="223"/>
      <c r="AQ780" s="223"/>
      <c r="AR780" s="223"/>
      <c r="AS780" s="223"/>
      <c r="AT780" s="223"/>
      <c r="AU780" s="223"/>
      <c r="AV780" s="223"/>
      <c r="AW780" s="223"/>
      <c r="AX780" s="223"/>
      <c r="AY780" s="223"/>
      <c r="AZ780" s="223"/>
      <c r="BA780" s="223"/>
      <c r="BB780" s="223"/>
      <c r="BC780" s="223"/>
      <c r="BD780" s="223"/>
      <c r="BE780" s="223"/>
      <c r="BF780" s="223"/>
      <c r="BG780" s="223"/>
      <c r="BH780" s="380"/>
      <c r="BI780" s="381"/>
      <c r="BJ780" s="381"/>
      <c r="BK780" s="381"/>
      <c r="BL780" s="381"/>
      <c r="BM780" s="381"/>
      <c r="BN780" s="381"/>
      <c r="BO780" s="381"/>
      <c r="BP780" s="381"/>
      <c r="BQ780" s="381"/>
      <c r="BR780" s="381"/>
      <c r="BS780" s="381"/>
      <c r="BT780" s="381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9"/>
    </row>
    <row r="781" spans="1:99" ht="15" customHeight="1" x14ac:dyDescent="0.25">
      <c r="A781" s="408" t="s">
        <v>125</v>
      </c>
      <c r="B781" s="348"/>
      <c r="C781" s="348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213"/>
      <c r="O781" s="213"/>
      <c r="P781" s="213"/>
      <c r="Q781" s="309"/>
      <c r="R781" s="309"/>
      <c r="W781" s="223"/>
      <c r="X781" s="309"/>
      <c r="Y781" s="309"/>
      <c r="Z781" s="309"/>
      <c r="AA781" s="310"/>
      <c r="AB781" s="310"/>
      <c r="AC781" s="310"/>
      <c r="AD781" s="310"/>
      <c r="AE781" s="310"/>
      <c r="AF781" s="310"/>
      <c r="AG781" s="409"/>
      <c r="AH781" s="409"/>
      <c r="AI781" s="409"/>
      <c r="AJ781" s="409"/>
      <c r="AK781" s="409"/>
      <c r="AL781" s="409"/>
      <c r="AM781" s="409"/>
      <c r="AN781" s="409"/>
      <c r="AO781" s="409"/>
      <c r="AP781" s="409"/>
      <c r="AQ781" s="409"/>
      <c r="AR781" s="409"/>
      <c r="AS781" s="409"/>
      <c r="AT781" s="409"/>
      <c r="AU781" s="409"/>
      <c r="AV781" s="409"/>
      <c r="AW781" s="409"/>
      <c r="AX781" s="409"/>
      <c r="AY781" s="409"/>
      <c r="AZ781" s="409"/>
      <c r="BA781" s="409"/>
      <c r="BB781" s="409"/>
      <c r="BC781" s="409"/>
      <c r="BD781" s="409"/>
      <c r="BE781" s="409"/>
      <c r="BF781" s="409"/>
      <c r="BG781" s="409"/>
      <c r="BH781" s="380"/>
      <c r="BI781" s="381"/>
      <c r="BJ781" s="381"/>
      <c r="BK781" s="381"/>
      <c r="BL781" s="381"/>
      <c r="BM781" s="381"/>
      <c r="BN781" s="381"/>
      <c r="BO781" s="381"/>
      <c r="BP781" s="381"/>
      <c r="BQ781" s="381"/>
      <c r="BR781" s="381"/>
      <c r="BS781" s="381"/>
      <c r="BT781" s="381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9"/>
    </row>
    <row r="782" spans="1:99" ht="15" customHeight="1" x14ac:dyDescent="0.3">
      <c r="A782" s="363"/>
      <c r="S782" s="161"/>
      <c r="T782" s="161"/>
      <c r="U782" s="161"/>
      <c r="V782" s="161"/>
      <c r="W782" s="223"/>
      <c r="BH782" s="380"/>
      <c r="BI782" s="381"/>
      <c r="BJ782" s="381"/>
      <c r="BK782" s="381"/>
      <c r="BL782" s="381"/>
      <c r="BM782" s="381"/>
      <c r="BN782" s="381"/>
      <c r="BO782" s="381"/>
      <c r="BP782" s="381"/>
      <c r="BQ782" s="381"/>
      <c r="BR782" s="381"/>
      <c r="BS782" s="381"/>
      <c r="BT782" s="381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9"/>
    </row>
    <row r="783" spans="1:99" ht="15" customHeight="1" x14ac:dyDescent="0.25">
      <c r="A783" s="363"/>
      <c r="W783" s="213"/>
      <c r="BH783" s="380"/>
      <c r="BI783" s="381"/>
      <c r="BJ783" s="381"/>
      <c r="BK783" s="381"/>
      <c r="BL783" s="381"/>
      <c r="BM783" s="381"/>
      <c r="BN783" s="381"/>
      <c r="BO783" s="381"/>
      <c r="BP783" s="381"/>
      <c r="BQ783" s="381"/>
      <c r="BR783" s="381"/>
      <c r="BS783" s="381"/>
      <c r="BT783" s="381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9"/>
    </row>
    <row r="784" spans="1:99" ht="15" customHeight="1" x14ac:dyDescent="0.3">
      <c r="A784" s="363"/>
      <c r="W784" s="213"/>
      <c r="BG784" s="161"/>
      <c r="BH784" s="380"/>
      <c r="BI784" s="381"/>
      <c r="BJ784" s="381"/>
      <c r="BK784" s="381"/>
      <c r="BL784" s="381"/>
      <c r="BM784" s="381"/>
      <c r="BN784" s="381"/>
      <c r="BO784" s="381"/>
      <c r="BP784" s="381"/>
      <c r="BQ784" s="381"/>
      <c r="BR784" s="381"/>
      <c r="BS784" s="381"/>
      <c r="BT784" s="381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</row>
    <row r="785" spans="1:99" ht="23.25" customHeight="1" x14ac:dyDescent="0.3">
      <c r="A785" s="156" t="s">
        <v>0</v>
      </c>
      <c r="B785" s="157"/>
      <c r="C785" s="157"/>
      <c r="D785" s="157"/>
      <c r="E785" s="157"/>
      <c r="F785" s="157"/>
      <c r="G785" s="157"/>
      <c r="H785" s="158"/>
      <c r="I785" s="159"/>
      <c r="J785" s="159"/>
      <c r="K785" s="426" t="s">
        <v>1</v>
      </c>
      <c r="L785" s="427"/>
      <c r="M785" s="486" t="s">
        <v>522</v>
      </c>
      <c r="N785" s="486"/>
      <c r="O785" s="159"/>
      <c r="P785" s="159"/>
      <c r="Q785" s="159"/>
      <c r="R785" s="159"/>
      <c r="S785" s="159"/>
      <c r="T785" s="159"/>
      <c r="U785" s="159"/>
      <c r="V785" s="160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161"/>
      <c r="BH785" s="162">
        <v>18</v>
      </c>
      <c r="BI785" s="430" t="s">
        <v>2</v>
      </c>
      <c r="BJ785" s="431"/>
      <c r="BK785" s="431"/>
      <c r="BL785" s="432"/>
      <c r="BM785" s="430" t="s">
        <v>3</v>
      </c>
      <c r="BN785" s="431"/>
      <c r="BO785" s="431"/>
      <c r="BP785" s="432"/>
      <c r="BQ785" s="430" t="s">
        <v>4</v>
      </c>
      <c r="BR785" s="431"/>
      <c r="BS785" s="431"/>
      <c r="BT785" s="433"/>
      <c r="BU785" s="87"/>
      <c r="BV785" s="87"/>
      <c r="BW785" s="87"/>
      <c r="BX785" s="87"/>
      <c r="BY785" s="88" t="s">
        <v>5</v>
      </c>
      <c r="BZ785" s="89"/>
      <c r="CA785" s="89"/>
      <c r="CB785" s="87"/>
      <c r="CC785" s="87"/>
      <c r="CD785" s="87"/>
      <c r="CE785" s="87"/>
      <c r="CF785" s="88" t="s">
        <v>6</v>
      </c>
      <c r="CG785" s="89"/>
      <c r="CH785" s="89"/>
      <c r="CI785" s="9"/>
      <c r="CK785" s="12"/>
      <c r="CL785" s="434" t="s">
        <v>7</v>
      </c>
      <c r="CM785" s="434"/>
      <c r="CN785" s="434"/>
      <c r="CO785" s="24"/>
      <c r="CQ785" s="12"/>
      <c r="CR785" s="434" t="s">
        <v>8</v>
      </c>
      <c r="CS785" s="434"/>
      <c r="CT785" s="434"/>
      <c r="CU785" s="24"/>
    </row>
    <row r="786" spans="1:99" ht="15.75" customHeight="1" x14ac:dyDescent="0.25">
      <c r="A786" s="163" t="s">
        <v>9</v>
      </c>
      <c r="B786" s="435" t="s">
        <v>10</v>
      </c>
      <c r="C786" s="435"/>
      <c r="D786" s="435"/>
      <c r="E786" s="435"/>
      <c r="F786" s="435"/>
      <c r="G786" s="435"/>
      <c r="H786" s="435"/>
      <c r="I786" s="436" t="s">
        <v>11</v>
      </c>
      <c r="J786" s="436"/>
      <c r="K786" s="436"/>
      <c r="L786" s="436"/>
      <c r="M786" s="436"/>
      <c r="N786" s="436"/>
      <c r="O786" s="461" t="s">
        <v>12</v>
      </c>
      <c r="P786" s="461"/>
      <c r="Q786" s="497" t="s">
        <v>13</v>
      </c>
      <c r="R786" s="497"/>
      <c r="S786" s="497"/>
      <c r="T786" s="497"/>
      <c r="U786" s="497"/>
      <c r="V786" s="498"/>
      <c r="W786" s="164"/>
      <c r="X786" s="165"/>
      <c r="Y786" s="437" t="s">
        <v>11</v>
      </c>
      <c r="Z786" s="438"/>
      <c r="AA786" s="438"/>
      <c r="AB786" s="438"/>
      <c r="AC786" s="438"/>
      <c r="AD786" s="438"/>
      <c r="AE786" s="438"/>
      <c r="AF786" s="438"/>
      <c r="AG786" s="438"/>
      <c r="AH786" s="438"/>
      <c r="AI786" s="438"/>
      <c r="AJ786" s="438"/>
      <c r="AK786" s="438"/>
      <c r="AL786" s="438"/>
      <c r="AM786" s="438"/>
      <c r="AN786" s="438"/>
      <c r="AO786" s="438"/>
      <c r="AP786" s="438"/>
      <c r="AQ786" s="438"/>
      <c r="AR786" s="438"/>
      <c r="AS786" s="438"/>
      <c r="AT786" s="438"/>
      <c r="AU786" s="439"/>
      <c r="AV786" s="166"/>
      <c r="AW786" s="167"/>
      <c r="AX786" s="167"/>
      <c r="AY786" s="167"/>
      <c r="AZ786" s="167"/>
      <c r="BA786" s="168"/>
      <c r="BB786" s="167"/>
      <c r="BC786" s="167"/>
      <c r="BD786" s="167"/>
      <c r="BE786" s="167"/>
      <c r="BF786" s="168"/>
      <c r="BG786" s="169"/>
      <c r="BH786" s="170" t="s">
        <v>9</v>
      </c>
      <c r="BI786" s="171" t="s">
        <v>7</v>
      </c>
      <c r="BJ786" s="172"/>
      <c r="BK786" s="173" t="s">
        <v>14</v>
      </c>
      <c r="BL786" s="174" t="s">
        <v>15</v>
      </c>
      <c r="BM786" s="171" t="s">
        <v>7</v>
      </c>
      <c r="BN786" s="172"/>
      <c r="BO786" s="173" t="s">
        <v>14</v>
      </c>
      <c r="BP786" s="173" t="s">
        <v>15</v>
      </c>
      <c r="BQ786" s="171" t="s">
        <v>7</v>
      </c>
      <c r="BR786" s="172"/>
      <c r="BS786" s="173" t="s">
        <v>14</v>
      </c>
      <c r="BT786" s="174" t="s">
        <v>15</v>
      </c>
      <c r="BU786" s="87"/>
      <c r="BV786" s="87"/>
      <c r="BW786" s="463" t="s">
        <v>9</v>
      </c>
      <c r="BX786" s="91" t="s">
        <v>7</v>
      </c>
      <c r="BY786" s="450" t="s">
        <v>16</v>
      </c>
      <c r="BZ786" s="450" t="s">
        <v>14</v>
      </c>
      <c r="CA786" s="452" t="s">
        <v>15</v>
      </c>
      <c r="CB786" s="87"/>
      <c r="CC786" s="87"/>
      <c r="CD786" s="454" t="s">
        <v>9</v>
      </c>
      <c r="CE786" s="92" t="s">
        <v>7</v>
      </c>
      <c r="CF786" s="450" t="s">
        <v>16</v>
      </c>
      <c r="CG786" s="457" t="s">
        <v>14</v>
      </c>
      <c r="CH786" s="459" t="s">
        <v>15</v>
      </c>
      <c r="CI786" s="9"/>
      <c r="CK786" s="25" t="s">
        <v>9</v>
      </c>
      <c r="CL786" s="26" t="s">
        <v>17</v>
      </c>
      <c r="CM786" s="26" t="s">
        <v>18</v>
      </c>
      <c r="CN786" s="1" t="s">
        <v>19</v>
      </c>
      <c r="CO786" s="27" t="s">
        <v>20</v>
      </c>
      <c r="CP786" s="28"/>
      <c r="CQ786" s="25" t="s">
        <v>9</v>
      </c>
      <c r="CR786" s="26" t="s">
        <v>17</v>
      </c>
      <c r="CS786" s="26" t="s">
        <v>18</v>
      </c>
      <c r="CT786" s="1" t="s">
        <v>19</v>
      </c>
      <c r="CU786" s="27" t="s">
        <v>20</v>
      </c>
    </row>
    <row r="787" spans="1:99" ht="31.5" customHeight="1" x14ac:dyDescent="0.25">
      <c r="A787" s="175"/>
      <c r="B787" s="176"/>
      <c r="C787" s="177" t="s">
        <v>17</v>
      </c>
      <c r="D787" s="177" t="s">
        <v>18</v>
      </c>
      <c r="E787" s="177" t="s">
        <v>19</v>
      </c>
      <c r="F787" s="178" t="s">
        <v>16</v>
      </c>
      <c r="G787" s="178" t="s">
        <v>21</v>
      </c>
      <c r="H787" s="178" t="s">
        <v>22</v>
      </c>
      <c r="I787" s="440" t="s">
        <v>23</v>
      </c>
      <c r="J787" s="440"/>
      <c r="K787" s="441" t="s">
        <v>24</v>
      </c>
      <c r="L787" s="441"/>
      <c r="M787" s="441" t="s">
        <v>25</v>
      </c>
      <c r="N787" s="441"/>
      <c r="O787" s="462"/>
      <c r="P787" s="462"/>
      <c r="Q787" s="499"/>
      <c r="R787" s="499"/>
      <c r="S787" s="499"/>
      <c r="T787" s="499"/>
      <c r="U787" s="499"/>
      <c r="V787" s="500"/>
      <c r="W787" s="164"/>
      <c r="X787" s="165"/>
      <c r="Y787" s="179"/>
      <c r="Z787" s="442" t="s">
        <v>26</v>
      </c>
      <c r="AA787" s="442"/>
      <c r="AB787" s="442"/>
      <c r="AC787" s="442"/>
      <c r="AD787" s="443" t="s">
        <v>27</v>
      </c>
      <c r="AE787" s="443"/>
      <c r="AF787" s="443"/>
      <c r="AG787" s="443"/>
      <c r="AH787" s="443" t="s">
        <v>28</v>
      </c>
      <c r="AI787" s="443"/>
      <c r="AJ787" s="443"/>
      <c r="AK787" s="443"/>
      <c r="AL787" s="444" t="s">
        <v>29</v>
      </c>
      <c r="AM787" s="444"/>
      <c r="AN787" s="444"/>
      <c r="AO787" s="444"/>
      <c r="AP787" s="445" t="s">
        <v>30</v>
      </c>
      <c r="AQ787" s="445"/>
      <c r="AR787" s="445" t="s">
        <v>31</v>
      </c>
      <c r="AS787" s="445"/>
      <c r="AT787" s="445"/>
      <c r="AU787" s="446"/>
      <c r="AW787" s="447" t="s">
        <v>32</v>
      </c>
      <c r="AX787" s="448"/>
      <c r="AY787" s="448"/>
      <c r="AZ787" s="448"/>
      <c r="BA787" s="449"/>
      <c r="BB787" s="447" t="s">
        <v>33</v>
      </c>
      <c r="BC787" s="448"/>
      <c r="BD787" s="448"/>
      <c r="BE787" s="448"/>
      <c r="BF787" s="449"/>
      <c r="BG787" s="181"/>
      <c r="BH787" s="170"/>
      <c r="BI787" s="171" t="s">
        <v>34</v>
      </c>
      <c r="BJ787" s="173" t="s">
        <v>16</v>
      </c>
      <c r="BK787" s="173"/>
      <c r="BL787" s="174"/>
      <c r="BM787" s="171" t="s">
        <v>34</v>
      </c>
      <c r="BN787" s="173" t="s">
        <v>16</v>
      </c>
      <c r="BO787" s="173"/>
      <c r="BP787" s="173"/>
      <c r="BQ787" s="171" t="s">
        <v>34</v>
      </c>
      <c r="BR787" s="173" t="s">
        <v>16</v>
      </c>
      <c r="BS787" s="173"/>
      <c r="BT787" s="174"/>
      <c r="BU787" s="87"/>
      <c r="BV787" s="87"/>
      <c r="BW787" s="464"/>
      <c r="BX787" s="95" t="s">
        <v>34</v>
      </c>
      <c r="BY787" s="451"/>
      <c r="BZ787" s="451"/>
      <c r="CA787" s="453"/>
      <c r="CB787" s="87"/>
      <c r="CC787" s="87"/>
      <c r="CD787" s="455"/>
      <c r="CE787" s="88" t="s">
        <v>34</v>
      </c>
      <c r="CF787" s="456"/>
      <c r="CG787" s="458"/>
      <c r="CH787" s="460"/>
      <c r="CI787" s="9"/>
      <c r="CK787" s="25"/>
      <c r="CL787" s="29" t="s">
        <v>35</v>
      </c>
      <c r="CM787" s="26" t="s">
        <v>35</v>
      </c>
      <c r="CN787" s="26" t="s">
        <v>35</v>
      </c>
      <c r="CO787" s="27" t="s">
        <v>35</v>
      </c>
      <c r="CP787" s="15"/>
      <c r="CQ787" s="25"/>
      <c r="CR787" s="29" t="s">
        <v>35</v>
      </c>
      <c r="CS787" s="26" t="s">
        <v>35</v>
      </c>
      <c r="CT787" s="26" t="s">
        <v>35</v>
      </c>
      <c r="CU787" s="27" t="s">
        <v>35</v>
      </c>
    </row>
    <row r="788" spans="1:99" ht="15.75" customHeight="1" x14ac:dyDescent="0.25">
      <c r="A788" s="182"/>
      <c r="B788" s="178" t="s">
        <v>36</v>
      </c>
      <c r="C788" s="177" t="s">
        <v>37</v>
      </c>
      <c r="D788" s="177" t="s">
        <v>37</v>
      </c>
      <c r="E788" s="177" t="s">
        <v>37</v>
      </c>
      <c r="F788" s="177" t="s">
        <v>37</v>
      </c>
      <c r="G788" s="177" t="s">
        <v>37</v>
      </c>
      <c r="H788" s="177" t="s">
        <v>37</v>
      </c>
      <c r="I788" s="178" t="s">
        <v>38</v>
      </c>
      <c r="J788" s="178" t="s">
        <v>39</v>
      </c>
      <c r="K788" s="178" t="s">
        <v>38</v>
      </c>
      <c r="L788" s="178" t="s">
        <v>39</v>
      </c>
      <c r="M788" s="178" t="s">
        <v>38</v>
      </c>
      <c r="N788" s="178" t="s">
        <v>39</v>
      </c>
      <c r="O788" s="178" t="s">
        <v>38</v>
      </c>
      <c r="P788" s="178" t="s">
        <v>39</v>
      </c>
      <c r="Q788" s="183" t="s">
        <v>17</v>
      </c>
      <c r="R788" s="183" t="s">
        <v>18</v>
      </c>
      <c r="S788" s="183" t="s">
        <v>19</v>
      </c>
      <c r="T788" s="183" t="s">
        <v>38</v>
      </c>
      <c r="U788" s="183" t="s">
        <v>39</v>
      </c>
      <c r="V788" s="184" t="s">
        <v>36</v>
      </c>
      <c r="W788" s="185"/>
      <c r="X788" s="186"/>
      <c r="Y788" s="175"/>
      <c r="Z788" s="187" t="s">
        <v>17</v>
      </c>
      <c r="AA788" s="187" t="s">
        <v>18</v>
      </c>
      <c r="AB788" s="188" t="s">
        <v>19</v>
      </c>
      <c r="AC788" s="189" t="s">
        <v>16</v>
      </c>
      <c r="AD788" s="187" t="s">
        <v>17</v>
      </c>
      <c r="AE788" s="187" t="s">
        <v>18</v>
      </c>
      <c r="AF788" s="187" t="s">
        <v>19</v>
      </c>
      <c r="AG788" s="189" t="s">
        <v>16</v>
      </c>
      <c r="AH788" s="187" t="s">
        <v>17</v>
      </c>
      <c r="AI788" s="187" t="s">
        <v>18</v>
      </c>
      <c r="AJ788" s="187" t="s">
        <v>19</v>
      </c>
      <c r="AK788" s="189" t="s">
        <v>16</v>
      </c>
      <c r="AL788" s="187" t="s">
        <v>17</v>
      </c>
      <c r="AM788" s="187" t="s">
        <v>18</v>
      </c>
      <c r="AN788" s="187" t="s">
        <v>19</v>
      </c>
      <c r="AO788" s="189" t="s">
        <v>39</v>
      </c>
      <c r="AP788" s="189" t="s">
        <v>38</v>
      </c>
      <c r="AQ788" s="189" t="s">
        <v>39</v>
      </c>
      <c r="AR788" s="187" t="s">
        <v>17</v>
      </c>
      <c r="AS788" s="187" t="s">
        <v>18</v>
      </c>
      <c r="AT788" s="187" t="s">
        <v>19</v>
      </c>
      <c r="AU788" s="190" t="s">
        <v>39</v>
      </c>
      <c r="AV788" s="191" t="s">
        <v>17</v>
      </c>
      <c r="AW788" s="192" t="s">
        <v>17</v>
      </c>
      <c r="AX788" s="189" t="s">
        <v>18</v>
      </c>
      <c r="AY788" s="189" t="s">
        <v>19</v>
      </c>
      <c r="AZ788" s="189" t="s">
        <v>38</v>
      </c>
      <c r="BA788" s="193" t="s">
        <v>39</v>
      </c>
      <c r="BB788" s="192" t="s">
        <v>17</v>
      </c>
      <c r="BC788" s="189" t="s">
        <v>18</v>
      </c>
      <c r="BD788" s="189" t="s">
        <v>19</v>
      </c>
      <c r="BE788" s="189" t="s">
        <v>38</v>
      </c>
      <c r="BF788" s="193" t="s">
        <v>39</v>
      </c>
      <c r="BG788" s="194"/>
      <c r="BH788" s="195"/>
      <c r="BI788" s="196"/>
      <c r="BJ788" s="197"/>
      <c r="BK788" s="198"/>
      <c r="BL788" s="199"/>
      <c r="BM788" s="196"/>
      <c r="BN788" s="197"/>
      <c r="BO788" s="198"/>
      <c r="BP788" s="200"/>
      <c r="BQ788" s="196"/>
      <c r="BR788" s="197"/>
      <c r="BS788" s="198"/>
      <c r="BT788" s="199"/>
      <c r="BU788" s="8"/>
      <c r="BV788" s="87"/>
      <c r="BW788" s="97"/>
      <c r="BX788" s="95"/>
      <c r="BY788" s="93"/>
      <c r="BZ788" s="93"/>
      <c r="CA788" s="98"/>
      <c r="CB788" s="8"/>
      <c r="CC788" s="87"/>
      <c r="CD788" s="90"/>
      <c r="CE788" s="99"/>
      <c r="CF788" s="100"/>
      <c r="CG788" s="100"/>
      <c r="CH788" s="101"/>
      <c r="CI788" s="8"/>
      <c r="CJ788" s="9"/>
      <c r="CK788" s="25"/>
      <c r="CL788" s="10"/>
      <c r="CM788" s="10"/>
      <c r="CN788" s="10"/>
      <c r="CO788" s="11"/>
      <c r="CP788" s="8"/>
      <c r="CQ788" s="25"/>
      <c r="CR788" s="30"/>
      <c r="CS788" s="30"/>
      <c r="CT788" s="30"/>
      <c r="CU788" s="46"/>
    </row>
    <row r="789" spans="1:99" ht="15.75" customHeight="1" x14ac:dyDescent="0.25">
      <c r="A789" s="201" t="s">
        <v>40</v>
      </c>
      <c r="B789" s="202"/>
      <c r="C789" s="203">
        <v>161.69999999999999</v>
      </c>
      <c r="D789" s="204">
        <v>129.90199999999999</v>
      </c>
      <c r="E789" s="204">
        <v>172.93</v>
      </c>
      <c r="F789" s="205">
        <f t="shared" ref="F789:F796" si="655">C789+D789+E789</f>
        <v>464.53199999999998</v>
      </c>
      <c r="G789" s="206">
        <f>F789+G743</f>
        <v>3539.0390000000002</v>
      </c>
      <c r="H789" s="206">
        <f>G789/BH785</f>
        <v>196.6132777777778</v>
      </c>
      <c r="I789" s="207">
        <f t="shared" ref="I789:I805" si="656">AC789</f>
        <v>0</v>
      </c>
      <c r="J789" s="207">
        <f>I789+J743</f>
        <v>0</v>
      </c>
      <c r="K789" s="207">
        <f t="shared" ref="K789:K805" si="657">AG789</f>
        <v>0</v>
      </c>
      <c r="L789" s="207">
        <f>K789+L743</f>
        <v>60</v>
      </c>
      <c r="M789" s="207">
        <f t="shared" ref="M789:M805" si="658">AK789</f>
        <v>780</v>
      </c>
      <c r="N789" s="207" t="e">
        <f>M789+N743</f>
        <v>#VALUE!</v>
      </c>
      <c r="O789" s="208">
        <f>(24*60-(I789+K789+M789+AR789+AS789+AT789+AP789))/24/60*100</f>
        <v>45.833333333333329</v>
      </c>
      <c r="P789" s="410" t="e">
        <f>(X789*24*60-(J789+L789+N789+AQ789+AU789))/X789/24/60*100</f>
        <v>#VALUE!</v>
      </c>
      <c r="Q789" s="209"/>
      <c r="R789" s="210"/>
      <c r="S789" s="211"/>
      <c r="T789" s="209"/>
      <c r="U789" s="209"/>
      <c r="V789" s="212"/>
      <c r="W789" s="213"/>
      <c r="X789" s="214">
        <f>BH785</f>
        <v>18</v>
      </c>
      <c r="Y789" s="201" t="s">
        <v>40</v>
      </c>
      <c r="Z789" s="215"/>
      <c r="AA789" s="216"/>
      <c r="AB789" s="217"/>
      <c r="AC789" s="210">
        <f t="shared" ref="AC789:AC805" si="659">Z789+AA789+AB789</f>
        <v>0</v>
      </c>
      <c r="AD789" s="215"/>
      <c r="AE789" s="215"/>
      <c r="AF789" s="215"/>
      <c r="AG789" s="210">
        <f t="shared" ref="AG789:AG805" si="660">AD789+AE789+AF789</f>
        <v>0</v>
      </c>
      <c r="AH789" s="216">
        <v>265</v>
      </c>
      <c r="AI789" s="216">
        <v>280</v>
      </c>
      <c r="AJ789" s="216">
        <v>235</v>
      </c>
      <c r="AK789" s="210">
        <f t="shared" ref="AK789:AK805" si="661">AH789+AI789+AJ789</f>
        <v>780</v>
      </c>
      <c r="AL789" s="218"/>
      <c r="AM789" s="218"/>
      <c r="AN789" s="218"/>
      <c r="AO789" s="207">
        <f>AL789+AM789+AN789+AO743</f>
        <v>0</v>
      </c>
      <c r="AP789" s="209"/>
      <c r="AQ789" s="411">
        <f>AP789+AQ743</f>
        <v>0</v>
      </c>
      <c r="AR789" s="210"/>
      <c r="AS789" s="210"/>
      <c r="AT789" s="210"/>
      <c r="AU789" s="219">
        <f>AR789+AS789+AT789+AU743</f>
        <v>0</v>
      </c>
      <c r="AV789" s="220" t="s">
        <v>40</v>
      </c>
      <c r="AW789" s="221"/>
      <c r="AX789" s="210"/>
      <c r="AY789" s="210"/>
      <c r="AZ789" s="219">
        <f>AW789+AX789+AY789</f>
        <v>0</v>
      </c>
      <c r="BA789" s="222">
        <f>AZ789+BA743</f>
        <v>0</v>
      </c>
      <c r="BB789" s="221"/>
      <c r="BC789" s="210"/>
      <c r="BD789" s="210"/>
      <c r="BE789" s="219">
        <f>BB789+BC789+BD789</f>
        <v>0</v>
      </c>
      <c r="BF789" s="222">
        <f t="shared" ref="BF789:BF811" si="662">BE789+BF743</f>
        <v>0</v>
      </c>
      <c r="BG789" s="223"/>
      <c r="BH789" s="224" t="s">
        <v>40</v>
      </c>
      <c r="BI789" s="225"/>
      <c r="BJ789" s="226">
        <v>1.31</v>
      </c>
      <c r="BK789" s="227"/>
      <c r="BL789" s="228"/>
      <c r="BM789" s="225"/>
      <c r="BN789" s="226">
        <v>1.34</v>
      </c>
      <c r="BO789" s="227"/>
      <c r="BP789" s="229"/>
      <c r="BQ789" s="225"/>
      <c r="BR789" s="226">
        <v>1.42</v>
      </c>
      <c r="BS789" s="227"/>
      <c r="BT789" s="230"/>
      <c r="BU789" s="8"/>
      <c r="BV789" s="87"/>
      <c r="BW789" s="104" t="s">
        <v>40</v>
      </c>
      <c r="BX789" s="13"/>
      <c r="BY789" s="102">
        <f>BJ789+BN789+BR789</f>
        <v>4.07</v>
      </c>
      <c r="BZ789" s="102"/>
      <c r="CA789" s="98"/>
      <c r="CB789" s="8"/>
      <c r="CC789" s="87"/>
      <c r="CD789" s="90" t="s">
        <v>40</v>
      </c>
      <c r="CE789" s="105"/>
      <c r="CF789" s="102">
        <f>BY789</f>
        <v>4.07</v>
      </c>
      <c r="CG789" s="102"/>
      <c r="CH789" s="106"/>
      <c r="CI789" s="8"/>
      <c r="CJ789" s="9"/>
      <c r="CK789" s="25" t="s">
        <v>40</v>
      </c>
      <c r="CL789" s="31">
        <f>BJ789/C789*100</f>
        <v>0.81014223871366742</v>
      </c>
      <c r="CM789" s="31">
        <f>BN789/D789*100</f>
        <v>1.0315468584009486</v>
      </c>
      <c r="CN789" s="31">
        <f>BR789/E789*100</f>
        <v>0.82114150234198802</v>
      </c>
      <c r="CO789" s="32">
        <f>BY789/F789%</f>
        <v>0.87615062040935832</v>
      </c>
      <c r="CP789" s="8"/>
      <c r="CQ789" s="25" t="s">
        <v>40</v>
      </c>
      <c r="CR789" s="31"/>
      <c r="CS789" s="31"/>
      <c r="CT789" s="31"/>
      <c r="CU789" s="32"/>
    </row>
    <row r="790" spans="1:99" ht="15.75" customHeight="1" x14ac:dyDescent="0.25">
      <c r="A790" s="182" t="s">
        <v>41</v>
      </c>
      <c r="B790" s="202"/>
      <c r="C790" s="204">
        <v>145.03</v>
      </c>
      <c r="D790" s="204">
        <v>158.77000000000001</v>
      </c>
      <c r="E790" s="204">
        <v>177.57</v>
      </c>
      <c r="F790" s="205">
        <f t="shared" si="655"/>
        <v>481.37</v>
      </c>
      <c r="G790" s="206">
        <f t="shared" ref="G790:G813" si="663">F790+G744</f>
        <v>3456.2619999999997</v>
      </c>
      <c r="H790" s="205">
        <f>G790/BH785</f>
        <v>192.01455555555555</v>
      </c>
      <c r="I790" s="231">
        <f t="shared" si="656"/>
        <v>40</v>
      </c>
      <c r="J790" s="207">
        <f t="shared" ref="J790:J811" si="664">I790+J744</f>
        <v>295</v>
      </c>
      <c r="K790" s="231">
        <f t="shared" si="657"/>
        <v>0</v>
      </c>
      <c r="L790" s="207">
        <f t="shared" ref="L790:L811" si="665">K790+L744</f>
        <v>130</v>
      </c>
      <c r="M790" s="207">
        <f t="shared" si="658"/>
        <v>25</v>
      </c>
      <c r="N790" s="207">
        <f t="shared" ref="N790:N811" si="666">M790+N744</f>
        <v>14955</v>
      </c>
      <c r="O790" s="208">
        <f>(24*60-(I790+K790+M790+AR790+AS790+AT790+AP790))/24/60*100</f>
        <v>95.4861111111111</v>
      </c>
      <c r="P790" s="208">
        <f>(X790*24*60-(J790+L790+N790+AQ790+AU790))/X790/24/60*100</f>
        <v>40.663580246913583</v>
      </c>
      <c r="Q790" s="232"/>
      <c r="R790" s="233"/>
      <c r="S790" s="233"/>
      <c r="T790" s="234"/>
      <c r="U790" s="234"/>
      <c r="V790" s="184"/>
      <c r="W790" s="213"/>
      <c r="X790" s="214">
        <f t="shared" ref="X790:X799" si="667">X789</f>
        <v>18</v>
      </c>
      <c r="Y790" s="182" t="s">
        <v>41</v>
      </c>
      <c r="Z790" s="215"/>
      <c r="AA790" s="216">
        <v>40</v>
      </c>
      <c r="AB790" s="216"/>
      <c r="AC790" s="210">
        <f t="shared" si="659"/>
        <v>40</v>
      </c>
      <c r="AD790" s="235"/>
      <c r="AE790" s="235"/>
      <c r="AF790" s="235"/>
      <c r="AG790" s="210">
        <f t="shared" si="660"/>
        <v>0</v>
      </c>
      <c r="AH790" s="235">
        <v>25</v>
      </c>
      <c r="AI790" s="235">
        <v>0</v>
      </c>
      <c r="AJ790" s="235">
        <v>0</v>
      </c>
      <c r="AK790" s="210">
        <f t="shared" si="661"/>
        <v>25</v>
      </c>
      <c r="AL790" s="233"/>
      <c r="AM790" s="233"/>
      <c r="AN790" s="233"/>
      <c r="AO790" s="207">
        <f t="shared" ref="AO790:AO811" si="668">AL790+AM790+AN790+AO744</f>
        <v>0</v>
      </c>
      <c r="AP790" s="236"/>
      <c r="AQ790" s="411">
        <f t="shared" ref="AQ790:AQ811" si="669">AP790+AQ744</f>
        <v>0</v>
      </c>
      <c r="AR790" s="237"/>
      <c r="AS790" s="237"/>
      <c r="AT790" s="237"/>
      <c r="AU790" s="219">
        <f t="shared" ref="AU790:AU811" si="670">AR790+AS790+AT790+AU744</f>
        <v>0</v>
      </c>
      <c r="AV790" s="220" t="s">
        <v>42</v>
      </c>
      <c r="AW790" s="221"/>
      <c r="AX790" s="210"/>
      <c r="AY790" s="210"/>
      <c r="AZ790" s="219">
        <f>AW790+AX790+AY790</f>
        <v>0</v>
      </c>
      <c r="BA790" s="222">
        <f t="shared" ref="BA790:BA812" si="671">AZ790+BA744</f>
        <v>0</v>
      </c>
      <c r="BB790" s="221"/>
      <c r="BC790" s="210"/>
      <c r="BD790" s="210"/>
      <c r="BE790" s="219">
        <f>BB790+BC790+BD790</f>
        <v>0</v>
      </c>
      <c r="BF790" s="222">
        <f t="shared" si="662"/>
        <v>0</v>
      </c>
      <c r="BG790" s="238"/>
      <c r="BH790" s="195"/>
      <c r="BI790" s="239"/>
      <c r="BJ790" s="240"/>
      <c r="BK790" s="241"/>
      <c r="BL790" s="242"/>
      <c r="BM790" s="239"/>
      <c r="BN790" s="241"/>
      <c r="BO790" s="241"/>
      <c r="BP790" s="198"/>
      <c r="BQ790" s="239"/>
      <c r="BR790" s="241"/>
      <c r="BS790" s="241"/>
      <c r="BT790" s="243"/>
      <c r="BU790" s="8"/>
      <c r="BV790" s="87"/>
      <c r="BW790" s="107"/>
      <c r="BX790" s="14"/>
      <c r="BY790" s="93"/>
      <c r="BZ790" s="93"/>
      <c r="CA790" s="98"/>
      <c r="CB790" s="8"/>
      <c r="CC790" s="87"/>
      <c r="CD790" s="108"/>
      <c r="CE790" s="109"/>
      <c r="CF790" s="93"/>
      <c r="CG790" s="93"/>
      <c r="CH790" s="110"/>
      <c r="CI790" s="8"/>
      <c r="CJ790" s="9"/>
      <c r="CK790" s="25"/>
      <c r="CL790" s="2"/>
      <c r="CM790" s="2"/>
      <c r="CN790" s="2"/>
      <c r="CO790" s="3"/>
      <c r="CP790" s="8"/>
      <c r="CQ790" s="25"/>
      <c r="CR790" s="2"/>
      <c r="CS790" s="2"/>
      <c r="CT790" s="2"/>
      <c r="CU790" s="3"/>
    </row>
    <row r="791" spans="1:99" ht="15.75" customHeight="1" x14ac:dyDescent="0.25">
      <c r="A791" s="201" t="s">
        <v>43</v>
      </c>
      <c r="B791" s="503">
        <v>260</v>
      </c>
      <c r="C791" s="204">
        <v>37.65</v>
      </c>
      <c r="D791" s="204">
        <v>6.74</v>
      </c>
      <c r="E791" s="204">
        <v>27.16</v>
      </c>
      <c r="F791" s="244">
        <f t="shared" si="655"/>
        <v>71.55</v>
      </c>
      <c r="G791" s="206">
        <f t="shared" si="663"/>
        <v>3267.25</v>
      </c>
      <c r="H791" s="206">
        <f>G791/BH785</f>
        <v>181.51388888888889</v>
      </c>
      <c r="I791" s="207">
        <f t="shared" si="656"/>
        <v>0</v>
      </c>
      <c r="J791" s="207">
        <f t="shared" si="664"/>
        <v>165</v>
      </c>
      <c r="K791" s="207">
        <f t="shared" si="657"/>
        <v>45</v>
      </c>
      <c r="L791" s="207">
        <f t="shared" si="665"/>
        <v>430</v>
      </c>
      <c r="M791" s="207">
        <f t="shared" si="658"/>
        <v>65</v>
      </c>
      <c r="N791" s="207">
        <f t="shared" si="666"/>
        <v>3250</v>
      </c>
      <c r="O791" s="208">
        <f>(24*60-(I791+K791+M791+AR791+AS791+AT791+AP791))/24/60*100</f>
        <v>92.3611111111111</v>
      </c>
      <c r="P791" s="208">
        <f>(X791*24*60-(J791+L791+N791+AQ791+AU791))/X791/24/60*100</f>
        <v>83.256172839506178</v>
      </c>
      <c r="Q791" s="496">
        <f>(C791+C792)/AL791*60</f>
        <v>11.545185185185186</v>
      </c>
      <c r="R791" s="496">
        <f>(D791+D792)/AM791*60</f>
        <v>8.1225000000000005</v>
      </c>
      <c r="S791" s="496">
        <f>(E791+E792)/AN791*60</f>
        <v>3.7564044943820227</v>
      </c>
      <c r="T791" s="496">
        <f>(F791+F792)/(AL791+AM791+AN791)*60</f>
        <v>7.7039097744360907</v>
      </c>
      <c r="U791" s="496">
        <f>(G791+G792)*60/AO791</f>
        <v>12.615807787903893</v>
      </c>
      <c r="V791" s="487">
        <v>13.76</v>
      </c>
      <c r="W791" s="245"/>
      <c r="X791" s="214">
        <f t="shared" si="667"/>
        <v>18</v>
      </c>
      <c r="Y791" s="201" t="s">
        <v>43</v>
      </c>
      <c r="Z791" s="215"/>
      <c r="AA791" s="216"/>
      <c r="AB791" s="216"/>
      <c r="AC791" s="210">
        <f t="shared" si="659"/>
        <v>0</v>
      </c>
      <c r="AD791" s="246">
        <v>45</v>
      </c>
      <c r="AE791" s="235"/>
      <c r="AF791" s="235"/>
      <c r="AG791" s="210">
        <f t="shared" si="660"/>
        <v>45</v>
      </c>
      <c r="AH791" s="235">
        <v>30</v>
      </c>
      <c r="AI791" s="235">
        <v>0</v>
      </c>
      <c r="AJ791" s="235">
        <v>35</v>
      </c>
      <c r="AK791" s="210">
        <f t="shared" si="661"/>
        <v>65</v>
      </c>
      <c r="AL791" s="247">
        <f>480-45-30</f>
        <v>405</v>
      </c>
      <c r="AM791" s="247">
        <v>480</v>
      </c>
      <c r="AN791" s="247">
        <f>480-35</f>
        <v>445</v>
      </c>
      <c r="AO791" s="207">
        <f t="shared" si="668"/>
        <v>18105</v>
      </c>
      <c r="AP791" s="209"/>
      <c r="AQ791" s="411">
        <f t="shared" si="669"/>
        <v>0</v>
      </c>
      <c r="AR791" s="210"/>
      <c r="AS791" s="210"/>
      <c r="AT791" s="210"/>
      <c r="AU791" s="219">
        <f t="shared" si="670"/>
        <v>495</v>
      </c>
      <c r="AV791" s="220" t="s">
        <v>44</v>
      </c>
      <c r="AW791" s="221"/>
      <c r="AX791" s="210"/>
      <c r="AY791" s="210"/>
      <c r="AZ791" s="219">
        <f>AW791+AX791+AY791</f>
        <v>0</v>
      </c>
      <c r="BA791" s="222">
        <f t="shared" si="671"/>
        <v>0</v>
      </c>
      <c r="BB791" s="221"/>
      <c r="BC791" s="210"/>
      <c r="BD791" s="210"/>
      <c r="BE791" s="219">
        <f>BB791+BC791+BD791</f>
        <v>0</v>
      </c>
      <c r="BF791" s="222">
        <f t="shared" si="662"/>
        <v>0</v>
      </c>
      <c r="BG791" s="248">
        <f>SUM(AR791:AT793,AP791:AP793,AL791:AN793,AH791:AJ793,AD791:AF793,Z791:AB793)</f>
        <v>1440</v>
      </c>
      <c r="BH791" s="224" t="s">
        <v>45</v>
      </c>
      <c r="BI791" s="225"/>
      <c r="BJ791" s="249">
        <v>1.0900000000000001</v>
      </c>
      <c r="BK791" s="226"/>
      <c r="BL791" s="250"/>
      <c r="BM791" s="225"/>
      <c r="BN791" s="226">
        <v>0.64</v>
      </c>
      <c r="BO791" s="226"/>
      <c r="BP791" s="251"/>
      <c r="BQ791" s="225"/>
      <c r="BR791" s="226">
        <v>0.61</v>
      </c>
      <c r="BS791" s="226"/>
      <c r="BT791" s="252"/>
      <c r="BU791" s="8"/>
      <c r="BV791" s="87"/>
      <c r="BW791" s="104" t="s">
        <v>45</v>
      </c>
      <c r="BX791" s="13"/>
      <c r="BY791" s="102">
        <f>BJ791+BN791+BR791</f>
        <v>2.34</v>
      </c>
      <c r="BZ791" s="102">
        <f>BK791+BO791+BS791</f>
        <v>0</v>
      </c>
      <c r="CA791" s="98"/>
      <c r="CB791" s="8"/>
      <c r="CC791" s="87"/>
      <c r="CD791" s="90" t="s">
        <v>45</v>
      </c>
      <c r="CE791" s="105"/>
      <c r="CF791" s="102">
        <f>BY791</f>
        <v>2.34</v>
      </c>
      <c r="CG791" s="102">
        <f>BZ791</f>
        <v>0</v>
      </c>
      <c r="CH791" s="106"/>
      <c r="CI791" s="8"/>
      <c r="CJ791" s="9"/>
      <c r="CK791" s="25" t="s">
        <v>45</v>
      </c>
      <c r="CL791" s="31">
        <f>BJ791/(C791+C792+C793)%</f>
        <v>1.398691133068138</v>
      </c>
      <c r="CM791" s="31">
        <f>BN791/(D791+D792+D793)%</f>
        <v>0.98491843644198207</v>
      </c>
      <c r="CN791" s="31">
        <f>BR791/(E791+E792+E793)%</f>
        <v>0.6829759838772882</v>
      </c>
      <c r="CO791" s="32">
        <f>BY791/(F791+F792+F793)%</f>
        <v>1.0076434492410375</v>
      </c>
      <c r="CP791" s="8"/>
      <c r="CQ791" s="25" t="s">
        <v>45</v>
      </c>
      <c r="CR791" s="31">
        <f>BK791/(C791+C792+C793)%</f>
        <v>0</v>
      </c>
      <c r="CS791" s="31">
        <f>BO791/(D791+D792+D793)%</f>
        <v>0</v>
      </c>
      <c r="CT791" s="31">
        <f>BS791/(E791+E792+E793)%</f>
        <v>0</v>
      </c>
      <c r="CU791" s="32">
        <f>BZ791/(F791+F792+F793)%</f>
        <v>0</v>
      </c>
    </row>
    <row r="792" spans="1:99" ht="15.75" customHeight="1" x14ac:dyDescent="0.25">
      <c r="A792" s="182" t="s">
        <v>46</v>
      </c>
      <c r="B792" s="503"/>
      <c r="C792" s="204">
        <v>40.28</v>
      </c>
      <c r="D792" s="204">
        <v>58.24</v>
      </c>
      <c r="E792" s="204">
        <v>0.7</v>
      </c>
      <c r="F792" s="205">
        <f t="shared" si="655"/>
        <v>99.220000000000013</v>
      </c>
      <c r="G792" s="206">
        <f t="shared" si="663"/>
        <v>539.56999999999994</v>
      </c>
      <c r="H792" s="205">
        <f>G792/BH785</f>
        <v>29.976111111111109</v>
      </c>
      <c r="I792" s="231">
        <f t="shared" si="656"/>
        <v>0</v>
      </c>
      <c r="J792" s="207">
        <f t="shared" si="664"/>
        <v>0</v>
      </c>
      <c r="K792" s="231">
        <f t="shared" si="657"/>
        <v>0</v>
      </c>
      <c r="L792" s="207">
        <f t="shared" si="665"/>
        <v>0</v>
      </c>
      <c r="M792" s="207">
        <f t="shared" si="658"/>
        <v>0</v>
      </c>
      <c r="N792" s="207">
        <f t="shared" si="666"/>
        <v>0</v>
      </c>
      <c r="O792" s="208"/>
      <c r="P792" s="208"/>
      <c r="Q792" s="496"/>
      <c r="R792" s="496"/>
      <c r="S792" s="496"/>
      <c r="T792" s="496"/>
      <c r="U792" s="496"/>
      <c r="V792" s="487"/>
      <c r="W792" s="245"/>
      <c r="X792" s="214">
        <f t="shared" si="667"/>
        <v>18</v>
      </c>
      <c r="Y792" s="182" t="s">
        <v>46</v>
      </c>
      <c r="Z792" s="215"/>
      <c r="AA792" s="216"/>
      <c r="AB792" s="216"/>
      <c r="AC792" s="210">
        <f t="shared" si="659"/>
        <v>0</v>
      </c>
      <c r="AD792" s="235"/>
      <c r="AE792" s="235"/>
      <c r="AF792" s="235"/>
      <c r="AG792" s="210">
        <f t="shared" si="660"/>
        <v>0</v>
      </c>
      <c r="AH792" s="235">
        <v>0</v>
      </c>
      <c r="AI792" s="235">
        <v>0</v>
      </c>
      <c r="AJ792" s="235">
        <v>0</v>
      </c>
      <c r="AK792" s="210">
        <f t="shared" si="661"/>
        <v>0</v>
      </c>
      <c r="AL792" s="233"/>
      <c r="AM792" s="233"/>
      <c r="AN792" s="233"/>
      <c r="AO792" s="207">
        <f t="shared" si="668"/>
        <v>0</v>
      </c>
      <c r="AP792" s="236"/>
      <c r="AQ792" s="411">
        <f t="shared" si="669"/>
        <v>0</v>
      </c>
      <c r="AR792" s="237"/>
      <c r="AS792" s="237"/>
      <c r="AT792" s="237"/>
      <c r="AU792" s="219">
        <f t="shared" si="670"/>
        <v>0</v>
      </c>
      <c r="AV792" s="253"/>
      <c r="AW792" s="254"/>
      <c r="AX792" s="237"/>
      <c r="AY792" s="237"/>
      <c r="AZ792" s="255"/>
      <c r="BA792" s="222">
        <f t="shared" si="671"/>
        <v>0</v>
      </c>
      <c r="BB792" s="254"/>
      <c r="BC792" s="237"/>
      <c r="BD792" s="237"/>
      <c r="BE792" s="255"/>
      <c r="BF792" s="222">
        <f t="shared" si="662"/>
        <v>0</v>
      </c>
      <c r="BG792" s="257"/>
      <c r="BH792" s="195"/>
      <c r="BI792" s="239"/>
      <c r="BJ792" s="240"/>
      <c r="BK792" s="241"/>
      <c r="BL792" s="242"/>
      <c r="BM792" s="239"/>
      <c r="BN792" s="241"/>
      <c r="BO792" s="241"/>
      <c r="BP792" s="198"/>
      <c r="BQ792" s="239"/>
      <c r="BR792" s="241"/>
      <c r="BS792" s="241"/>
      <c r="BT792" s="243"/>
      <c r="BU792" s="8"/>
      <c r="BV792" s="87"/>
      <c r="BW792" s="107"/>
      <c r="BX792" s="14"/>
      <c r="BY792" s="93"/>
      <c r="BZ792" s="93"/>
      <c r="CA792" s="98"/>
      <c r="CB792" s="8"/>
      <c r="CC792" s="87"/>
      <c r="CD792" s="108"/>
      <c r="CE792" s="109"/>
      <c r="CF792" s="93"/>
      <c r="CG792" s="93"/>
      <c r="CH792" s="110"/>
      <c r="CI792" s="8"/>
      <c r="CJ792" s="9"/>
      <c r="CK792" s="25"/>
      <c r="CL792" s="2"/>
      <c r="CM792" s="2"/>
      <c r="CN792" s="2"/>
      <c r="CO792" s="3"/>
      <c r="CP792" s="8"/>
      <c r="CQ792" s="25"/>
      <c r="CR792" s="2"/>
      <c r="CS792" s="2"/>
      <c r="CT792" s="2"/>
      <c r="CU792" s="3"/>
    </row>
    <row r="793" spans="1:99" ht="15.75" customHeight="1" x14ac:dyDescent="0.25">
      <c r="A793" s="182" t="s">
        <v>47</v>
      </c>
      <c r="B793" s="258">
        <v>45</v>
      </c>
      <c r="C793" s="204">
        <v>0</v>
      </c>
      <c r="D793" s="204">
        <v>0</v>
      </c>
      <c r="E793" s="204">
        <v>61.454999999999998</v>
      </c>
      <c r="F793" s="205">
        <f t="shared" si="655"/>
        <v>61.454999999999998</v>
      </c>
      <c r="G793" s="206">
        <f t="shared" si="663"/>
        <v>310.74499999999995</v>
      </c>
      <c r="H793" s="205">
        <f>G793/BH785</f>
        <v>17.263611111111107</v>
      </c>
      <c r="I793" s="231">
        <f t="shared" si="656"/>
        <v>0</v>
      </c>
      <c r="J793" s="207">
        <f t="shared" si="664"/>
        <v>0</v>
      </c>
      <c r="K793" s="231">
        <f t="shared" si="657"/>
        <v>0</v>
      </c>
      <c r="L793" s="207">
        <f t="shared" si="665"/>
        <v>0</v>
      </c>
      <c r="M793" s="207">
        <f t="shared" si="658"/>
        <v>0</v>
      </c>
      <c r="N793" s="207">
        <f t="shared" si="666"/>
        <v>0</v>
      </c>
      <c r="O793" s="208"/>
      <c r="P793" s="208"/>
      <c r="Q793" s="207" t="e">
        <f>C793/AL793*60</f>
        <v>#DIV/0!</v>
      </c>
      <c r="R793" s="207" t="e">
        <f>D793/AM793*60</f>
        <v>#DIV/0!</v>
      </c>
      <c r="S793" s="207" t="e">
        <f>E793/AN793*60</f>
        <v>#DIV/0!</v>
      </c>
      <c r="T793" s="207" t="e">
        <f>(F793)/(AL793+AM793+AN793)*60</f>
        <v>#DIV/0!</v>
      </c>
      <c r="U793" s="207" t="e">
        <f>(G793)*60/AO793</f>
        <v>#DIV/0!</v>
      </c>
      <c r="V793" s="259">
        <v>16.5</v>
      </c>
      <c r="W793" s="213"/>
      <c r="X793" s="214">
        <f t="shared" si="667"/>
        <v>18</v>
      </c>
      <c r="Y793" s="182" t="s">
        <v>47</v>
      </c>
      <c r="Z793" s="215"/>
      <c r="AA793" s="216"/>
      <c r="AB793" s="217"/>
      <c r="AC793" s="210">
        <f t="shared" si="659"/>
        <v>0</v>
      </c>
      <c r="AD793" s="235"/>
      <c r="AE793" s="235"/>
      <c r="AF793" s="235"/>
      <c r="AG793" s="210">
        <f t="shared" si="660"/>
        <v>0</v>
      </c>
      <c r="AH793" s="235">
        <v>0</v>
      </c>
      <c r="AI793" s="235">
        <v>0</v>
      </c>
      <c r="AJ793" s="235">
        <v>0</v>
      </c>
      <c r="AK793" s="210">
        <f t="shared" si="661"/>
        <v>0</v>
      </c>
      <c r="AL793" s="247"/>
      <c r="AM793" s="247"/>
      <c r="AN793" s="247"/>
      <c r="AO793" s="207">
        <f t="shared" si="668"/>
        <v>0</v>
      </c>
      <c r="AP793" s="236"/>
      <c r="AQ793" s="411">
        <f t="shared" si="669"/>
        <v>0</v>
      </c>
      <c r="AR793" s="237"/>
      <c r="AS793" s="237"/>
      <c r="AT793" s="237"/>
      <c r="AU793" s="219">
        <f t="shared" si="670"/>
        <v>0</v>
      </c>
      <c r="AV793" s="253"/>
      <c r="AW793" s="254"/>
      <c r="AX793" s="237"/>
      <c r="AY793" s="237"/>
      <c r="AZ793" s="255"/>
      <c r="BA793" s="222">
        <f t="shared" si="671"/>
        <v>0</v>
      </c>
      <c r="BB793" s="254"/>
      <c r="BC793" s="237"/>
      <c r="BD793" s="237"/>
      <c r="BE793" s="255"/>
      <c r="BF793" s="222">
        <f t="shared" si="662"/>
        <v>0</v>
      </c>
      <c r="BG793" s="260"/>
      <c r="BH793" s="224" t="s">
        <v>48</v>
      </c>
      <c r="BI793" s="225"/>
      <c r="BJ793" s="249">
        <v>1.55</v>
      </c>
      <c r="BK793" s="226"/>
      <c r="BL793" s="250"/>
      <c r="BM793" s="225"/>
      <c r="BN793" s="226">
        <v>1.21</v>
      </c>
      <c r="BO793" s="226"/>
      <c r="BP793" s="251"/>
      <c r="BQ793" s="225"/>
      <c r="BR793" s="226">
        <v>1.18</v>
      </c>
      <c r="BS793" s="226"/>
      <c r="BT793" s="252"/>
      <c r="BU793" s="8"/>
      <c r="BV793" s="87"/>
      <c r="BW793" s="104" t="s">
        <v>48</v>
      </c>
      <c r="BX793" s="13"/>
      <c r="BY793" s="102">
        <f>BJ793+BN793+BR793</f>
        <v>3.9399999999999995</v>
      </c>
      <c r="BZ793" s="102">
        <f>BK793+BO793+BS793</f>
        <v>0</v>
      </c>
      <c r="CA793" s="98"/>
      <c r="CB793" s="8"/>
      <c r="CC793" s="87"/>
      <c r="CD793" s="90" t="s">
        <v>48</v>
      </c>
      <c r="CE793" s="105"/>
      <c r="CF793" s="102">
        <f>BY793</f>
        <v>3.9399999999999995</v>
      </c>
      <c r="CG793" s="102">
        <f>BZ793</f>
        <v>0</v>
      </c>
      <c r="CH793" s="106"/>
      <c r="CI793" s="8"/>
      <c r="CJ793" s="9"/>
      <c r="CK793" s="25" t="s">
        <v>48</v>
      </c>
      <c r="CL793" s="31">
        <f>BJ793/(C794+C795+C796)%</f>
        <v>0.69033091346367981</v>
      </c>
      <c r="CM793" s="31">
        <f>BN793/(D794+D795+D796)%</f>
        <v>0.5715365358273109</v>
      </c>
      <c r="CN793" s="31">
        <f>BR793/(E794+E795+E796)%</f>
        <v>0.99330779914979572</v>
      </c>
      <c r="CO793" s="32">
        <f>BY793/(F794+F795+F796)%</f>
        <v>0.70986514363959008</v>
      </c>
      <c r="CP793" s="8"/>
      <c r="CQ793" s="25" t="s">
        <v>48</v>
      </c>
      <c r="CR793" s="31">
        <f>BK793/(C794+C795+C796)%</f>
        <v>0</v>
      </c>
      <c r="CS793" s="31">
        <f>BO793/(D794+D795+D796)%</f>
        <v>0</v>
      </c>
      <c r="CT793" s="31">
        <f>BS793/(E794+E795+E796)%</f>
        <v>0</v>
      </c>
      <c r="CU793" s="32">
        <f>BZ793/(F796+F794+F795)%</f>
        <v>0</v>
      </c>
    </row>
    <row r="794" spans="1:99" ht="15.75" customHeight="1" x14ac:dyDescent="0.25">
      <c r="A794" s="201" t="s">
        <v>49</v>
      </c>
      <c r="B794" s="503">
        <v>234</v>
      </c>
      <c r="C794" s="204">
        <v>9.25</v>
      </c>
      <c r="D794" s="204">
        <v>0</v>
      </c>
      <c r="E794" s="204">
        <v>118.795</v>
      </c>
      <c r="F794" s="206">
        <f t="shared" si="655"/>
        <v>128.04500000000002</v>
      </c>
      <c r="G794" s="206">
        <f t="shared" si="663"/>
        <v>2305.1580000000008</v>
      </c>
      <c r="H794" s="206">
        <f>G794/BH785</f>
        <v>128.06433333333337</v>
      </c>
      <c r="I794" s="207">
        <f t="shared" si="656"/>
        <v>0</v>
      </c>
      <c r="J794" s="207">
        <f t="shared" si="664"/>
        <v>160</v>
      </c>
      <c r="K794" s="207">
        <f t="shared" si="657"/>
        <v>0</v>
      </c>
      <c r="L794" s="207">
        <f t="shared" si="665"/>
        <v>370</v>
      </c>
      <c r="M794" s="207">
        <f t="shared" si="658"/>
        <v>60</v>
      </c>
      <c r="N794" s="207">
        <f t="shared" si="666"/>
        <v>2620</v>
      </c>
      <c r="O794" s="208">
        <f>(24*60-(I794+K794+M794+AR794+AS794+AT794))/24/60*100</f>
        <v>95.833333333333343</v>
      </c>
      <c r="P794" s="208">
        <f>(X794*24*60-(J794+L794+N794+AQ794+AU794))/X794/24/60*100</f>
        <v>86.130401234567898</v>
      </c>
      <c r="Q794" s="496">
        <f>(C794+C795)/AL794*60</f>
        <v>1.1808510638297873</v>
      </c>
      <c r="R794" s="496">
        <f>(D794+D795)/AM794*60</f>
        <v>0</v>
      </c>
      <c r="S794" s="496">
        <f>(E794+E795)/AN794*60</f>
        <v>16.199318181818182</v>
      </c>
      <c r="T794" s="496">
        <f>(F794+F795)/(AL794+AM794+AN794)*60</f>
        <v>5.5671739130434785</v>
      </c>
      <c r="U794" s="496">
        <f>(G794+G795)*60/AO794</f>
        <v>7.4701312449365398</v>
      </c>
      <c r="V794" s="487">
        <v>16.25</v>
      </c>
      <c r="W794" s="245"/>
      <c r="X794" s="214">
        <f t="shared" si="667"/>
        <v>18</v>
      </c>
      <c r="Y794" s="201" t="s">
        <v>49</v>
      </c>
      <c r="Z794" s="215"/>
      <c r="AA794" s="216"/>
      <c r="AB794" s="216"/>
      <c r="AC794" s="210">
        <f t="shared" si="659"/>
        <v>0</v>
      </c>
      <c r="AD794" s="235"/>
      <c r="AE794" s="235"/>
      <c r="AF794" s="235"/>
      <c r="AG794" s="210">
        <f t="shared" si="660"/>
        <v>0</v>
      </c>
      <c r="AH794" s="216">
        <v>10</v>
      </c>
      <c r="AI794" s="216">
        <v>10</v>
      </c>
      <c r="AJ794" s="216">
        <v>40</v>
      </c>
      <c r="AK794" s="210">
        <f t="shared" si="661"/>
        <v>60</v>
      </c>
      <c r="AL794" s="247">
        <v>470</v>
      </c>
      <c r="AM794" s="247">
        <v>470</v>
      </c>
      <c r="AN794" s="247">
        <v>440</v>
      </c>
      <c r="AO794" s="207">
        <f t="shared" si="668"/>
        <v>18515</v>
      </c>
      <c r="AP794" s="209"/>
      <c r="AQ794" s="411">
        <f t="shared" si="669"/>
        <v>0</v>
      </c>
      <c r="AR794" s="210"/>
      <c r="AS794" s="210"/>
      <c r="AT794" s="210"/>
      <c r="AU794" s="219">
        <f t="shared" si="670"/>
        <v>445</v>
      </c>
      <c r="AV794" s="220" t="s">
        <v>50</v>
      </c>
      <c r="AW794" s="221"/>
      <c r="AX794" s="210"/>
      <c r="AY794" s="210"/>
      <c r="AZ794" s="219">
        <f>AW794+AX794+AY794</f>
        <v>0</v>
      </c>
      <c r="BA794" s="222">
        <f t="shared" si="671"/>
        <v>240</v>
      </c>
      <c r="BB794" s="221"/>
      <c r="BC794" s="210"/>
      <c r="BD794" s="210"/>
      <c r="BE794" s="219">
        <f>BB794+BC794+BD794</f>
        <v>0</v>
      </c>
      <c r="BF794" s="222">
        <f t="shared" si="662"/>
        <v>0</v>
      </c>
      <c r="BG794" s="248">
        <f>SUM(AR794:AT796,AP794:AP796,AL794:AN796,AH794:AJ796,AD794:AF796,Z794:AB796)</f>
        <v>1440</v>
      </c>
      <c r="BH794" s="195"/>
      <c r="BI794" s="239"/>
      <c r="BJ794" s="240"/>
      <c r="BK794" s="241"/>
      <c r="BL794" s="242"/>
      <c r="BM794" s="239"/>
      <c r="BN794" s="241"/>
      <c r="BO794" s="241"/>
      <c r="BP794" s="198"/>
      <c r="BQ794" s="239"/>
      <c r="BR794" s="241"/>
      <c r="BS794" s="241"/>
      <c r="BT794" s="243"/>
      <c r="BU794" s="8"/>
      <c r="BV794" s="87"/>
      <c r="BW794" s="107"/>
      <c r="BX794" s="14"/>
      <c r="BY794" s="93"/>
      <c r="BZ794" s="93"/>
      <c r="CA794" s="98"/>
      <c r="CB794" s="8"/>
      <c r="CC794" s="87"/>
      <c r="CD794" s="111"/>
      <c r="CE794" s="112"/>
      <c r="CF794" s="93"/>
      <c r="CG794" s="93"/>
      <c r="CH794" s="110"/>
      <c r="CI794" s="8"/>
      <c r="CJ794" s="9"/>
      <c r="CK794" s="25"/>
      <c r="CL794" s="2"/>
      <c r="CM794" s="2"/>
      <c r="CN794" s="2"/>
      <c r="CO794" s="3"/>
      <c r="CP794" s="8"/>
      <c r="CQ794" s="25"/>
      <c r="CR794" s="2"/>
      <c r="CS794" s="2"/>
      <c r="CT794" s="2"/>
      <c r="CU794" s="3"/>
    </row>
    <row r="795" spans="1:99" ht="15.75" customHeight="1" x14ac:dyDescent="0.25">
      <c r="A795" s="182" t="s">
        <v>51</v>
      </c>
      <c r="B795" s="503"/>
      <c r="C795" s="204">
        <v>0</v>
      </c>
      <c r="D795" s="204">
        <v>0</v>
      </c>
      <c r="E795" s="204">
        <v>0</v>
      </c>
      <c r="F795" s="205">
        <f t="shared" si="655"/>
        <v>0</v>
      </c>
      <c r="G795" s="206">
        <f t="shared" si="663"/>
        <v>0</v>
      </c>
      <c r="H795" s="205">
        <f>G795/BH785</f>
        <v>0</v>
      </c>
      <c r="I795" s="231">
        <f t="shared" si="656"/>
        <v>0</v>
      </c>
      <c r="J795" s="207">
        <f t="shared" si="664"/>
        <v>0</v>
      </c>
      <c r="K795" s="231">
        <f t="shared" si="657"/>
        <v>0</v>
      </c>
      <c r="L795" s="207">
        <f t="shared" si="665"/>
        <v>0</v>
      </c>
      <c r="M795" s="207">
        <f t="shared" si="658"/>
        <v>0</v>
      </c>
      <c r="N795" s="207">
        <f t="shared" si="666"/>
        <v>0</v>
      </c>
      <c r="O795" s="208"/>
      <c r="P795" s="208"/>
      <c r="Q795" s="496"/>
      <c r="R795" s="496"/>
      <c r="S795" s="496"/>
      <c r="T795" s="496"/>
      <c r="U795" s="496"/>
      <c r="V795" s="487"/>
      <c r="W795" s="245"/>
      <c r="X795" s="214">
        <f t="shared" si="667"/>
        <v>18</v>
      </c>
      <c r="Y795" s="182" t="s">
        <v>51</v>
      </c>
      <c r="Z795" s="237"/>
      <c r="AA795" s="261"/>
      <c r="AB795" s="261"/>
      <c r="AC795" s="210">
        <f t="shared" si="659"/>
        <v>0</v>
      </c>
      <c r="AD795" s="235"/>
      <c r="AE795" s="235"/>
      <c r="AF795" s="235"/>
      <c r="AG795" s="210">
        <f t="shared" si="660"/>
        <v>0</v>
      </c>
      <c r="AH795" s="235">
        <v>0</v>
      </c>
      <c r="AI795" s="235">
        <v>0</v>
      </c>
      <c r="AJ795" s="235">
        <v>0</v>
      </c>
      <c r="AK795" s="210">
        <f t="shared" si="661"/>
        <v>0</v>
      </c>
      <c r="AL795" s="233"/>
      <c r="AM795" s="233"/>
      <c r="AN795" s="233"/>
      <c r="AO795" s="207">
        <f t="shared" si="668"/>
        <v>0</v>
      </c>
      <c r="AP795" s="236"/>
      <c r="AQ795" s="411">
        <f t="shared" si="669"/>
        <v>0</v>
      </c>
      <c r="AR795" s="237"/>
      <c r="AS795" s="237"/>
      <c r="AT795" s="237"/>
      <c r="AU795" s="219">
        <f t="shared" si="670"/>
        <v>0</v>
      </c>
      <c r="AV795" s="253"/>
      <c r="AW795" s="254"/>
      <c r="AX795" s="237"/>
      <c r="AY795" s="237"/>
      <c r="AZ795" s="255"/>
      <c r="BA795" s="222">
        <f t="shared" si="671"/>
        <v>0</v>
      </c>
      <c r="BB795" s="254"/>
      <c r="BC795" s="237"/>
      <c r="BD795" s="237"/>
      <c r="BE795" s="255"/>
      <c r="BF795" s="222">
        <f t="shared" si="662"/>
        <v>0</v>
      </c>
      <c r="BG795" s="260"/>
      <c r="BH795" s="224" t="s">
        <v>52</v>
      </c>
      <c r="BI795" s="225"/>
      <c r="BJ795" s="249">
        <v>0.66</v>
      </c>
      <c r="BK795" s="226"/>
      <c r="BL795" s="250"/>
      <c r="BM795" s="225"/>
      <c r="BN795" s="226">
        <v>0.65</v>
      </c>
      <c r="BO795" s="226"/>
      <c r="BP795" s="251"/>
      <c r="BQ795" s="225"/>
      <c r="BR795" s="226">
        <v>0.6</v>
      </c>
      <c r="BS795" s="226"/>
      <c r="BT795" s="252"/>
      <c r="BU795" s="8"/>
      <c r="BV795" s="87"/>
      <c r="BW795" s="104" t="s">
        <v>52</v>
      </c>
      <c r="BX795" s="13"/>
      <c r="BY795" s="102">
        <f>BJ795+BN795+BR795</f>
        <v>1.9100000000000001</v>
      </c>
      <c r="BZ795" s="102">
        <f>BK795+BO795+BS795</f>
        <v>0</v>
      </c>
      <c r="CA795" s="98"/>
      <c r="CB795" s="8"/>
      <c r="CC795" s="87"/>
      <c r="CD795" s="113" t="s">
        <v>52</v>
      </c>
      <c r="CE795" s="96"/>
      <c r="CF795" s="102">
        <f>BY795</f>
        <v>1.9100000000000001</v>
      </c>
      <c r="CG795" s="102">
        <f>BZ795</f>
        <v>0</v>
      </c>
      <c r="CH795" s="106"/>
      <c r="CI795" s="8"/>
      <c r="CJ795" s="9"/>
      <c r="CK795" s="25" t="s">
        <v>52</v>
      </c>
      <c r="CL795" s="31">
        <f>BJ795/(C797+C798)%</f>
        <v>0.6172262227625549</v>
      </c>
      <c r="CM795" s="31">
        <f>BN795/(D797+D798)%</f>
        <v>1.1694854264123786</v>
      </c>
      <c r="CN795" s="31">
        <f>BR795/(E797+E798)%</f>
        <v>1.7953321364452424</v>
      </c>
      <c r="CO795" s="32">
        <f>BY795/(F797+F798)%</f>
        <v>0.97483795232991377</v>
      </c>
      <c r="CP795" s="8"/>
      <c r="CQ795" s="25" t="s">
        <v>52</v>
      </c>
      <c r="CR795" s="31">
        <f>BK795/(C797+C798)%</f>
        <v>0</v>
      </c>
      <c r="CS795" s="31">
        <f>BO795/(D797+D798)%</f>
        <v>0</v>
      </c>
      <c r="CT795" s="31">
        <f>BS795/(E797+E798)%</f>
        <v>0</v>
      </c>
      <c r="CU795" s="32">
        <f>BZ795/(F797+F798)%</f>
        <v>0</v>
      </c>
    </row>
    <row r="796" spans="1:99" ht="15.75" customHeight="1" x14ac:dyDescent="0.25">
      <c r="A796" s="182" t="s">
        <v>53</v>
      </c>
      <c r="B796" s="202">
        <v>150</v>
      </c>
      <c r="C796" s="204">
        <v>215.28</v>
      </c>
      <c r="D796" s="204">
        <v>211.71</v>
      </c>
      <c r="E796" s="204">
        <v>0</v>
      </c>
      <c r="F796" s="205">
        <f t="shared" si="655"/>
        <v>426.99</v>
      </c>
      <c r="G796" s="206">
        <f t="shared" si="663"/>
        <v>5412.29</v>
      </c>
      <c r="H796" s="205">
        <f>G796/BH785</f>
        <v>300.6827777777778</v>
      </c>
      <c r="I796" s="231">
        <f t="shared" si="656"/>
        <v>0</v>
      </c>
      <c r="J796" s="207">
        <f t="shared" si="664"/>
        <v>30</v>
      </c>
      <c r="K796" s="231">
        <f t="shared" si="657"/>
        <v>0</v>
      </c>
      <c r="L796" s="207">
        <f t="shared" si="665"/>
        <v>0</v>
      </c>
      <c r="M796" s="207">
        <f t="shared" si="658"/>
        <v>0</v>
      </c>
      <c r="N796" s="207">
        <f t="shared" si="666"/>
        <v>250</v>
      </c>
      <c r="O796" s="208"/>
      <c r="P796" s="208"/>
      <c r="Q796" s="207" t="e">
        <f>C796/AL796*60</f>
        <v>#DIV/0!</v>
      </c>
      <c r="R796" s="207" t="e">
        <f>D796/AM796*60</f>
        <v>#DIV/0!</v>
      </c>
      <c r="S796" s="207" t="e">
        <f>E796/AN796*60</f>
        <v>#DIV/0!</v>
      </c>
      <c r="T796" s="207" t="e">
        <f>(F796)/(AL796+AM796+AN796)*60</f>
        <v>#DIV/0!</v>
      </c>
      <c r="U796" s="207" t="e">
        <f>(G796)*60/AO796</f>
        <v>#DIV/0!</v>
      </c>
      <c r="V796" s="259">
        <v>20.6</v>
      </c>
      <c r="W796" s="213"/>
      <c r="X796" s="214">
        <f t="shared" si="667"/>
        <v>18</v>
      </c>
      <c r="Y796" s="182" t="s">
        <v>53</v>
      </c>
      <c r="Z796" s="237"/>
      <c r="AA796" s="261"/>
      <c r="AB796" s="261"/>
      <c r="AC796" s="210">
        <f t="shared" si="659"/>
        <v>0</v>
      </c>
      <c r="AD796" s="235"/>
      <c r="AE796" s="235"/>
      <c r="AF796" s="235"/>
      <c r="AG796" s="210">
        <f t="shared" si="660"/>
        <v>0</v>
      </c>
      <c r="AH796" s="235">
        <v>0</v>
      </c>
      <c r="AI796" s="235">
        <v>0</v>
      </c>
      <c r="AJ796" s="235">
        <v>0</v>
      </c>
      <c r="AK796" s="210">
        <f t="shared" si="661"/>
        <v>0</v>
      </c>
      <c r="AL796" s="247"/>
      <c r="AM796" s="247"/>
      <c r="AN796" s="247"/>
      <c r="AO796" s="207">
        <f t="shared" si="668"/>
        <v>0</v>
      </c>
      <c r="AP796" s="236"/>
      <c r="AQ796" s="411">
        <f t="shared" si="669"/>
        <v>0</v>
      </c>
      <c r="AR796" s="237"/>
      <c r="AS796" s="237"/>
      <c r="AT796" s="237"/>
      <c r="AU796" s="219">
        <f t="shared" si="670"/>
        <v>0</v>
      </c>
      <c r="AV796" s="253"/>
      <c r="AW796" s="254"/>
      <c r="AX796" s="237"/>
      <c r="AY796" s="237"/>
      <c r="AZ796" s="255"/>
      <c r="BA796" s="222">
        <f t="shared" si="671"/>
        <v>0</v>
      </c>
      <c r="BB796" s="254"/>
      <c r="BC796" s="237"/>
      <c r="BD796" s="237"/>
      <c r="BE796" s="255"/>
      <c r="BF796" s="222">
        <f t="shared" si="662"/>
        <v>0</v>
      </c>
      <c r="BG796" s="257"/>
      <c r="BH796" s="224"/>
      <c r="BI796" s="225"/>
      <c r="BJ796" s="240"/>
      <c r="BK796" s="240"/>
      <c r="BL796" s="250"/>
      <c r="BM796" s="225"/>
      <c r="BN796" s="240"/>
      <c r="BO796" s="240"/>
      <c r="BP796" s="251"/>
      <c r="BQ796" s="225"/>
      <c r="BR796" s="240"/>
      <c r="BS796" s="240"/>
      <c r="BT796" s="252"/>
      <c r="BU796" s="8"/>
      <c r="BV796" s="87"/>
      <c r="BW796" s="107"/>
      <c r="BX796" s="13"/>
      <c r="BY796" s="102">
        <f t="shared" ref="BY796:BY797" si="672">BJ796+BN796+BR796</f>
        <v>0</v>
      </c>
      <c r="BZ796" s="102"/>
      <c r="CA796" s="98"/>
      <c r="CB796" s="8"/>
      <c r="CC796" s="87"/>
      <c r="CD796" s="90"/>
      <c r="CE796" s="105"/>
      <c r="CF796" s="102"/>
      <c r="CG796" s="102"/>
      <c r="CH796" s="106"/>
      <c r="CI796" s="8"/>
      <c r="CJ796" s="9"/>
      <c r="CK796" s="25"/>
      <c r="CL796" s="31"/>
      <c r="CM796" s="31"/>
      <c r="CN796" s="31"/>
      <c r="CO796" s="32"/>
      <c r="CP796" s="8"/>
      <c r="CQ796" s="25"/>
      <c r="CR796" s="31"/>
      <c r="CS796" s="31"/>
      <c r="CT796" s="31"/>
      <c r="CU796" s="32"/>
    </row>
    <row r="797" spans="1:99" ht="15.75" customHeight="1" x14ac:dyDescent="0.25">
      <c r="A797" s="201" t="s">
        <v>54</v>
      </c>
      <c r="B797" s="202">
        <v>208</v>
      </c>
      <c r="C797" s="204">
        <v>0</v>
      </c>
      <c r="D797" s="204">
        <v>0</v>
      </c>
      <c r="E797" s="204">
        <v>33.42</v>
      </c>
      <c r="F797" s="206">
        <f t="shared" ref="F797:F805" si="673">C797+D797+E797</f>
        <v>33.42</v>
      </c>
      <c r="G797" s="206">
        <f t="shared" si="663"/>
        <v>140.93</v>
      </c>
      <c r="H797" s="206">
        <f>G797/BH785</f>
        <v>7.8294444444444444</v>
      </c>
      <c r="I797" s="207">
        <f t="shared" si="656"/>
        <v>0</v>
      </c>
      <c r="J797" s="207">
        <f t="shared" si="664"/>
        <v>820</v>
      </c>
      <c r="K797" s="207">
        <f t="shared" si="657"/>
        <v>0</v>
      </c>
      <c r="L797" s="207">
        <f t="shared" si="665"/>
        <v>10</v>
      </c>
      <c r="M797" s="207">
        <f t="shared" si="658"/>
        <v>235</v>
      </c>
      <c r="N797" s="207">
        <f t="shared" si="666"/>
        <v>7420</v>
      </c>
      <c r="O797" s="208">
        <f>(24*60-(I797+K797+M797+AR797+AS797+AT797+AP797))/24/60*100</f>
        <v>83.680555555555557</v>
      </c>
      <c r="P797" s="208">
        <f>(X797*24*60-(J797+L797+N797+AQ797+AU797))/X797/24/60*100</f>
        <v>66.550925925925924</v>
      </c>
      <c r="Q797" s="496">
        <f>(C797+C798)/(AL797+AL798)*60</f>
        <v>13.366250000000001</v>
      </c>
      <c r="R797" s="496">
        <f>(D797+D798)/(AM797+AM798)*60</f>
        <v>8.4425316455696198</v>
      </c>
      <c r="S797" s="496">
        <f>(E797+E798)/(AN797+AN798)*60</f>
        <v>6.0763636363636371</v>
      </c>
      <c r="T797" s="496">
        <f>(F797+F798)/(AL797+AM797+AN797+AL798+AM798+AN798)*60</f>
        <v>9.7558506224066406</v>
      </c>
      <c r="U797" s="496" t="e">
        <f>(G797+G798)*60/(AO797+AO798)</f>
        <v>#VALUE!</v>
      </c>
      <c r="V797" s="487">
        <v>22.18</v>
      </c>
      <c r="W797" s="245"/>
      <c r="X797" s="214">
        <f t="shared" si="667"/>
        <v>18</v>
      </c>
      <c r="Y797" s="201" t="s">
        <v>54</v>
      </c>
      <c r="Z797" s="262"/>
      <c r="AA797" s="216"/>
      <c r="AB797" s="216"/>
      <c r="AC797" s="210">
        <f t="shared" si="659"/>
        <v>0</v>
      </c>
      <c r="AD797" s="235"/>
      <c r="AE797" s="235"/>
      <c r="AF797" s="235"/>
      <c r="AG797" s="210">
        <f t="shared" si="660"/>
        <v>0</v>
      </c>
      <c r="AH797" s="235">
        <v>0</v>
      </c>
      <c r="AI797" s="235">
        <v>85</v>
      </c>
      <c r="AJ797" s="235">
        <v>150</v>
      </c>
      <c r="AK797" s="210">
        <f t="shared" si="661"/>
        <v>235</v>
      </c>
      <c r="AL797" s="247">
        <v>480</v>
      </c>
      <c r="AM797" s="247">
        <f>480-85</f>
        <v>395</v>
      </c>
      <c r="AN797" s="247">
        <v>330</v>
      </c>
      <c r="AO797" s="207">
        <f t="shared" si="668"/>
        <v>13855</v>
      </c>
      <c r="AP797" s="209"/>
      <c r="AQ797" s="411">
        <f t="shared" si="669"/>
        <v>0</v>
      </c>
      <c r="AR797" s="210"/>
      <c r="AS797" s="210"/>
      <c r="AT797" s="210"/>
      <c r="AU797" s="219">
        <f t="shared" si="670"/>
        <v>420</v>
      </c>
      <c r="AV797" s="263" t="s">
        <v>55</v>
      </c>
      <c r="AW797" s="221"/>
      <c r="AX797" s="210"/>
      <c r="AY797" s="210"/>
      <c r="AZ797" s="219">
        <f>AW797+AX797+AY797</f>
        <v>0</v>
      </c>
      <c r="BA797" s="222">
        <f t="shared" si="671"/>
        <v>0</v>
      </c>
      <c r="BB797" s="221"/>
      <c r="BC797" s="210"/>
      <c r="BD797" s="210"/>
      <c r="BE797" s="219">
        <f>BB797+BC797+BD797</f>
        <v>0</v>
      </c>
      <c r="BF797" s="222">
        <f t="shared" si="662"/>
        <v>0</v>
      </c>
      <c r="BG797" s="248">
        <f>SUM(AR797:AT798,AP797:AP798,AL797:AN798,AH797:AJ798,AD797:AF798,Z797:AB798)</f>
        <v>1440</v>
      </c>
      <c r="BH797" s="224" t="s">
        <v>56</v>
      </c>
      <c r="BI797" s="225"/>
      <c r="BJ797" s="249">
        <v>0</v>
      </c>
      <c r="BK797" s="226"/>
      <c r="BL797" s="250"/>
      <c r="BM797" s="225"/>
      <c r="BN797" s="226">
        <v>0</v>
      </c>
      <c r="BO797" s="226"/>
      <c r="BP797" s="251"/>
      <c r="BQ797" s="225"/>
      <c r="BR797" s="226">
        <v>0.37</v>
      </c>
      <c r="BS797" s="226"/>
      <c r="BT797" s="252"/>
      <c r="BU797" s="8"/>
      <c r="BV797" s="87"/>
      <c r="BW797" s="104" t="s">
        <v>56</v>
      </c>
      <c r="BX797" s="13"/>
      <c r="BY797" s="102">
        <f t="shared" si="672"/>
        <v>0.37</v>
      </c>
      <c r="BZ797" s="102">
        <f>BK797+BO797+BS797</f>
        <v>0</v>
      </c>
      <c r="CA797" s="98"/>
      <c r="CB797" s="8"/>
      <c r="CC797" s="87"/>
      <c r="CD797" s="103" t="s">
        <v>56</v>
      </c>
      <c r="CE797" s="105"/>
      <c r="CF797" s="102">
        <f>BY797</f>
        <v>0.37</v>
      </c>
      <c r="CG797" s="102">
        <f>BZ797</f>
        <v>0</v>
      </c>
      <c r="CH797" s="106"/>
      <c r="CI797" s="8"/>
      <c r="CJ797" s="9"/>
      <c r="CK797" s="7" t="s">
        <v>56</v>
      </c>
      <c r="CL797" s="31" t="e">
        <f>BJ797/(C799)%</f>
        <v>#DIV/0!</v>
      </c>
      <c r="CM797" s="31" t="e">
        <f>BN797/(D799)%</f>
        <v>#DIV/0!</v>
      </c>
      <c r="CN797" s="31">
        <f>BR797/(E799)%</f>
        <v>0.67321688500727805</v>
      </c>
      <c r="CO797" s="32">
        <f>BY797/(F799)%</f>
        <v>0.67321688500727805</v>
      </c>
      <c r="CP797" s="8"/>
      <c r="CQ797" s="7" t="s">
        <v>56</v>
      </c>
      <c r="CR797" s="31" t="e">
        <f>BK797/(C799)%</f>
        <v>#DIV/0!</v>
      </c>
      <c r="CS797" s="31" t="e">
        <f>BO797/(D799)%</f>
        <v>#DIV/0!</v>
      </c>
      <c r="CT797" s="31">
        <f>BS797/(E799)%</f>
        <v>0</v>
      </c>
      <c r="CU797" s="32">
        <f>BZ797/(F799)%</f>
        <v>0</v>
      </c>
    </row>
    <row r="798" spans="1:99" ht="15.75" customHeight="1" x14ac:dyDescent="0.25">
      <c r="A798" s="182" t="s">
        <v>57</v>
      </c>
      <c r="B798" s="202">
        <v>277</v>
      </c>
      <c r="C798" s="204">
        <v>106.93</v>
      </c>
      <c r="D798" s="204">
        <v>55.58</v>
      </c>
      <c r="E798" s="204">
        <v>0</v>
      </c>
      <c r="F798" s="205">
        <f t="shared" si="673"/>
        <v>162.51</v>
      </c>
      <c r="G798" s="206">
        <f t="shared" si="663"/>
        <v>2101.4050000000002</v>
      </c>
      <c r="H798" s="205">
        <f>G798/BH785</f>
        <v>116.74472222222224</v>
      </c>
      <c r="I798" s="231">
        <f t="shared" si="656"/>
        <v>0</v>
      </c>
      <c r="J798" s="207">
        <f t="shared" si="664"/>
        <v>10</v>
      </c>
      <c r="K798" s="231">
        <f t="shared" si="657"/>
        <v>0</v>
      </c>
      <c r="L798" s="207">
        <f t="shared" si="665"/>
        <v>0</v>
      </c>
      <c r="M798" s="207">
        <f t="shared" si="658"/>
        <v>0</v>
      </c>
      <c r="N798" s="207">
        <f t="shared" si="666"/>
        <v>1410</v>
      </c>
      <c r="O798" s="208"/>
      <c r="P798" s="208"/>
      <c r="Q798" s="496"/>
      <c r="R798" s="496"/>
      <c r="S798" s="496"/>
      <c r="T798" s="496"/>
      <c r="U798" s="496"/>
      <c r="V798" s="487"/>
      <c r="W798" s="245"/>
      <c r="X798" s="214">
        <f t="shared" si="667"/>
        <v>18</v>
      </c>
      <c r="Y798" s="182" t="s">
        <v>57</v>
      </c>
      <c r="Z798" s="215"/>
      <c r="AA798" s="216"/>
      <c r="AB798" s="216"/>
      <c r="AC798" s="210">
        <f t="shared" si="659"/>
        <v>0</v>
      </c>
      <c r="AD798" s="235"/>
      <c r="AE798" s="235"/>
      <c r="AF798" s="235"/>
      <c r="AG798" s="210">
        <f t="shared" si="660"/>
        <v>0</v>
      </c>
      <c r="AH798" s="235">
        <v>0</v>
      </c>
      <c r="AI798" s="235">
        <v>0</v>
      </c>
      <c r="AJ798" s="235">
        <v>0</v>
      </c>
      <c r="AK798" s="210">
        <f t="shared" si="661"/>
        <v>0</v>
      </c>
      <c r="AL798" s="247"/>
      <c r="AM798" s="247"/>
      <c r="AN798" s="247"/>
      <c r="AO798" s="207" t="e">
        <f t="shared" si="668"/>
        <v>#VALUE!</v>
      </c>
      <c r="AP798" s="236"/>
      <c r="AQ798" s="411">
        <f t="shared" si="669"/>
        <v>0</v>
      </c>
      <c r="AR798" s="237"/>
      <c r="AS798" s="237"/>
      <c r="AT798" s="237"/>
      <c r="AU798" s="219">
        <f t="shared" si="670"/>
        <v>0</v>
      </c>
      <c r="AV798" s="253"/>
      <c r="AW798" s="254"/>
      <c r="AX798" s="237"/>
      <c r="AY798" s="237"/>
      <c r="AZ798" s="255"/>
      <c r="BA798" s="222">
        <f t="shared" si="671"/>
        <v>0</v>
      </c>
      <c r="BB798" s="254"/>
      <c r="BC798" s="237"/>
      <c r="BD798" s="237"/>
      <c r="BE798" s="255"/>
      <c r="BF798" s="222">
        <f t="shared" si="662"/>
        <v>0</v>
      </c>
      <c r="BG798" s="238"/>
      <c r="BI798" s="264"/>
      <c r="BJ798" s="264"/>
      <c r="BK798" s="264"/>
      <c r="BL798" s="264"/>
      <c r="BM798" s="264"/>
      <c r="BN798" s="264"/>
      <c r="BO798" s="264"/>
      <c r="BP798" s="264"/>
      <c r="BQ798" s="264"/>
      <c r="BR798" s="264"/>
      <c r="BS798" s="264"/>
      <c r="BT798" s="265"/>
      <c r="BU798" s="8"/>
      <c r="BV798" s="87"/>
      <c r="BW798" s="114"/>
      <c r="BX798" s="115"/>
      <c r="BY798" s="116"/>
      <c r="BZ798" s="116"/>
      <c r="CA798" s="117"/>
      <c r="CB798" s="8"/>
      <c r="CC798" s="118"/>
      <c r="CD798" s="119"/>
      <c r="CE798" s="120"/>
      <c r="CF798" s="116"/>
      <c r="CG798" s="116"/>
      <c r="CH798" s="121"/>
      <c r="CI798" s="8"/>
      <c r="CJ798" s="9"/>
      <c r="CK798" s="25"/>
      <c r="CL798" s="2"/>
      <c r="CM798" s="2"/>
      <c r="CN798" s="2"/>
      <c r="CO798" s="3"/>
      <c r="CP798" s="8"/>
      <c r="CQ798" s="25"/>
      <c r="CR798" s="2"/>
      <c r="CS798" s="2"/>
      <c r="CT798" s="2"/>
      <c r="CU798" s="3"/>
    </row>
    <row r="799" spans="1:99" ht="15.75" customHeight="1" x14ac:dyDescent="0.25">
      <c r="A799" s="182" t="s">
        <v>56</v>
      </c>
      <c r="B799" s="202"/>
      <c r="C799" s="204">
        <v>0</v>
      </c>
      <c r="D799" s="204">
        <v>0</v>
      </c>
      <c r="E799" s="204">
        <v>54.96</v>
      </c>
      <c r="F799" s="205">
        <f t="shared" si="673"/>
        <v>54.96</v>
      </c>
      <c r="G799" s="206">
        <f t="shared" si="663"/>
        <v>1324.1030000000001</v>
      </c>
      <c r="H799" s="205">
        <f>G799/BH785</f>
        <v>73.561277777777775</v>
      </c>
      <c r="I799" s="231">
        <f t="shared" si="656"/>
        <v>0</v>
      </c>
      <c r="J799" s="207">
        <f t="shared" si="664"/>
        <v>0</v>
      </c>
      <c r="K799" s="231">
        <f t="shared" si="657"/>
        <v>0</v>
      </c>
      <c r="L799" s="207">
        <f t="shared" si="665"/>
        <v>180</v>
      </c>
      <c r="M799" s="207">
        <f t="shared" si="658"/>
        <v>1240</v>
      </c>
      <c r="N799" s="207">
        <f t="shared" si="666"/>
        <v>15250</v>
      </c>
      <c r="O799" s="208">
        <f>(24*60-(I799+K799+M799+AR799+AS799+AT799+AP799))/24/60*100</f>
        <v>13.888888888888889</v>
      </c>
      <c r="P799" s="208">
        <f>(X799*24*60-(J799+L799+N799+AQ799+AU799))/X799/24/60*100</f>
        <v>40.470679012345677</v>
      </c>
      <c r="Q799" s="266"/>
      <c r="R799" s="266"/>
      <c r="S799" s="266"/>
      <c r="T799" s="266"/>
      <c r="U799" s="266"/>
      <c r="V799" s="267"/>
      <c r="W799" s="245"/>
      <c r="X799" s="214">
        <f t="shared" si="667"/>
        <v>18</v>
      </c>
      <c r="Y799" s="224" t="s">
        <v>56</v>
      </c>
      <c r="Z799" s="215"/>
      <c r="AA799" s="216"/>
      <c r="AB799" s="216"/>
      <c r="AC799" s="210">
        <f t="shared" si="659"/>
        <v>0</v>
      </c>
      <c r="AD799" s="235"/>
      <c r="AE799" s="235"/>
      <c r="AF799" s="235"/>
      <c r="AG799" s="210">
        <f t="shared" si="660"/>
        <v>0</v>
      </c>
      <c r="AH799" s="235">
        <v>480</v>
      </c>
      <c r="AI799" s="235">
        <v>480</v>
      </c>
      <c r="AJ799" s="235">
        <v>280</v>
      </c>
      <c r="AK799" s="210">
        <f t="shared" si="661"/>
        <v>1240</v>
      </c>
      <c r="AL799" s="247"/>
      <c r="AM799" s="247"/>
      <c r="AN799" s="247"/>
      <c r="AO799" s="207">
        <f t="shared" si="668"/>
        <v>0</v>
      </c>
      <c r="AP799" s="236"/>
      <c r="AQ799" s="411">
        <f t="shared" si="669"/>
        <v>0</v>
      </c>
      <c r="AR799" s="237"/>
      <c r="AS799" s="237"/>
      <c r="AT799" s="237"/>
      <c r="AU799" s="219">
        <f t="shared" si="670"/>
        <v>0</v>
      </c>
      <c r="AV799" s="263" t="s">
        <v>56</v>
      </c>
      <c r="AW799" s="254"/>
      <c r="AX799" s="254"/>
      <c r="AY799" s="254"/>
      <c r="AZ799" s="219">
        <f t="shared" ref="AZ799:AZ805" si="674">AW799+AX799+AY799</f>
        <v>0</v>
      </c>
      <c r="BA799" s="222">
        <f t="shared" si="671"/>
        <v>0</v>
      </c>
      <c r="BB799" s="221"/>
      <c r="BC799" s="210"/>
      <c r="BD799" s="210"/>
      <c r="BE799" s="219">
        <f t="shared" ref="BE799:BE805" si="675">BB799+BC799+BD799</f>
        <v>0</v>
      </c>
      <c r="BF799" s="222">
        <f t="shared" si="662"/>
        <v>2880</v>
      </c>
      <c r="BG799" s="223"/>
      <c r="BH799" s="224" t="s">
        <v>58</v>
      </c>
      <c r="BI799" s="268">
        <v>1.1399999999999999</v>
      </c>
      <c r="BJ799" s="249">
        <v>1.24</v>
      </c>
      <c r="BK799" s="226"/>
      <c r="BL799" s="269"/>
      <c r="BM799" s="268">
        <v>0.82</v>
      </c>
      <c r="BN799" s="226">
        <v>0.92</v>
      </c>
      <c r="BO799" s="226"/>
      <c r="BP799" s="270"/>
      <c r="BQ799" s="268">
        <v>0.78</v>
      </c>
      <c r="BR799" s="226">
        <v>0.88</v>
      </c>
      <c r="BS799" s="226"/>
      <c r="BT799" s="271"/>
      <c r="BU799" s="8"/>
      <c r="BV799" s="87"/>
      <c r="BW799" s="122" t="s">
        <v>59</v>
      </c>
      <c r="BX799" s="123">
        <f t="shared" ref="BX799:CA800" si="676">BI799+BM799+BQ799</f>
        <v>2.74</v>
      </c>
      <c r="BY799" s="102">
        <f t="shared" si="676"/>
        <v>3.04</v>
      </c>
      <c r="BZ799" s="102">
        <f t="shared" si="676"/>
        <v>0</v>
      </c>
      <c r="CA799" s="124">
        <f t="shared" si="676"/>
        <v>0</v>
      </c>
      <c r="CB799" s="8"/>
      <c r="CC799" s="87"/>
      <c r="CD799" s="113" t="s">
        <v>59</v>
      </c>
      <c r="CE799" s="125">
        <f t="shared" ref="CE799:CH800" si="677">BX799</f>
        <v>2.74</v>
      </c>
      <c r="CF799" s="102">
        <f t="shared" si="677"/>
        <v>3.04</v>
      </c>
      <c r="CG799" s="102">
        <f t="shared" si="677"/>
        <v>0</v>
      </c>
      <c r="CH799" s="126">
        <f t="shared" si="677"/>
        <v>0</v>
      </c>
      <c r="CI799" s="8"/>
      <c r="CJ799" s="9"/>
      <c r="CK799" s="25" t="s">
        <v>58</v>
      </c>
      <c r="CL799" s="31">
        <f>BJ799/(BJ799+C801)%</f>
        <v>3.2274856845393023</v>
      </c>
      <c r="CM799" s="31">
        <f>BN799/(BN799+D801)%</f>
        <v>2.0155989834370347</v>
      </c>
      <c r="CN799" s="31">
        <f>BR799/(BR799+E801)%</f>
        <v>2.3754892698069914</v>
      </c>
      <c r="CO799" s="32">
        <f>BY799/(BY799+F801)%</f>
        <v>2.5101354977747317</v>
      </c>
      <c r="CP799" s="8"/>
      <c r="CQ799" s="25" t="s">
        <v>58</v>
      </c>
      <c r="CR799" s="31">
        <f>BK799/C801%</f>
        <v>0</v>
      </c>
      <c r="CS799" s="31">
        <f>BO799/D801%</f>
        <v>0</v>
      </c>
      <c r="CT799" s="31">
        <f>BS799/E801%</f>
        <v>0</v>
      </c>
      <c r="CU799" s="32">
        <f>BZ799/F801%</f>
        <v>0</v>
      </c>
    </row>
    <row r="800" spans="1:99" ht="15.75" customHeight="1" x14ac:dyDescent="0.25">
      <c r="A800" s="182" t="s">
        <v>60</v>
      </c>
      <c r="B800" s="202"/>
      <c r="C800" s="204">
        <v>0</v>
      </c>
      <c r="D800" s="204">
        <v>0</v>
      </c>
      <c r="E800" s="204">
        <v>139.381</v>
      </c>
      <c r="F800" s="205">
        <f t="shared" si="673"/>
        <v>139.381</v>
      </c>
      <c r="G800" s="206">
        <f t="shared" si="663"/>
        <v>4963.1790000000001</v>
      </c>
      <c r="H800" s="205">
        <f>G800/BH785</f>
        <v>275.73216666666667</v>
      </c>
      <c r="I800" s="231">
        <f t="shared" si="656"/>
        <v>60</v>
      </c>
      <c r="J800" s="207">
        <f t="shared" si="664"/>
        <v>930</v>
      </c>
      <c r="K800" s="231">
        <f t="shared" si="657"/>
        <v>0</v>
      </c>
      <c r="L800" s="207">
        <f t="shared" si="665"/>
        <v>745</v>
      </c>
      <c r="M800" s="207">
        <f t="shared" si="658"/>
        <v>705</v>
      </c>
      <c r="N800" s="207">
        <f t="shared" si="666"/>
        <v>45562</v>
      </c>
      <c r="O800" s="208">
        <f>(16*24*60-(I800+K800+M800+AR800+AS800+AT800+AP800))/16/24/60*100</f>
        <v>96.6796875</v>
      </c>
      <c r="P800" s="208">
        <f>(16*X800*24*60-(J800+L800+N800+AQ800+AU800))/16/X800/24/60*100</f>
        <v>88.602671682098759</v>
      </c>
      <c r="Q800" s="232"/>
      <c r="R800" s="233"/>
      <c r="S800" s="233"/>
      <c r="T800" s="234"/>
      <c r="U800" s="234"/>
      <c r="V800" s="272"/>
      <c r="W800" s="213"/>
      <c r="X800" s="214">
        <f>X805</f>
        <v>18</v>
      </c>
      <c r="Y800" s="182" t="s">
        <v>60</v>
      </c>
      <c r="Z800" s="215">
        <v>60</v>
      </c>
      <c r="AA800" s="216"/>
      <c r="AB800" s="216"/>
      <c r="AC800" s="210">
        <f t="shared" si="659"/>
        <v>60</v>
      </c>
      <c r="AD800" s="235"/>
      <c r="AE800" s="235"/>
      <c r="AF800" s="235"/>
      <c r="AG800" s="210">
        <f t="shared" si="660"/>
        <v>0</v>
      </c>
      <c r="AH800" s="235">
        <v>480</v>
      </c>
      <c r="AI800" s="235">
        <v>225</v>
      </c>
      <c r="AJ800" s="235"/>
      <c r="AK800" s="210">
        <f t="shared" si="661"/>
        <v>705</v>
      </c>
      <c r="AL800" s="233"/>
      <c r="AM800" s="233"/>
      <c r="AN800" s="233"/>
      <c r="AO800" s="207">
        <f t="shared" si="668"/>
        <v>0</v>
      </c>
      <c r="AP800" s="236"/>
      <c r="AQ800" s="411">
        <f t="shared" si="669"/>
        <v>0</v>
      </c>
      <c r="AR800" s="237"/>
      <c r="AS800" s="237"/>
      <c r="AT800" s="237"/>
      <c r="AU800" s="219">
        <f t="shared" si="670"/>
        <v>30</v>
      </c>
      <c r="AV800" s="263" t="s">
        <v>60</v>
      </c>
      <c r="AW800" s="221"/>
      <c r="AX800" s="210"/>
      <c r="AY800" s="210"/>
      <c r="AZ800" s="219">
        <f t="shared" si="674"/>
        <v>0</v>
      </c>
      <c r="BA800" s="222">
        <f t="shared" si="671"/>
        <v>0</v>
      </c>
      <c r="BB800" s="221">
        <f>AH800</f>
        <v>480</v>
      </c>
      <c r="BC800" s="221">
        <f>AI800</f>
        <v>225</v>
      </c>
      <c r="BD800" s="221">
        <f>AJ800</f>
        <v>0</v>
      </c>
      <c r="BE800" s="219">
        <f t="shared" si="675"/>
        <v>705</v>
      </c>
      <c r="BF800" s="222">
        <f t="shared" si="662"/>
        <v>42682</v>
      </c>
      <c r="BG800" s="223"/>
      <c r="BH800" s="224" t="s">
        <v>61</v>
      </c>
      <c r="BI800" s="268">
        <v>1</v>
      </c>
      <c r="BJ800" s="249">
        <v>1.1000000000000001</v>
      </c>
      <c r="BK800" s="226"/>
      <c r="BL800" s="269"/>
      <c r="BM800" s="268">
        <v>0.87</v>
      </c>
      <c r="BN800" s="226">
        <v>0.97</v>
      </c>
      <c r="BO800" s="226"/>
      <c r="BP800" s="270"/>
      <c r="BQ800" s="268">
        <v>0.82</v>
      </c>
      <c r="BR800" s="226">
        <v>0.92</v>
      </c>
      <c r="BS800" s="226"/>
      <c r="BT800" s="271"/>
      <c r="BU800" s="8"/>
      <c r="BV800" s="87"/>
      <c r="BW800" s="104" t="s">
        <v>62</v>
      </c>
      <c r="BX800" s="127">
        <f t="shared" si="676"/>
        <v>2.69</v>
      </c>
      <c r="BY800" s="128">
        <f t="shared" si="676"/>
        <v>2.99</v>
      </c>
      <c r="BZ800" s="102">
        <f t="shared" si="676"/>
        <v>0</v>
      </c>
      <c r="CA800" s="124">
        <f t="shared" si="676"/>
        <v>0</v>
      </c>
      <c r="CB800" s="9"/>
      <c r="CC800" s="87"/>
      <c r="CD800" s="90" t="s">
        <v>62</v>
      </c>
      <c r="CE800" s="129">
        <f t="shared" si="677"/>
        <v>2.69</v>
      </c>
      <c r="CF800" s="102">
        <f t="shared" si="677"/>
        <v>2.99</v>
      </c>
      <c r="CG800" s="102">
        <f t="shared" si="677"/>
        <v>0</v>
      </c>
      <c r="CH800" s="126">
        <f t="shared" si="677"/>
        <v>0</v>
      </c>
      <c r="CI800" s="8"/>
      <c r="CJ800" s="9"/>
      <c r="CK800" s="25" t="s">
        <v>61</v>
      </c>
      <c r="CL800" s="31">
        <f>BJ800/(BJ800+C802)%</f>
        <v>2.6829268292682928</v>
      </c>
      <c r="CM800" s="31">
        <f>BN800/(BN800+D802)%</f>
        <v>1.4176105224698574</v>
      </c>
      <c r="CN800" s="31">
        <f>BR800/(BR800+E802)%</f>
        <v>2.0678804225668688</v>
      </c>
      <c r="CO800" s="32">
        <f>BY800/(BY800+F802)%</f>
        <v>1.9426306727739338</v>
      </c>
      <c r="CP800" s="8"/>
      <c r="CQ800" s="25" t="s">
        <v>61</v>
      </c>
      <c r="CR800" s="31">
        <f>BK800/C802%</f>
        <v>0</v>
      </c>
      <c r="CS800" s="31">
        <f>BO800/D802%</f>
        <v>0</v>
      </c>
      <c r="CT800" s="31">
        <f>BS800/E802%</f>
        <v>0</v>
      </c>
      <c r="CU800" s="32">
        <f>BZ800/F802%</f>
        <v>0</v>
      </c>
    </row>
    <row r="801" spans="1:99" ht="15.75" customHeight="1" x14ac:dyDescent="0.25">
      <c r="A801" s="201" t="s">
        <v>59</v>
      </c>
      <c r="B801" s="202"/>
      <c r="C801" s="204">
        <v>37.18</v>
      </c>
      <c r="D801" s="204">
        <v>44.723999999999997</v>
      </c>
      <c r="E801" s="204">
        <v>36.164999999999999</v>
      </c>
      <c r="F801" s="206">
        <f t="shared" si="673"/>
        <v>118.06899999999999</v>
      </c>
      <c r="G801" s="206">
        <f t="shared" si="663"/>
        <v>2076.4040000000005</v>
      </c>
      <c r="H801" s="206">
        <f>G801/BH785</f>
        <v>115.3557777777778</v>
      </c>
      <c r="I801" s="207">
        <f t="shared" si="656"/>
        <v>0</v>
      </c>
      <c r="J801" s="207">
        <f t="shared" si="664"/>
        <v>0</v>
      </c>
      <c r="K801" s="207">
        <f t="shared" si="657"/>
        <v>0</v>
      </c>
      <c r="L801" s="207">
        <f t="shared" si="665"/>
        <v>100</v>
      </c>
      <c r="M801" s="207">
        <f t="shared" si="658"/>
        <v>455</v>
      </c>
      <c r="N801" s="207">
        <f t="shared" si="666"/>
        <v>7265</v>
      </c>
      <c r="O801" s="208">
        <f>(24*60-(I801+K801+M801+AR801+AS801+AT801+AP801))/24/60*100</f>
        <v>68.402777777777786</v>
      </c>
      <c r="P801" s="208">
        <f>(X801*24*60-(J801+L801+N801+AQ801+AU801))/X801/24/60*100</f>
        <v>71.585648148148138</v>
      </c>
      <c r="Q801" s="209"/>
      <c r="R801" s="210"/>
      <c r="S801" s="210"/>
      <c r="T801" s="209"/>
      <c r="U801" s="209"/>
      <c r="V801" s="212"/>
      <c r="W801" s="213"/>
      <c r="X801" s="214">
        <f>X800</f>
        <v>18</v>
      </c>
      <c r="Y801" s="201" t="s">
        <v>59</v>
      </c>
      <c r="Z801" s="215"/>
      <c r="AA801" s="216"/>
      <c r="AB801" s="216"/>
      <c r="AC801" s="210">
        <f t="shared" si="659"/>
        <v>0</v>
      </c>
      <c r="AD801" s="235"/>
      <c r="AE801" s="235"/>
      <c r="AF801" s="235"/>
      <c r="AG801" s="210">
        <f t="shared" si="660"/>
        <v>0</v>
      </c>
      <c r="AH801" s="235">
        <v>150</v>
      </c>
      <c r="AI801" s="235">
        <v>145</v>
      </c>
      <c r="AJ801" s="235">
        <v>160</v>
      </c>
      <c r="AK801" s="210">
        <f t="shared" si="661"/>
        <v>455</v>
      </c>
      <c r="AL801" s="210"/>
      <c r="AM801" s="210"/>
      <c r="AN801" s="210"/>
      <c r="AO801" s="207">
        <f t="shared" si="668"/>
        <v>0</v>
      </c>
      <c r="AP801" s="209"/>
      <c r="AQ801" s="411">
        <f t="shared" si="669"/>
        <v>0</v>
      </c>
      <c r="AR801" s="210"/>
      <c r="AS801" s="210"/>
      <c r="AT801" s="210"/>
      <c r="AU801" s="219">
        <f t="shared" si="670"/>
        <v>0</v>
      </c>
      <c r="AV801" s="263" t="s">
        <v>63</v>
      </c>
      <c r="AW801" s="221"/>
      <c r="AX801" s="210"/>
      <c r="AY801" s="210"/>
      <c r="AZ801" s="219">
        <f t="shared" si="674"/>
        <v>0</v>
      </c>
      <c r="BA801" s="222">
        <f t="shared" si="671"/>
        <v>0</v>
      </c>
      <c r="BB801" s="221"/>
      <c r="BC801" s="210"/>
      <c r="BD801" s="210"/>
      <c r="BE801" s="219">
        <f t="shared" si="675"/>
        <v>0</v>
      </c>
      <c r="BF801" s="222">
        <f t="shared" si="662"/>
        <v>0</v>
      </c>
      <c r="BG801" s="238"/>
      <c r="BH801" s="195"/>
      <c r="BI801" s="274"/>
      <c r="BJ801" s="240"/>
      <c r="BK801" s="241"/>
      <c r="BL801" s="275"/>
      <c r="BM801" s="274"/>
      <c r="BN801" s="241"/>
      <c r="BO801" s="241"/>
      <c r="BP801" s="276"/>
      <c r="BQ801" s="274"/>
      <c r="BR801" s="241"/>
      <c r="BS801" s="241"/>
      <c r="BT801" s="265"/>
      <c r="BU801" s="8"/>
      <c r="BV801" s="87"/>
      <c r="BW801" s="107"/>
      <c r="BX801" s="130"/>
      <c r="BY801" s="93"/>
      <c r="BZ801" s="93"/>
      <c r="CA801" s="98"/>
      <c r="CB801" s="8"/>
      <c r="CC801" s="87"/>
      <c r="CD801" s="108"/>
      <c r="CE801" s="109"/>
      <c r="CF801" s="93"/>
      <c r="CG801" s="93"/>
      <c r="CH801" s="110"/>
      <c r="CI801" s="8"/>
      <c r="CJ801" s="9"/>
      <c r="CK801" s="25"/>
      <c r="CL801" s="2"/>
      <c r="CM801" s="2"/>
      <c r="CN801" s="2"/>
      <c r="CO801" s="3"/>
      <c r="CP801" s="8"/>
      <c r="CQ801" s="25"/>
      <c r="CR801" s="2"/>
      <c r="CS801" s="2"/>
      <c r="CT801" s="2"/>
      <c r="CU801" s="3"/>
    </row>
    <row r="802" spans="1:99" ht="15.75" customHeight="1" x14ac:dyDescent="0.25">
      <c r="A802" s="182" t="s">
        <v>62</v>
      </c>
      <c r="B802" s="202"/>
      <c r="C802" s="204">
        <v>39.9</v>
      </c>
      <c r="D802" s="204">
        <v>67.454999999999998</v>
      </c>
      <c r="E802" s="204">
        <v>43.57</v>
      </c>
      <c r="F802" s="205">
        <f t="shared" si="673"/>
        <v>150.92499999999998</v>
      </c>
      <c r="G802" s="206">
        <f t="shared" si="663"/>
        <v>1978.085</v>
      </c>
      <c r="H802" s="205">
        <f>G802/BH785</f>
        <v>109.89361111111111</v>
      </c>
      <c r="I802" s="231">
        <f t="shared" si="656"/>
        <v>0</v>
      </c>
      <c r="J802" s="207">
        <f t="shared" si="664"/>
        <v>0</v>
      </c>
      <c r="K802" s="231">
        <f t="shared" si="657"/>
        <v>0</v>
      </c>
      <c r="L802" s="207">
        <f t="shared" si="665"/>
        <v>0</v>
      </c>
      <c r="M802" s="207">
        <f t="shared" si="658"/>
        <v>475</v>
      </c>
      <c r="N802" s="207">
        <f t="shared" si="666"/>
        <v>8595</v>
      </c>
      <c r="O802" s="208">
        <f>(24*60-(I802+K802+M802+AR802+AS802+AT802+AP802))/24/60*100</f>
        <v>67.0138888888889</v>
      </c>
      <c r="P802" s="208">
        <f>(X802*24*60-(J802+L802+N802+AQ802+AU802))/X802/24/60*100</f>
        <v>66.840277777777786</v>
      </c>
      <c r="Q802" s="232"/>
      <c r="R802" s="233"/>
      <c r="S802" s="233"/>
      <c r="T802" s="234"/>
      <c r="U802" s="234"/>
      <c r="V802" s="272"/>
      <c r="W802" s="213"/>
      <c r="X802" s="214">
        <f>X801</f>
        <v>18</v>
      </c>
      <c r="Y802" s="182" t="s">
        <v>62</v>
      </c>
      <c r="Z802" s="215"/>
      <c r="AA802" s="216"/>
      <c r="AB802" s="216"/>
      <c r="AC802" s="210">
        <f t="shared" si="659"/>
        <v>0</v>
      </c>
      <c r="AD802" s="235"/>
      <c r="AE802" s="235"/>
      <c r="AF802" s="235"/>
      <c r="AG802" s="210">
        <f t="shared" si="660"/>
        <v>0</v>
      </c>
      <c r="AH802" s="235">
        <v>260</v>
      </c>
      <c r="AI802" s="235">
        <v>105</v>
      </c>
      <c r="AJ802" s="235">
        <v>110</v>
      </c>
      <c r="AK802" s="210">
        <f t="shared" si="661"/>
        <v>475</v>
      </c>
      <c r="AL802" s="233"/>
      <c r="AM802" s="233"/>
      <c r="AN802" s="233"/>
      <c r="AO802" s="207">
        <f t="shared" si="668"/>
        <v>0</v>
      </c>
      <c r="AP802" s="236"/>
      <c r="AQ802" s="411">
        <f t="shared" si="669"/>
        <v>0</v>
      </c>
      <c r="AR802" s="237"/>
      <c r="AS802" s="237"/>
      <c r="AT802" s="237"/>
      <c r="AU802" s="219">
        <f t="shared" si="670"/>
        <v>0</v>
      </c>
      <c r="AV802" s="263" t="s">
        <v>64</v>
      </c>
      <c r="AW802" s="221"/>
      <c r="AX802" s="210"/>
      <c r="AY802" s="210"/>
      <c r="AZ802" s="219">
        <f t="shared" si="674"/>
        <v>0</v>
      </c>
      <c r="BA802" s="222">
        <f t="shared" si="671"/>
        <v>0</v>
      </c>
      <c r="BB802" s="221"/>
      <c r="BC802" s="210"/>
      <c r="BD802" s="210"/>
      <c r="BE802" s="219">
        <f t="shared" si="675"/>
        <v>0</v>
      </c>
      <c r="BF802" s="222">
        <f t="shared" si="662"/>
        <v>0</v>
      </c>
      <c r="BG802" s="223"/>
      <c r="BH802" s="224" t="s">
        <v>65</v>
      </c>
      <c r="BI802" s="268">
        <v>1.05</v>
      </c>
      <c r="BJ802" s="249">
        <v>1.17</v>
      </c>
      <c r="BK802" s="226"/>
      <c r="BL802" s="269"/>
      <c r="BM802" s="268">
        <v>1</v>
      </c>
      <c r="BN802" s="226">
        <v>1.1200000000000001</v>
      </c>
      <c r="BO802" s="226"/>
      <c r="BP802" s="270"/>
      <c r="BQ802" s="268">
        <v>0.64</v>
      </c>
      <c r="BR802" s="226">
        <v>0.76</v>
      </c>
      <c r="BS802" s="226"/>
      <c r="BT802" s="271"/>
      <c r="BU802" s="8"/>
      <c r="BV802" s="87"/>
      <c r="BW802" s="104" t="s">
        <v>66</v>
      </c>
      <c r="BX802" s="127">
        <f>BI802+BM802+BQ802</f>
        <v>2.69</v>
      </c>
      <c r="BY802" s="128">
        <f>BJ802+BN802+BR802</f>
        <v>3.05</v>
      </c>
      <c r="BZ802" s="102">
        <f>BK802+BO802+BS802</f>
        <v>0</v>
      </c>
      <c r="CA802" s="124">
        <f>BL802+BP802+BT802</f>
        <v>0</v>
      </c>
      <c r="CB802" s="8"/>
      <c r="CC802" s="87"/>
      <c r="CD802" s="90" t="s">
        <v>66</v>
      </c>
      <c r="CE802" s="129">
        <f>BX802</f>
        <v>2.69</v>
      </c>
      <c r="CF802" s="102">
        <f>BY802</f>
        <v>3.05</v>
      </c>
      <c r="CG802" s="102">
        <f>BZ802</f>
        <v>0</v>
      </c>
      <c r="CH802" s="126">
        <f>CA802</f>
        <v>0</v>
      </c>
      <c r="CI802" s="8"/>
      <c r="CJ802" s="9"/>
      <c r="CK802" s="25" t="s">
        <v>65</v>
      </c>
      <c r="CL802" s="31">
        <f>BJ802/(BJ802+C803)%</f>
        <v>2.9198901921637135</v>
      </c>
      <c r="CM802" s="31">
        <f>BN802/(BN802+D803)%</f>
        <v>4.3887147335423204</v>
      </c>
      <c r="CN802" s="31">
        <f>BR802/(BR802+E803)%</f>
        <v>4.1850220264317182</v>
      </c>
      <c r="CO802" s="32">
        <f>BY802/(BY802+F803)%</f>
        <v>3.6417910447761197</v>
      </c>
      <c r="CP802" s="8"/>
      <c r="CQ802" s="25" t="s">
        <v>65</v>
      </c>
      <c r="CR802" s="31">
        <f>BK802/C803%</f>
        <v>0</v>
      </c>
      <c r="CS802" s="31">
        <f>BO802/D803%</f>
        <v>0</v>
      </c>
      <c r="CT802" s="31">
        <f>BS802/E803%</f>
        <v>0</v>
      </c>
      <c r="CU802" s="32">
        <f>BZ802/F803%</f>
        <v>0</v>
      </c>
    </row>
    <row r="803" spans="1:99" ht="15.75" customHeight="1" x14ac:dyDescent="0.25">
      <c r="A803" s="182" t="s">
        <v>66</v>
      </c>
      <c r="B803" s="202"/>
      <c r="C803" s="204">
        <v>38.9</v>
      </c>
      <c r="D803" s="204">
        <v>24.4</v>
      </c>
      <c r="E803" s="204">
        <v>17.399999999999999</v>
      </c>
      <c r="F803" s="205">
        <f t="shared" si="673"/>
        <v>80.699999999999989</v>
      </c>
      <c r="G803" s="206">
        <f t="shared" si="663"/>
        <v>1727.923</v>
      </c>
      <c r="H803" s="205">
        <f>G803/BH785</f>
        <v>95.995722222222227</v>
      </c>
      <c r="I803" s="231">
        <f t="shared" si="656"/>
        <v>0</v>
      </c>
      <c r="J803" s="207">
        <f t="shared" si="664"/>
        <v>0</v>
      </c>
      <c r="K803" s="231">
        <f t="shared" si="657"/>
        <v>0</v>
      </c>
      <c r="L803" s="207">
        <f t="shared" si="665"/>
        <v>30</v>
      </c>
      <c r="M803" s="207">
        <f t="shared" si="658"/>
        <v>615</v>
      </c>
      <c r="N803" s="207">
        <f t="shared" si="666"/>
        <v>8215</v>
      </c>
      <c r="O803" s="208">
        <f>(24*60-(I803+K803+M803+AR803+AS803+AT803+AP803))/24/60*100</f>
        <v>57.291666666666664</v>
      </c>
      <c r="P803" s="208">
        <f>(X803*24*60-(J803+L803+N803+AQ803+AU803))/X803/24/60*100</f>
        <v>67.84336419753086</v>
      </c>
      <c r="Q803" s="232"/>
      <c r="R803" s="233"/>
      <c r="S803" s="233"/>
      <c r="T803" s="234"/>
      <c r="U803" s="234"/>
      <c r="V803" s="272"/>
      <c r="W803" s="213"/>
      <c r="X803" s="214">
        <f>X802</f>
        <v>18</v>
      </c>
      <c r="Y803" s="182" t="s">
        <v>66</v>
      </c>
      <c r="Z803" s="215"/>
      <c r="AA803" s="216"/>
      <c r="AB803" s="216"/>
      <c r="AC803" s="210">
        <f t="shared" si="659"/>
        <v>0</v>
      </c>
      <c r="AD803" s="246"/>
      <c r="AE803" s="246"/>
      <c r="AF803" s="235"/>
      <c r="AG803" s="210">
        <f t="shared" si="660"/>
        <v>0</v>
      </c>
      <c r="AH803" s="235">
        <v>180</v>
      </c>
      <c r="AI803" s="235">
        <v>115</v>
      </c>
      <c r="AJ803" s="235">
        <v>320</v>
      </c>
      <c r="AK803" s="210">
        <f t="shared" si="661"/>
        <v>615</v>
      </c>
      <c r="AL803" s="233"/>
      <c r="AM803" s="233"/>
      <c r="AN803" s="233"/>
      <c r="AO803" s="207">
        <f t="shared" si="668"/>
        <v>0</v>
      </c>
      <c r="AP803" s="236"/>
      <c r="AQ803" s="411">
        <f t="shared" si="669"/>
        <v>0</v>
      </c>
      <c r="AR803" s="237"/>
      <c r="AS803" s="237"/>
      <c r="AT803" s="237"/>
      <c r="AU803" s="219">
        <f t="shared" si="670"/>
        <v>90</v>
      </c>
      <c r="AV803" s="263" t="s">
        <v>67</v>
      </c>
      <c r="AW803" s="221"/>
      <c r="AX803" s="210"/>
      <c r="AY803" s="210"/>
      <c r="AZ803" s="219">
        <f t="shared" si="674"/>
        <v>0</v>
      </c>
      <c r="BA803" s="222">
        <f t="shared" si="671"/>
        <v>0</v>
      </c>
      <c r="BB803" s="221"/>
      <c r="BC803" s="210"/>
      <c r="BD803" s="210"/>
      <c r="BE803" s="219">
        <f t="shared" si="675"/>
        <v>0</v>
      </c>
      <c r="BF803" s="222">
        <f t="shared" si="662"/>
        <v>0</v>
      </c>
      <c r="BG803" s="238"/>
      <c r="BH803" s="195"/>
      <c r="BI803" s="278"/>
      <c r="BJ803" s="276"/>
      <c r="BK803" s="279"/>
      <c r="BL803" s="280"/>
      <c r="BM803" s="279"/>
      <c r="BN803" s="281"/>
      <c r="BO803" s="281"/>
      <c r="BP803" s="280"/>
      <c r="BQ803" s="279"/>
      <c r="BR803" s="197"/>
      <c r="BS803" s="197"/>
      <c r="BT803" s="282"/>
      <c r="BU803" s="8"/>
      <c r="BV803" s="87"/>
      <c r="BW803" s="107"/>
      <c r="BX803" s="130"/>
      <c r="BY803" s="93"/>
      <c r="BZ803" s="93"/>
      <c r="CA803" s="98"/>
      <c r="CB803" s="8"/>
      <c r="CC803" s="87"/>
      <c r="CD803" s="131"/>
      <c r="CE803" s="132"/>
      <c r="CF803" s="93"/>
      <c r="CG803" s="93"/>
      <c r="CH803" s="133"/>
      <c r="CI803" s="8"/>
      <c r="CJ803" s="9"/>
      <c r="CK803" s="25"/>
      <c r="CL803" s="2"/>
      <c r="CM803" s="2"/>
      <c r="CN803" s="2"/>
      <c r="CO803" s="3"/>
      <c r="CP803" s="8"/>
      <c r="CQ803" s="25"/>
      <c r="CR803" s="2"/>
      <c r="CS803" s="2"/>
      <c r="CT803" s="2"/>
      <c r="CU803" s="3"/>
    </row>
    <row r="804" spans="1:99" ht="15.75" customHeight="1" x14ac:dyDescent="0.25">
      <c r="A804" s="182" t="s">
        <v>68</v>
      </c>
      <c r="B804" s="202"/>
      <c r="C804" s="204">
        <v>8.8409999999999993</v>
      </c>
      <c r="D804" s="204">
        <v>20.18</v>
      </c>
      <c r="E804" s="204">
        <v>11.09</v>
      </c>
      <c r="F804" s="205">
        <f t="shared" si="673"/>
        <v>40.111000000000004</v>
      </c>
      <c r="G804" s="206">
        <f t="shared" si="663"/>
        <v>504.90800000000002</v>
      </c>
      <c r="H804" s="205">
        <f>G804/BH785</f>
        <v>28.050444444444445</v>
      </c>
      <c r="I804" s="231">
        <f t="shared" si="656"/>
        <v>0</v>
      </c>
      <c r="J804" s="207">
        <f t="shared" si="664"/>
        <v>0</v>
      </c>
      <c r="K804" s="231">
        <f t="shared" si="657"/>
        <v>0</v>
      </c>
      <c r="L804" s="207">
        <f t="shared" si="665"/>
        <v>0</v>
      </c>
      <c r="M804" s="207">
        <f t="shared" si="658"/>
        <v>450</v>
      </c>
      <c r="N804" s="207">
        <f t="shared" si="666"/>
        <v>8025</v>
      </c>
      <c r="O804" s="208">
        <f>(24*60-(I804+K804+M804+AR804+AS804+AT804+AP804))/24/60*100</f>
        <v>68.75</v>
      </c>
      <c r="P804" s="208">
        <f>(X804*24*60-(J804+L804+N804+AQ804+AU804))/X804/24/60*100</f>
        <v>69.039351851851848</v>
      </c>
      <c r="Q804" s="232"/>
      <c r="R804" s="233"/>
      <c r="S804" s="233"/>
      <c r="T804" s="234"/>
      <c r="U804" s="234"/>
      <c r="V804" s="272"/>
      <c r="W804" s="213"/>
      <c r="X804" s="214">
        <v>18</v>
      </c>
      <c r="Y804" s="182" t="s">
        <v>68</v>
      </c>
      <c r="Z804" s="215"/>
      <c r="AA804" s="216"/>
      <c r="AB804" s="216"/>
      <c r="AC804" s="210">
        <f t="shared" si="659"/>
        <v>0</v>
      </c>
      <c r="AD804" s="235"/>
      <c r="AE804" s="235"/>
      <c r="AF804" s="235"/>
      <c r="AG804" s="210">
        <f t="shared" si="660"/>
        <v>0</v>
      </c>
      <c r="AH804" s="216">
        <v>120</v>
      </c>
      <c r="AI804" s="216">
        <v>145</v>
      </c>
      <c r="AJ804" s="216">
        <v>185</v>
      </c>
      <c r="AK804" s="210">
        <f t="shared" si="661"/>
        <v>450</v>
      </c>
      <c r="AL804" s="233"/>
      <c r="AM804" s="233"/>
      <c r="AN804" s="233"/>
      <c r="AO804" s="207">
        <f t="shared" si="668"/>
        <v>0</v>
      </c>
      <c r="AP804" s="236"/>
      <c r="AQ804" s="411">
        <f t="shared" si="669"/>
        <v>0</v>
      </c>
      <c r="AR804" s="237"/>
      <c r="AS804" s="237"/>
      <c r="AT804" s="237"/>
      <c r="AU804" s="219">
        <f t="shared" si="670"/>
        <v>0</v>
      </c>
      <c r="AV804" s="263" t="s">
        <v>69</v>
      </c>
      <c r="AW804" s="221"/>
      <c r="AX804" s="210"/>
      <c r="AY804" s="210"/>
      <c r="AZ804" s="219">
        <f t="shared" si="674"/>
        <v>0</v>
      </c>
      <c r="BA804" s="222">
        <f t="shared" si="671"/>
        <v>0</v>
      </c>
      <c r="BB804" s="221"/>
      <c r="BC804" s="210"/>
      <c r="BD804" s="210"/>
      <c r="BE804" s="219">
        <f t="shared" si="675"/>
        <v>0</v>
      </c>
      <c r="BF804" s="222">
        <f t="shared" si="662"/>
        <v>0</v>
      </c>
      <c r="BG804" s="223"/>
      <c r="BH804" s="224" t="s">
        <v>70</v>
      </c>
      <c r="BI804" s="268">
        <v>0.4</v>
      </c>
      <c r="BJ804" s="249">
        <v>0.4</v>
      </c>
      <c r="BK804" s="226"/>
      <c r="BL804" s="269"/>
      <c r="BM804" s="268">
        <v>0.43</v>
      </c>
      <c r="BN804" s="226">
        <v>0.43</v>
      </c>
      <c r="BO804" s="226"/>
      <c r="BP804" s="270"/>
      <c r="BQ804" s="268">
        <v>0.3</v>
      </c>
      <c r="BR804" s="226">
        <v>0.3</v>
      </c>
      <c r="BS804" s="226"/>
      <c r="BT804" s="250"/>
      <c r="BU804" s="8"/>
      <c r="BV804" s="87"/>
      <c r="BW804" s="104" t="s">
        <v>68</v>
      </c>
      <c r="BX804" s="127">
        <f>BI804+BM804+BQ804</f>
        <v>1.1300000000000001</v>
      </c>
      <c r="BY804" s="128">
        <f>BJ804+BN804+BR804</f>
        <v>1.1300000000000001</v>
      </c>
      <c r="BZ804" s="102">
        <f>BK804+BO804+BS804</f>
        <v>0</v>
      </c>
      <c r="CA804" s="124">
        <f>BL804+BP804+BT804</f>
        <v>0</v>
      </c>
      <c r="CB804" s="8"/>
      <c r="CC804" s="87"/>
      <c r="CD804" s="131" t="s">
        <v>68</v>
      </c>
      <c r="CE804" s="129">
        <f>BX804</f>
        <v>1.1300000000000001</v>
      </c>
      <c r="CF804" s="102">
        <f>BY804</f>
        <v>1.1300000000000001</v>
      </c>
      <c r="CG804" s="102">
        <f>BZ804</f>
        <v>0</v>
      </c>
      <c r="CH804" s="126">
        <f>CA804</f>
        <v>0</v>
      </c>
      <c r="CI804" s="8"/>
      <c r="CJ804" s="9"/>
      <c r="CK804" s="25" t="s">
        <v>70</v>
      </c>
      <c r="CL804" s="31">
        <f>BJ804/(BJ804+C804)%</f>
        <v>4.3285358727410461</v>
      </c>
      <c r="CM804" s="31">
        <f>BN804/(BN804+D804)%</f>
        <v>2.0863658418243571</v>
      </c>
      <c r="CN804" s="31">
        <f>BR804/(BR804+E804)%</f>
        <v>2.6338893766461808</v>
      </c>
      <c r="CO804" s="32">
        <f>BY804/(BY804+F804)%</f>
        <v>2.7399917557770181</v>
      </c>
      <c r="CP804" s="8"/>
      <c r="CQ804" s="25" t="s">
        <v>70</v>
      </c>
      <c r="CR804" s="31">
        <f>BK804/C804%</f>
        <v>0</v>
      </c>
      <c r="CS804" s="31">
        <f>BO804/D804%</f>
        <v>0</v>
      </c>
      <c r="CT804" s="31">
        <f>BS804/E804%</f>
        <v>0</v>
      </c>
      <c r="CU804" s="32">
        <f>BZ804/F804%</f>
        <v>0</v>
      </c>
    </row>
    <row r="805" spans="1:99" ht="15.75" customHeight="1" x14ac:dyDescent="0.25">
      <c r="A805" s="182" t="s">
        <v>71</v>
      </c>
      <c r="B805" s="202"/>
      <c r="C805" s="204">
        <v>2.13</v>
      </c>
      <c r="D805" s="204">
        <v>2.91</v>
      </c>
      <c r="E805" s="204">
        <v>4.5449999999999999</v>
      </c>
      <c r="F805" s="206">
        <f t="shared" si="673"/>
        <v>9.5850000000000009</v>
      </c>
      <c r="G805" s="206">
        <f t="shared" si="663"/>
        <v>176.70100000000002</v>
      </c>
      <c r="H805" s="206">
        <f>G805/BH785</f>
        <v>9.8167222222222232</v>
      </c>
      <c r="I805" s="207">
        <f t="shared" si="656"/>
        <v>0</v>
      </c>
      <c r="J805" s="207">
        <f t="shared" si="664"/>
        <v>0</v>
      </c>
      <c r="K805" s="207">
        <f t="shared" si="657"/>
        <v>0</v>
      </c>
      <c r="L805" s="207">
        <f t="shared" si="665"/>
        <v>0</v>
      </c>
      <c r="M805" s="207">
        <f t="shared" si="658"/>
        <v>200</v>
      </c>
      <c r="N805" s="207">
        <f t="shared" si="666"/>
        <v>4760</v>
      </c>
      <c r="O805" s="208">
        <f>(7*24*60-(I805+K805+M805+AR805+AS805+AT805+AP805))/7/24/60*100</f>
        <v>98.015873015872998</v>
      </c>
      <c r="P805" s="208">
        <f>(7*X805*24*60-(J805+L805+N805+AQ805+AU805))/7/X805/24/60*100</f>
        <v>97.376543209876544</v>
      </c>
      <c r="Q805" s="209"/>
      <c r="R805" s="210"/>
      <c r="S805" s="210"/>
      <c r="T805" s="209"/>
      <c r="U805" s="209"/>
      <c r="V805" s="212"/>
      <c r="W805" s="213"/>
      <c r="X805" s="214">
        <f>X798</f>
        <v>18</v>
      </c>
      <c r="Y805" s="182" t="s">
        <v>71</v>
      </c>
      <c r="Z805" s="215"/>
      <c r="AA805" s="216"/>
      <c r="AB805" s="216"/>
      <c r="AC805" s="210">
        <f t="shared" si="659"/>
        <v>0</v>
      </c>
      <c r="AD805" s="235"/>
      <c r="AE805" s="235"/>
      <c r="AF805" s="235"/>
      <c r="AG805" s="210">
        <f t="shared" si="660"/>
        <v>0</v>
      </c>
      <c r="AH805" s="216">
        <v>60</v>
      </c>
      <c r="AI805" s="216">
        <v>100</v>
      </c>
      <c r="AJ805" s="216">
        <v>40</v>
      </c>
      <c r="AK805" s="210">
        <f t="shared" si="661"/>
        <v>200</v>
      </c>
      <c r="AL805" s="233"/>
      <c r="AM805" s="233"/>
      <c r="AN805" s="233"/>
      <c r="AO805" s="207">
        <f t="shared" si="668"/>
        <v>0</v>
      </c>
      <c r="AP805" s="209"/>
      <c r="AQ805" s="411">
        <f t="shared" si="669"/>
        <v>0</v>
      </c>
      <c r="AR805" s="210"/>
      <c r="AS805" s="210"/>
      <c r="AT805" s="210"/>
      <c r="AU805" s="219">
        <f t="shared" si="670"/>
        <v>0</v>
      </c>
      <c r="AV805" s="263" t="s">
        <v>72</v>
      </c>
      <c r="AW805" s="221">
        <f>AH805</f>
        <v>60</v>
      </c>
      <c r="AX805" s="221">
        <f>AI805</f>
        <v>100</v>
      </c>
      <c r="AY805" s="221">
        <f>AJ805</f>
        <v>40</v>
      </c>
      <c r="AZ805" s="219">
        <f t="shared" si="674"/>
        <v>200</v>
      </c>
      <c r="BA805" s="222">
        <f t="shared" si="671"/>
        <v>1360</v>
      </c>
      <c r="BB805" s="221"/>
      <c r="BC805" s="210"/>
      <c r="BD805" s="210"/>
      <c r="BE805" s="219">
        <f t="shared" si="675"/>
        <v>0</v>
      </c>
      <c r="BF805" s="222">
        <f t="shared" si="662"/>
        <v>0</v>
      </c>
      <c r="BG805" s="238"/>
      <c r="BH805" s="195"/>
      <c r="BI805" s="274"/>
      <c r="BJ805" s="240"/>
      <c r="BK805" s="241"/>
      <c r="BL805" s="275"/>
      <c r="BM805" s="274"/>
      <c r="BN805" s="241"/>
      <c r="BO805" s="241"/>
      <c r="BP805" s="276"/>
      <c r="BQ805" s="274"/>
      <c r="BR805" s="241"/>
      <c r="BS805" s="241"/>
      <c r="BT805" s="265"/>
      <c r="BU805" s="8"/>
      <c r="BV805" s="87"/>
      <c r="BW805" s="134"/>
      <c r="BX805" s="130"/>
      <c r="BY805" s="93"/>
      <c r="BZ805" s="93"/>
      <c r="CA805" s="98"/>
      <c r="CB805" s="8"/>
      <c r="CC805" s="87"/>
      <c r="CD805" s="90"/>
      <c r="CE805" s="109"/>
      <c r="CF805" s="93"/>
      <c r="CG805" s="93"/>
      <c r="CH805" s="110"/>
      <c r="CI805" s="8"/>
      <c r="CJ805" s="9"/>
      <c r="CK805" s="25"/>
      <c r="CL805" s="2"/>
      <c r="CM805" s="2"/>
      <c r="CN805" s="2"/>
      <c r="CO805" s="3"/>
      <c r="CP805" s="8"/>
      <c r="CQ805" s="25"/>
      <c r="CR805" s="2"/>
      <c r="CS805" s="2"/>
      <c r="CT805" s="2"/>
      <c r="CU805" s="3"/>
    </row>
    <row r="806" spans="1:99" ht="15.75" customHeight="1" x14ac:dyDescent="0.25">
      <c r="A806" s="182" t="s">
        <v>73</v>
      </c>
      <c r="B806" s="202"/>
      <c r="C806" s="204">
        <v>9.74</v>
      </c>
      <c r="D806" s="204">
        <v>16.045000000000002</v>
      </c>
      <c r="E806" s="204">
        <v>8.23</v>
      </c>
      <c r="F806" s="205">
        <f t="shared" ref="F806:F812" si="678">C806+D806+E806</f>
        <v>34.015000000000001</v>
      </c>
      <c r="G806" s="206">
        <f t="shared" si="663"/>
        <v>412.89499999999998</v>
      </c>
      <c r="H806" s="205">
        <f>G806/BH785</f>
        <v>22.938611111111111</v>
      </c>
      <c r="I806" s="231">
        <f t="shared" ref="I806:I811" si="679">AC806</f>
        <v>0</v>
      </c>
      <c r="J806" s="207">
        <f t="shared" si="664"/>
        <v>0</v>
      </c>
      <c r="K806" s="231">
        <f t="shared" ref="K806:K811" si="680">AG806</f>
        <v>0</v>
      </c>
      <c r="L806" s="207">
        <f t="shared" si="665"/>
        <v>45</v>
      </c>
      <c r="M806" s="207">
        <f t="shared" ref="M806:M811" si="681">AK806</f>
        <v>245</v>
      </c>
      <c r="N806" s="207">
        <f t="shared" si="666"/>
        <v>8385</v>
      </c>
      <c r="O806" s="208">
        <f t="shared" ref="O806:O811" si="682">(24*60-(I806+K806+M806+AR806+AS806+AT806+AP806))/24/60*100</f>
        <v>82.9861111111111</v>
      </c>
      <c r="P806" s="208">
        <f t="shared" ref="P806:P811" si="683">(X806*24*60-(J806+L806+N806+AQ806+AU806))/X806/24/60*100</f>
        <v>67.476851851851848</v>
      </c>
      <c r="Q806" s="232"/>
      <c r="R806" s="233"/>
      <c r="S806" s="233"/>
      <c r="T806" s="234"/>
      <c r="U806" s="234"/>
      <c r="V806" s="272"/>
      <c r="W806" s="213"/>
      <c r="X806" s="214">
        <v>18</v>
      </c>
      <c r="Y806" s="182" t="s">
        <v>73</v>
      </c>
      <c r="Z806" s="215"/>
      <c r="AA806" s="216"/>
      <c r="AB806" s="216"/>
      <c r="AC806" s="210">
        <f t="shared" ref="AC806:AC811" si="684">Z806+AA806+AB806</f>
        <v>0</v>
      </c>
      <c r="AD806" s="235"/>
      <c r="AE806" s="235"/>
      <c r="AF806" s="235"/>
      <c r="AG806" s="210">
        <f t="shared" ref="AG806:AG811" si="685">AD806+AE806+AF806</f>
        <v>0</v>
      </c>
      <c r="AH806" s="216">
        <v>90</v>
      </c>
      <c r="AI806" s="216">
        <v>50</v>
      </c>
      <c r="AJ806" s="216">
        <v>105</v>
      </c>
      <c r="AK806" s="210">
        <f t="shared" ref="AK806:AK811" si="686">AH806+AI806+AJ806</f>
        <v>245</v>
      </c>
      <c r="AL806" s="233"/>
      <c r="AM806" s="233"/>
      <c r="AN806" s="233"/>
      <c r="AO806" s="207">
        <f t="shared" si="668"/>
        <v>0</v>
      </c>
      <c r="AP806" s="236"/>
      <c r="AQ806" s="411">
        <f t="shared" si="669"/>
        <v>0</v>
      </c>
      <c r="AR806" s="237"/>
      <c r="AS806" s="237"/>
      <c r="AT806" s="237"/>
      <c r="AU806" s="219">
        <f t="shared" si="670"/>
        <v>0</v>
      </c>
      <c r="AV806" s="263" t="s">
        <v>74</v>
      </c>
      <c r="AW806" s="221"/>
      <c r="AX806" s="210"/>
      <c r="AY806" s="210"/>
      <c r="AZ806" s="219">
        <f t="shared" ref="AZ806:AZ811" si="687">AW806+AX806+AY806</f>
        <v>0</v>
      </c>
      <c r="BA806" s="222">
        <f t="shared" si="671"/>
        <v>0</v>
      </c>
      <c r="BB806" s="221"/>
      <c r="BC806" s="210"/>
      <c r="BD806" s="210"/>
      <c r="BE806" s="219">
        <f t="shared" ref="BE806:BE811" si="688">BB806+BC806+BD806</f>
        <v>0</v>
      </c>
      <c r="BF806" s="222">
        <f t="shared" si="662"/>
        <v>0</v>
      </c>
      <c r="BG806" s="223"/>
      <c r="BH806" s="224" t="s">
        <v>71</v>
      </c>
      <c r="BI806" s="268">
        <v>0.33</v>
      </c>
      <c r="BJ806" s="249">
        <v>0.33</v>
      </c>
      <c r="BK806" s="226"/>
      <c r="BL806" s="269"/>
      <c r="BM806" s="268">
        <v>0.2</v>
      </c>
      <c r="BN806" s="226">
        <v>0.2</v>
      </c>
      <c r="BO806" s="226"/>
      <c r="BP806" s="270"/>
      <c r="BQ806" s="268">
        <v>0</v>
      </c>
      <c r="BR806" s="226">
        <v>0</v>
      </c>
      <c r="BS806" s="226"/>
      <c r="BT806" s="250"/>
      <c r="BU806" s="8"/>
      <c r="BV806" s="87"/>
      <c r="BW806" s="104" t="s">
        <v>71</v>
      </c>
      <c r="BX806" s="127">
        <f t="shared" ref="BX806:CA807" si="689">BI806+BM806+BQ806</f>
        <v>0.53</v>
      </c>
      <c r="BY806" s="128">
        <f t="shared" si="689"/>
        <v>0.53</v>
      </c>
      <c r="BZ806" s="102">
        <f t="shared" si="689"/>
        <v>0</v>
      </c>
      <c r="CA806" s="124">
        <f t="shared" si="689"/>
        <v>0</v>
      </c>
      <c r="CB806" s="8"/>
      <c r="CC806" s="87"/>
      <c r="CD806" s="131" t="s">
        <v>71</v>
      </c>
      <c r="CE806" s="129">
        <f t="shared" ref="CE806:CH807" si="690">BX806</f>
        <v>0.53</v>
      </c>
      <c r="CF806" s="102">
        <f t="shared" si="690"/>
        <v>0.53</v>
      </c>
      <c r="CG806" s="102">
        <f t="shared" si="690"/>
        <v>0</v>
      </c>
      <c r="CH806" s="126">
        <f t="shared" si="690"/>
        <v>0</v>
      </c>
      <c r="CI806" s="8"/>
      <c r="CJ806" s="9"/>
      <c r="CK806" s="25" t="s">
        <v>75</v>
      </c>
      <c r="CL806" s="31">
        <f>BJ806/(BJ806+C805)%</f>
        <v>13.414634146341465</v>
      </c>
      <c r="CM806" s="31">
        <f>BN806/(BN806+D805)%</f>
        <v>6.430868167202572</v>
      </c>
      <c r="CN806" s="31">
        <f>BR806/(BR806+E806)%</f>
        <v>0</v>
      </c>
      <c r="CO806" s="32">
        <f>BY806/(BY806+F805)%</f>
        <v>5.2397429560059319</v>
      </c>
      <c r="CP806" s="8"/>
      <c r="CQ806" s="25" t="s">
        <v>75</v>
      </c>
      <c r="CR806" s="31">
        <f>BK806/C805%</f>
        <v>0</v>
      </c>
      <c r="CS806" s="31">
        <f>BO806/D805%</f>
        <v>0</v>
      </c>
      <c r="CT806" s="31">
        <f>BS806/E805%</f>
        <v>0</v>
      </c>
      <c r="CU806" s="32">
        <f>BZ806/F805%</f>
        <v>0</v>
      </c>
    </row>
    <row r="807" spans="1:99" ht="15.75" customHeight="1" x14ac:dyDescent="0.25">
      <c r="A807" s="201" t="s">
        <v>76</v>
      </c>
      <c r="B807" s="202"/>
      <c r="C807" s="204">
        <v>19.945</v>
      </c>
      <c r="D807" s="204">
        <v>21.117000000000001</v>
      </c>
      <c r="E807" s="204">
        <v>17.63</v>
      </c>
      <c r="F807" s="206">
        <f t="shared" si="678"/>
        <v>58.691999999999993</v>
      </c>
      <c r="G807" s="206">
        <f t="shared" si="663"/>
        <v>583.21500000000003</v>
      </c>
      <c r="H807" s="206">
        <f>G807/BH785</f>
        <v>32.400833333333338</v>
      </c>
      <c r="I807" s="207">
        <f t="shared" si="679"/>
        <v>0</v>
      </c>
      <c r="J807" s="207">
        <f t="shared" si="664"/>
        <v>0</v>
      </c>
      <c r="K807" s="207">
        <f t="shared" si="680"/>
        <v>0</v>
      </c>
      <c r="L807" s="207">
        <f t="shared" si="665"/>
        <v>0</v>
      </c>
      <c r="M807" s="207">
        <f t="shared" si="681"/>
        <v>0</v>
      </c>
      <c r="N807" s="207">
        <f t="shared" si="666"/>
        <v>5020</v>
      </c>
      <c r="O807" s="208">
        <f t="shared" si="682"/>
        <v>100</v>
      </c>
      <c r="P807" s="208">
        <f t="shared" si="683"/>
        <v>80.516975308641975</v>
      </c>
      <c r="Q807" s="209" t="e">
        <f t="shared" ref="Q807:S812" si="691">C807/AL807*60</f>
        <v>#DIV/0!</v>
      </c>
      <c r="R807" s="210" t="e">
        <f t="shared" si="691"/>
        <v>#DIV/0!</v>
      </c>
      <c r="S807" s="210" t="e">
        <f t="shared" si="691"/>
        <v>#DIV/0!</v>
      </c>
      <c r="T807" s="209" t="e">
        <f>(F807)/(AL807+AM807+AN807)*60</f>
        <v>#DIV/0!</v>
      </c>
      <c r="U807" s="209" t="e">
        <f>(G807)*60/AO807</f>
        <v>#DIV/0!</v>
      </c>
      <c r="V807" s="212"/>
      <c r="W807" s="213"/>
      <c r="X807" s="214">
        <f>X803</f>
        <v>18</v>
      </c>
      <c r="Y807" s="201" t="s">
        <v>76</v>
      </c>
      <c r="Z807" s="215"/>
      <c r="AA807" s="216"/>
      <c r="AB807" s="216"/>
      <c r="AC807" s="210">
        <f t="shared" si="684"/>
        <v>0</v>
      </c>
      <c r="AD807" s="235"/>
      <c r="AE807" s="235"/>
      <c r="AF807" s="246"/>
      <c r="AG807" s="210">
        <f t="shared" si="685"/>
        <v>0</v>
      </c>
      <c r="AH807" s="235">
        <v>0</v>
      </c>
      <c r="AI807" s="235">
        <v>0</v>
      </c>
      <c r="AJ807" s="235">
        <v>0</v>
      </c>
      <c r="AK807" s="210">
        <f t="shared" si="686"/>
        <v>0</v>
      </c>
      <c r="AL807" s="210"/>
      <c r="AM807" s="210"/>
      <c r="AN807" s="210"/>
      <c r="AO807" s="207">
        <f t="shared" si="668"/>
        <v>0</v>
      </c>
      <c r="AP807" s="209"/>
      <c r="AQ807" s="411">
        <f t="shared" si="669"/>
        <v>0</v>
      </c>
      <c r="AR807" s="210"/>
      <c r="AS807" s="210"/>
      <c r="AT807" s="210"/>
      <c r="AU807" s="219">
        <f t="shared" si="670"/>
        <v>30</v>
      </c>
      <c r="AV807" s="263" t="s">
        <v>77</v>
      </c>
      <c r="AW807" s="221"/>
      <c r="AX807" s="210"/>
      <c r="AY807" s="210"/>
      <c r="AZ807" s="219">
        <f t="shared" si="687"/>
        <v>0</v>
      </c>
      <c r="BA807" s="222">
        <f t="shared" si="671"/>
        <v>0</v>
      </c>
      <c r="BB807" s="221"/>
      <c r="BC807" s="210"/>
      <c r="BD807" s="210"/>
      <c r="BE807" s="219">
        <f t="shared" si="688"/>
        <v>0</v>
      </c>
      <c r="BF807" s="222">
        <f t="shared" si="662"/>
        <v>0</v>
      </c>
      <c r="BG807" s="238"/>
      <c r="BH807" s="283" t="s">
        <v>73</v>
      </c>
      <c r="BI807" s="264">
        <v>0.3</v>
      </c>
      <c r="BJ807" s="264">
        <v>0.3</v>
      </c>
      <c r="BK807" s="264"/>
      <c r="BL807" s="264"/>
      <c r="BM807" s="264">
        <v>0.34</v>
      </c>
      <c r="BN807" s="264">
        <v>0.34</v>
      </c>
      <c r="BO807" s="264"/>
      <c r="BP807" s="264"/>
      <c r="BQ807" s="264">
        <v>0.27</v>
      </c>
      <c r="BR807" s="264">
        <v>0.27</v>
      </c>
      <c r="BS807" s="264"/>
      <c r="BT807" s="250"/>
      <c r="BU807" s="8"/>
      <c r="BV807" s="87"/>
      <c r="BW807" s="104" t="s">
        <v>73</v>
      </c>
      <c r="BX807" s="135">
        <f t="shared" si="689"/>
        <v>0.91</v>
      </c>
      <c r="BY807" s="136">
        <f t="shared" si="689"/>
        <v>0.91</v>
      </c>
      <c r="BZ807" s="137">
        <f t="shared" si="689"/>
        <v>0</v>
      </c>
      <c r="CA807" s="138">
        <f t="shared" si="689"/>
        <v>0</v>
      </c>
      <c r="CB807" s="8"/>
      <c r="CC807" s="118"/>
      <c r="CD807" s="139" t="s">
        <v>73</v>
      </c>
      <c r="CE807" s="140">
        <f t="shared" si="690"/>
        <v>0.91</v>
      </c>
      <c r="CF807" s="137">
        <f t="shared" si="690"/>
        <v>0.91</v>
      </c>
      <c r="CG807" s="137">
        <f t="shared" si="690"/>
        <v>0</v>
      </c>
      <c r="CH807" s="141">
        <f t="shared" si="690"/>
        <v>0</v>
      </c>
      <c r="CI807" s="8"/>
      <c r="CJ807" s="9"/>
      <c r="CK807" s="33"/>
      <c r="CL807" s="4"/>
      <c r="CM807" s="4"/>
      <c r="CN807" s="4"/>
      <c r="CO807" s="5"/>
      <c r="CP807" s="8"/>
      <c r="CQ807" s="34" t="s">
        <v>78</v>
      </c>
      <c r="CR807" s="35">
        <f>BK807/C806%</f>
        <v>0</v>
      </c>
      <c r="CS807" s="35">
        <f>BO807/D806%</f>
        <v>0</v>
      </c>
      <c r="CT807" s="35">
        <f>BS807/E806%</f>
        <v>0</v>
      </c>
      <c r="CU807" s="47">
        <f>BZ807/F806%</f>
        <v>0</v>
      </c>
    </row>
    <row r="808" spans="1:99" ht="15.75" customHeight="1" x14ac:dyDescent="0.25">
      <c r="A808" s="182" t="s">
        <v>79</v>
      </c>
      <c r="B808" s="202"/>
      <c r="C808" s="204">
        <v>7.5140000000000002</v>
      </c>
      <c r="D808" s="204">
        <v>20.616</v>
      </c>
      <c r="E808" s="204">
        <v>8.19</v>
      </c>
      <c r="F808" s="205">
        <f t="shared" si="678"/>
        <v>36.32</v>
      </c>
      <c r="G808" s="206">
        <f t="shared" si="663"/>
        <v>564.6</v>
      </c>
      <c r="H808" s="205">
        <f>G808/BH785</f>
        <v>31.366666666666667</v>
      </c>
      <c r="I808" s="231">
        <f t="shared" si="679"/>
        <v>0</v>
      </c>
      <c r="J808" s="207">
        <f t="shared" si="664"/>
        <v>0</v>
      </c>
      <c r="K808" s="231">
        <f t="shared" si="680"/>
        <v>0</v>
      </c>
      <c r="L808" s="207">
        <f t="shared" si="665"/>
        <v>0</v>
      </c>
      <c r="M808" s="207">
        <f t="shared" si="681"/>
        <v>300</v>
      </c>
      <c r="N808" s="207">
        <f t="shared" si="666"/>
        <v>7090</v>
      </c>
      <c r="O808" s="208">
        <f t="shared" si="682"/>
        <v>79.166666666666657</v>
      </c>
      <c r="P808" s="208">
        <f t="shared" si="683"/>
        <v>70.79475308641976</v>
      </c>
      <c r="Q808" s="232" t="e">
        <f t="shared" si="691"/>
        <v>#DIV/0!</v>
      </c>
      <c r="R808" s="233" t="e">
        <f t="shared" si="691"/>
        <v>#DIV/0!</v>
      </c>
      <c r="S808" s="233" t="e">
        <f t="shared" si="691"/>
        <v>#DIV/0!</v>
      </c>
      <c r="T808" s="234" t="e">
        <f>(F808)/(AL808+AM808+AN808)*60</f>
        <v>#DIV/0!</v>
      </c>
      <c r="U808" s="234" t="e">
        <f>(G808)*60/AO808</f>
        <v>#DIV/0!</v>
      </c>
      <c r="V808" s="272"/>
      <c r="W808" s="213"/>
      <c r="X808" s="214">
        <f>X807</f>
        <v>18</v>
      </c>
      <c r="Y808" s="182" t="s">
        <v>79</v>
      </c>
      <c r="Z808" s="215"/>
      <c r="AA808" s="216"/>
      <c r="AB808" s="216"/>
      <c r="AC808" s="210">
        <f t="shared" si="684"/>
        <v>0</v>
      </c>
      <c r="AD808" s="235"/>
      <c r="AE808" s="235"/>
      <c r="AF808" s="246"/>
      <c r="AG808" s="210">
        <f t="shared" si="685"/>
        <v>0</v>
      </c>
      <c r="AH808" s="235">
        <v>300</v>
      </c>
      <c r="AI808" s="235">
        <v>0</v>
      </c>
      <c r="AJ808" s="235">
        <v>0</v>
      </c>
      <c r="AK808" s="210">
        <f t="shared" si="686"/>
        <v>300</v>
      </c>
      <c r="AL808" s="233"/>
      <c r="AM808" s="233"/>
      <c r="AN808" s="233"/>
      <c r="AO808" s="207">
        <f t="shared" si="668"/>
        <v>0</v>
      </c>
      <c r="AP808" s="236"/>
      <c r="AQ808" s="411">
        <f t="shared" si="669"/>
        <v>480</v>
      </c>
      <c r="AR808" s="237"/>
      <c r="AS808" s="237"/>
      <c r="AT808" s="237"/>
      <c r="AU808" s="219">
        <f t="shared" si="670"/>
        <v>0</v>
      </c>
      <c r="AV808" s="263" t="s">
        <v>80</v>
      </c>
      <c r="AW808" s="221"/>
      <c r="AX808" s="210"/>
      <c r="AY808" s="210"/>
      <c r="AZ808" s="219">
        <f t="shared" si="687"/>
        <v>0</v>
      </c>
      <c r="BA808" s="222">
        <f t="shared" si="671"/>
        <v>0</v>
      </c>
      <c r="BB808" s="221"/>
      <c r="BC808" s="210"/>
      <c r="BD808" s="210"/>
      <c r="BE808" s="219">
        <f t="shared" si="688"/>
        <v>0</v>
      </c>
      <c r="BF808" s="222">
        <f t="shared" si="662"/>
        <v>0</v>
      </c>
      <c r="BG808" s="284"/>
      <c r="BH808" s="224" t="s">
        <v>77</v>
      </c>
      <c r="BI808" s="225"/>
      <c r="BJ808" s="249"/>
      <c r="BK808" s="226">
        <v>0.52500000000000002</v>
      </c>
      <c r="BL808" s="250"/>
      <c r="BM808" s="225"/>
      <c r="BN808" s="226"/>
      <c r="BO808" s="226">
        <v>0.44400000000000001</v>
      </c>
      <c r="BP808" s="251"/>
      <c r="BQ808" s="225"/>
      <c r="BR808" s="226"/>
      <c r="BS808" s="226">
        <v>0.26200000000000001</v>
      </c>
      <c r="BT808" s="250"/>
      <c r="BU808" s="8"/>
      <c r="BV808" s="87"/>
      <c r="BW808" s="104" t="s">
        <v>77</v>
      </c>
      <c r="BX808" s="130"/>
      <c r="BY808" s="93"/>
      <c r="BZ808" s="102">
        <f>BK808+BO808+BS808</f>
        <v>1.2310000000000001</v>
      </c>
      <c r="CA808" s="98"/>
      <c r="CB808" s="8"/>
      <c r="CC808" s="87"/>
      <c r="CD808" s="131" t="s">
        <v>77</v>
      </c>
      <c r="CE808" s="132"/>
      <c r="CF808" s="93"/>
      <c r="CG808" s="102">
        <f>BZ808</f>
        <v>1.2310000000000001</v>
      </c>
      <c r="CH808" s="133"/>
      <c r="CI808" s="8"/>
      <c r="CJ808" s="9"/>
      <c r="CK808" s="34" t="s">
        <v>78</v>
      </c>
      <c r="CL808" s="35">
        <f>BJ807/(BJ807+C806)%</f>
        <v>2.9880478087649402</v>
      </c>
      <c r="CM808" s="31">
        <f>BN807/(BN807+D806)%</f>
        <v>2.0750686603600852</v>
      </c>
      <c r="CN808" s="31">
        <f>BR807/(BR807+E806)%</f>
        <v>3.1764705882352939</v>
      </c>
      <c r="CO808" s="32">
        <f>BY807/(BY807+F806)%</f>
        <v>2.6055833929849683</v>
      </c>
      <c r="CP808" s="8"/>
      <c r="CQ808" s="25" t="s">
        <v>77</v>
      </c>
      <c r="CR808" s="31">
        <f>BK808/C807%</f>
        <v>2.6322386563048381</v>
      </c>
      <c r="CS808" s="31">
        <f>BO808/D807%</f>
        <v>2.1025713879812473</v>
      </c>
      <c r="CT808" s="31">
        <f>BS808/E807%</f>
        <v>1.4861032331253548</v>
      </c>
      <c r="CU808" s="32">
        <f>BZ808/F807%</f>
        <v>2.0973897635112118</v>
      </c>
    </row>
    <row r="809" spans="1:99" ht="15.75" customHeight="1" x14ac:dyDescent="0.25">
      <c r="A809" s="182" t="s">
        <v>81</v>
      </c>
      <c r="B809" s="202"/>
      <c r="C809" s="204">
        <v>0</v>
      </c>
      <c r="D809" s="204">
        <v>0</v>
      </c>
      <c r="E809" s="204">
        <v>0</v>
      </c>
      <c r="F809" s="205">
        <f t="shared" si="678"/>
        <v>0</v>
      </c>
      <c r="G809" s="206">
        <f t="shared" si="663"/>
        <v>25.011999999999997</v>
      </c>
      <c r="H809" s="205">
        <f>G809/BH785</f>
        <v>1.3895555555555554</v>
      </c>
      <c r="I809" s="231">
        <f t="shared" si="679"/>
        <v>0</v>
      </c>
      <c r="J809" s="207">
        <f t="shared" si="664"/>
        <v>0</v>
      </c>
      <c r="K809" s="231">
        <f t="shared" si="680"/>
        <v>0</v>
      </c>
      <c r="L809" s="207">
        <f t="shared" si="665"/>
        <v>0</v>
      </c>
      <c r="M809" s="207">
        <f t="shared" si="681"/>
        <v>1440</v>
      </c>
      <c r="N809" s="207">
        <f t="shared" si="666"/>
        <v>22780</v>
      </c>
      <c r="O809" s="208">
        <f t="shared" si="682"/>
        <v>0</v>
      </c>
      <c r="P809" s="208">
        <f t="shared" si="683"/>
        <v>12.114197530864198</v>
      </c>
      <c r="Q809" s="232" t="e">
        <f t="shared" si="691"/>
        <v>#DIV/0!</v>
      </c>
      <c r="R809" s="233" t="e">
        <f t="shared" si="691"/>
        <v>#DIV/0!</v>
      </c>
      <c r="S809" s="233" t="e">
        <f t="shared" si="691"/>
        <v>#DIV/0!</v>
      </c>
      <c r="T809" s="234" t="e">
        <f>(F809)/(AL809+AM809+AN809)*60</f>
        <v>#DIV/0!</v>
      </c>
      <c r="U809" s="234" t="e">
        <f>(G809)*60/AO809</f>
        <v>#DIV/0!</v>
      </c>
      <c r="V809" s="272"/>
      <c r="W809" s="213"/>
      <c r="X809" s="285">
        <f>X808</f>
        <v>18</v>
      </c>
      <c r="Y809" s="182" t="s">
        <v>81</v>
      </c>
      <c r="Z809" s="215"/>
      <c r="AA809" s="216"/>
      <c r="AB809" s="216"/>
      <c r="AC809" s="210">
        <f t="shared" si="684"/>
        <v>0</v>
      </c>
      <c r="AD809" s="216"/>
      <c r="AE809" s="216"/>
      <c r="AF809" s="216"/>
      <c r="AG809" s="210">
        <f t="shared" si="685"/>
        <v>0</v>
      </c>
      <c r="AH809" s="235">
        <v>480</v>
      </c>
      <c r="AI809" s="235">
        <v>480</v>
      </c>
      <c r="AJ809" s="235">
        <v>480</v>
      </c>
      <c r="AK809" s="210">
        <f t="shared" si="686"/>
        <v>1440</v>
      </c>
      <c r="AL809" s="233"/>
      <c r="AM809" s="233"/>
      <c r="AN809" s="233"/>
      <c r="AO809" s="207">
        <f t="shared" si="668"/>
        <v>0</v>
      </c>
      <c r="AP809" s="236"/>
      <c r="AQ809" s="411">
        <f t="shared" si="669"/>
        <v>0</v>
      </c>
      <c r="AR809" s="237"/>
      <c r="AS809" s="237"/>
      <c r="AT809" s="237"/>
      <c r="AU809" s="219">
        <f t="shared" si="670"/>
        <v>0</v>
      </c>
      <c r="AV809" s="263" t="s">
        <v>82</v>
      </c>
      <c r="AW809" s="221"/>
      <c r="AX809" s="210"/>
      <c r="AY809" s="210"/>
      <c r="AZ809" s="219">
        <f t="shared" si="687"/>
        <v>0</v>
      </c>
      <c r="BA809" s="222">
        <f t="shared" si="671"/>
        <v>0</v>
      </c>
      <c r="BB809" s="221"/>
      <c r="BC809" s="210"/>
      <c r="BD809" s="210"/>
      <c r="BE809" s="219">
        <f t="shared" si="688"/>
        <v>0</v>
      </c>
      <c r="BF809" s="222">
        <f t="shared" si="662"/>
        <v>0</v>
      </c>
      <c r="BG809" s="223"/>
      <c r="BH809" s="195"/>
      <c r="BI809" s="239"/>
      <c r="BJ809" s="240"/>
      <c r="BK809" s="241"/>
      <c r="BL809" s="242"/>
      <c r="BM809" s="239"/>
      <c r="BN809" s="241"/>
      <c r="BO809" s="241"/>
      <c r="BP809" s="198"/>
      <c r="BQ809" s="239"/>
      <c r="BR809" s="241"/>
      <c r="BS809" s="241"/>
      <c r="BT809" s="242"/>
      <c r="BU809" s="8"/>
      <c r="BV809" s="87"/>
      <c r="BW809" s="107"/>
      <c r="BX809" s="130"/>
      <c r="BY809" s="93"/>
      <c r="BZ809" s="93"/>
      <c r="CA809" s="98"/>
      <c r="CB809" s="8"/>
      <c r="CC809" s="87"/>
      <c r="CD809" s="108"/>
      <c r="CE809" s="109"/>
      <c r="CF809" s="93"/>
      <c r="CG809" s="93"/>
      <c r="CH809" s="110"/>
      <c r="CI809" s="8"/>
      <c r="CJ809" s="9"/>
      <c r="CK809" s="36"/>
      <c r="CL809" s="37"/>
      <c r="CM809" s="37"/>
      <c r="CN809" s="37"/>
      <c r="CO809" s="38"/>
      <c r="CP809" s="8"/>
      <c r="CQ809" s="25"/>
      <c r="CR809" s="2"/>
      <c r="CS809" s="2"/>
      <c r="CT809" s="2"/>
      <c r="CU809" s="3"/>
    </row>
    <row r="810" spans="1:99" ht="15.75" customHeight="1" x14ac:dyDescent="0.25">
      <c r="A810" s="182" t="s">
        <v>83</v>
      </c>
      <c r="B810" s="202"/>
      <c r="C810" s="204">
        <v>5.3040000000000003</v>
      </c>
      <c r="D810" s="204">
        <v>6.258</v>
      </c>
      <c r="E810" s="204">
        <v>3.4060000000000001</v>
      </c>
      <c r="F810" s="205">
        <f t="shared" si="678"/>
        <v>14.968000000000002</v>
      </c>
      <c r="G810" s="206">
        <f t="shared" si="663"/>
        <v>216.23499999999999</v>
      </c>
      <c r="H810" s="205">
        <f>G810/BH785</f>
        <v>12.013055555555555</v>
      </c>
      <c r="I810" s="231">
        <f t="shared" si="679"/>
        <v>60</v>
      </c>
      <c r="J810" s="207">
        <f t="shared" si="664"/>
        <v>540</v>
      </c>
      <c r="K810" s="231">
        <f t="shared" si="680"/>
        <v>0</v>
      </c>
      <c r="L810" s="207">
        <f t="shared" si="665"/>
        <v>240</v>
      </c>
      <c r="M810" s="207">
        <f t="shared" si="681"/>
        <v>80</v>
      </c>
      <c r="N810" s="207">
        <f t="shared" si="666"/>
        <v>3345</v>
      </c>
      <c r="O810" s="208">
        <f t="shared" si="682"/>
        <v>90.277777777777786</v>
      </c>
      <c r="P810" s="208">
        <f t="shared" si="683"/>
        <v>84.085648148148138</v>
      </c>
      <c r="Q810" s="232" t="e">
        <f t="shared" si="691"/>
        <v>#DIV/0!</v>
      </c>
      <c r="R810" s="233" t="e">
        <f t="shared" si="691"/>
        <v>#DIV/0!</v>
      </c>
      <c r="S810" s="233" t="e">
        <f t="shared" si="691"/>
        <v>#DIV/0!</v>
      </c>
      <c r="T810" s="234" t="e">
        <f>(F810)/(AL810+AM810+AN810)*60</f>
        <v>#DIV/0!</v>
      </c>
      <c r="U810" s="234" t="e">
        <f>(G810)*60/AO810</f>
        <v>#DIV/0!</v>
      </c>
      <c r="V810" s="272"/>
      <c r="W810" s="286"/>
      <c r="X810" s="214">
        <f>X809</f>
        <v>18</v>
      </c>
      <c r="Y810" s="182" t="s">
        <v>83</v>
      </c>
      <c r="Z810" s="215"/>
      <c r="AA810" s="215">
        <v>60</v>
      </c>
      <c r="AB810" s="215"/>
      <c r="AC810" s="210">
        <f t="shared" si="684"/>
        <v>60</v>
      </c>
      <c r="AD810" s="215"/>
      <c r="AE810" s="215"/>
      <c r="AF810" s="215"/>
      <c r="AG810" s="210">
        <f t="shared" si="685"/>
        <v>0</v>
      </c>
      <c r="AH810" s="235">
        <v>0</v>
      </c>
      <c r="AI810" s="235">
        <v>40</v>
      </c>
      <c r="AJ810" s="235">
        <v>40</v>
      </c>
      <c r="AK810" s="210">
        <f t="shared" si="686"/>
        <v>80</v>
      </c>
      <c r="AL810" s="233"/>
      <c r="AM810" s="233"/>
      <c r="AN810" s="233"/>
      <c r="AO810" s="207">
        <f t="shared" si="668"/>
        <v>0</v>
      </c>
      <c r="AP810" s="236"/>
      <c r="AQ810" s="411">
        <f t="shared" si="669"/>
        <v>0</v>
      </c>
      <c r="AR810" s="237"/>
      <c r="AS810" s="237"/>
      <c r="AT810" s="237"/>
      <c r="AU810" s="219">
        <f t="shared" si="670"/>
        <v>0</v>
      </c>
      <c r="AV810" s="263" t="s">
        <v>84</v>
      </c>
      <c r="AW810" s="221"/>
      <c r="AX810" s="210"/>
      <c r="AY810" s="210"/>
      <c r="AZ810" s="219">
        <f t="shared" si="687"/>
        <v>0</v>
      </c>
      <c r="BA810" s="222">
        <f t="shared" si="671"/>
        <v>0</v>
      </c>
      <c r="BB810" s="221"/>
      <c r="BC810" s="210"/>
      <c r="BD810" s="210"/>
      <c r="BE810" s="219">
        <f t="shared" si="688"/>
        <v>0</v>
      </c>
      <c r="BF810" s="222">
        <f t="shared" si="662"/>
        <v>0</v>
      </c>
      <c r="BG810" s="223"/>
      <c r="BH810" s="224" t="s">
        <v>80</v>
      </c>
      <c r="BI810" s="225"/>
      <c r="BJ810" s="249"/>
      <c r="BK810" s="226">
        <v>0.13200000000000001</v>
      </c>
      <c r="BL810" s="250"/>
      <c r="BM810" s="287"/>
      <c r="BN810" s="226"/>
      <c r="BO810" s="226">
        <v>0.28199999999999997</v>
      </c>
      <c r="BP810" s="288"/>
      <c r="BQ810" s="287"/>
      <c r="BR810" s="226"/>
      <c r="BS810" s="226">
        <v>0.126</v>
      </c>
      <c r="BT810" s="289"/>
      <c r="BU810" s="8"/>
      <c r="BV810" s="87"/>
      <c r="BW810" s="104" t="s">
        <v>80</v>
      </c>
      <c r="BX810" s="130"/>
      <c r="BY810" s="93"/>
      <c r="BZ810" s="102">
        <f>BK810+BO810+BS810</f>
        <v>0.54</v>
      </c>
      <c r="CA810" s="98"/>
      <c r="CB810" s="8"/>
      <c r="CC810" s="87"/>
      <c r="CD810" s="131" t="s">
        <v>80</v>
      </c>
      <c r="CE810" s="132"/>
      <c r="CF810" s="93"/>
      <c r="CG810" s="102">
        <f>BZ810</f>
        <v>0.54</v>
      </c>
      <c r="CH810" s="133"/>
      <c r="CI810" s="8"/>
      <c r="CJ810" s="9"/>
      <c r="CK810" s="39"/>
      <c r="CL810" s="40"/>
      <c r="CM810" s="40"/>
      <c r="CN810" s="40"/>
      <c r="CO810" s="41"/>
      <c r="CP810" s="8"/>
      <c r="CQ810" s="25" t="s">
        <v>80</v>
      </c>
      <c r="CR810" s="31">
        <f>BK810/C808%</f>
        <v>1.7567207878626565</v>
      </c>
      <c r="CS810" s="31">
        <f>BO810/D808%</f>
        <v>1.3678696158323631</v>
      </c>
      <c r="CT810" s="31">
        <f>BS810/E808%</f>
        <v>1.5384615384615385</v>
      </c>
      <c r="CU810" s="32">
        <f>BZ810/F808%</f>
        <v>1.4867841409691629</v>
      </c>
    </row>
    <row r="811" spans="1:99" ht="15.75" customHeight="1" x14ac:dyDescent="0.25">
      <c r="A811" s="182" t="s">
        <v>85</v>
      </c>
      <c r="B811" s="202"/>
      <c r="C811" s="204">
        <v>7.1189999999999998</v>
      </c>
      <c r="D811" s="204">
        <v>11.356</v>
      </c>
      <c r="E811" s="204">
        <v>13.984</v>
      </c>
      <c r="F811" s="205">
        <f t="shared" si="678"/>
        <v>32.459000000000003</v>
      </c>
      <c r="G811" s="206">
        <f t="shared" si="663"/>
        <v>462.56200000000001</v>
      </c>
      <c r="H811" s="205">
        <f>G811/BH785</f>
        <v>25.69788888888889</v>
      </c>
      <c r="I811" s="231">
        <f t="shared" si="679"/>
        <v>0</v>
      </c>
      <c r="J811" s="207">
        <f t="shared" si="664"/>
        <v>0</v>
      </c>
      <c r="K811" s="231">
        <f t="shared" si="680"/>
        <v>0</v>
      </c>
      <c r="L811" s="207">
        <f t="shared" si="665"/>
        <v>40</v>
      </c>
      <c r="M811" s="207">
        <f t="shared" si="681"/>
        <v>260</v>
      </c>
      <c r="N811" s="207">
        <f t="shared" si="666"/>
        <v>7855</v>
      </c>
      <c r="O811" s="208">
        <f t="shared" si="682"/>
        <v>81.944444444444443</v>
      </c>
      <c r="P811" s="208">
        <f t="shared" si="683"/>
        <v>68.441358024691354</v>
      </c>
      <c r="Q811" s="232" t="e">
        <f t="shared" si="691"/>
        <v>#DIV/0!</v>
      </c>
      <c r="R811" s="233" t="e">
        <f t="shared" si="691"/>
        <v>#DIV/0!</v>
      </c>
      <c r="S811" s="233" t="e">
        <f t="shared" si="691"/>
        <v>#DIV/0!</v>
      </c>
      <c r="T811" s="234" t="e">
        <f>(F811)/(AL811+AM811+AN811)*60</f>
        <v>#DIV/0!</v>
      </c>
      <c r="U811" s="234" t="e">
        <f>(G811)*60/AO811</f>
        <v>#DIV/0!</v>
      </c>
      <c r="V811" s="272"/>
      <c r="W811" s="213"/>
      <c r="X811" s="285">
        <f>X810</f>
        <v>18</v>
      </c>
      <c r="Y811" s="182" t="s">
        <v>85</v>
      </c>
      <c r="Z811" s="215"/>
      <c r="AA811" s="215"/>
      <c r="AB811" s="215"/>
      <c r="AC811" s="210">
        <f t="shared" si="684"/>
        <v>0</v>
      </c>
      <c r="AD811" s="215"/>
      <c r="AE811" s="215"/>
      <c r="AF811" s="215"/>
      <c r="AG811" s="210">
        <f t="shared" si="685"/>
        <v>0</v>
      </c>
      <c r="AH811" s="216">
        <v>180</v>
      </c>
      <c r="AI811" s="216">
        <v>40</v>
      </c>
      <c r="AJ811" s="216">
        <v>40</v>
      </c>
      <c r="AK811" s="210">
        <f t="shared" si="686"/>
        <v>260</v>
      </c>
      <c r="AL811" s="233"/>
      <c r="AM811" s="233"/>
      <c r="AN811" s="233"/>
      <c r="AO811" s="207">
        <f t="shared" si="668"/>
        <v>0</v>
      </c>
      <c r="AP811" s="236"/>
      <c r="AQ811" s="411">
        <f t="shared" si="669"/>
        <v>0</v>
      </c>
      <c r="AR811" s="237"/>
      <c r="AS811" s="237"/>
      <c r="AT811" s="237"/>
      <c r="AU811" s="219">
        <f t="shared" si="670"/>
        <v>285</v>
      </c>
      <c r="AV811" s="263" t="s">
        <v>86</v>
      </c>
      <c r="AW811" s="221"/>
      <c r="AX811" s="210"/>
      <c r="AY811" s="210"/>
      <c r="AZ811" s="219">
        <f t="shared" si="687"/>
        <v>0</v>
      </c>
      <c r="BA811" s="222">
        <f t="shared" si="671"/>
        <v>0</v>
      </c>
      <c r="BB811" s="221"/>
      <c r="BC811" s="210"/>
      <c r="BD811" s="210"/>
      <c r="BE811" s="219">
        <f t="shared" si="688"/>
        <v>0</v>
      </c>
      <c r="BF811" s="222">
        <f t="shared" si="662"/>
        <v>0</v>
      </c>
      <c r="BG811" s="223"/>
      <c r="BH811" s="195"/>
      <c r="BI811" s="239"/>
      <c r="BJ811" s="240"/>
      <c r="BK811" s="241"/>
      <c r="BL811" s="242"/>
      <c r="BM811" s="225"/>
      <c r="BN811" s="241"/>
      <c r="BO811" s="241"/>
      <c r="BP811" s="251"/>
      <c r="BQ811" s="225"/>
      <c r="BR811" s="241"/>
      <c r="BS811" s="241"/>
      <c r="BT811" s="250"/>
      <c r="BU811" s="8"/>
      <c r="BV811" s="87"/>
      <c r="BW811" s="97"/>
      <c r="BX811" s="130"/>
      <c r="BY811" s="93"/>
      <c r="BZ811" s="93"/>
      <c r="CA811" s="98"/>
      <c r="CB811" s="8"/>
      <c r="CC811" s="87"/>
      <c r="CD811" s="131"/>
      <c r="CE811" s="132"/>
      <c r="CF811" s="93"/>
      <c r="CG811" s="93"/>
      <c r="CH811" s="133"/>
      <c r="CI811" s="8"/>
      <c r="CJ811" s="9"/>
      <c r="CP811" s="8"/>
      <c r="CQ811" s="42"/>
      <c r="CR811" s="43"/>
      <c r="CS811" s="43"/>
      <c r="CT811" s="43"/>
      <c r="CU811" s="48"/>
    </row>
    <row r="812" spans="1:99" ht="15.75" customHeight="1" x14ac:dyDescent="0.25">
      <c r="A812" s="201" t="s">
        <v>87</v>
      </c>
      <c r="B812" s="202"/>
      <c r="C812" s="204">
        <v>107</v>
      </c>
      <c r="D812" s="204">
        <v>191</v>
      </c>
      <c r="E812" s="204">
        <v>141</v>
      </c>
      <c r="F812" s="290">
        <f t="shared" si="678"/>
        <v>439</v>
      </c>
      <c r="G812" s="206">
        <f t="shared" si="663"/>
        <v>6358.9269999999997</v>
      </c>
      <c r="H812" s="291">
        <f>G812/BH785</f>
        <v>353.2737222222222</v>
      </c>
      <c r="I812" s="207"/>
      <c r="J812" s="207"/>
      <c r="K812" s="207"/>
      <c r="L812" s="207"/>
      <c r="M812" s="207"/>
      <c r="N812" s="207"/>
      <c r="O812" s="208"/>
      <c r="P812" s="210"/>
      <c r="Q812" s="209" t="e">
        <f t="shared" si="691"/>
        <v>#DIV/0!</v>
      </c>
      <c r="R812" s="210" t="e">
        <f t="shared" si="691"/>
        <v>#DIV/0!</v>
      </c>
      <c r="S812" s="210"/>
      <c r="T812" s="209"/>
      <c r="U812" s="209"/>
      <c r="V812" s="212"/>
      <c r="W812" s="213"/>
      <c r="X812" s="292">
        <f>X809</f>
        <v>18</v>
      </c>
      <c r="Y812" s="293"/>
      <c r="Z812" s="294"/>
      <c r="AA812" s="295"/>
      <c r="AB812" s="295"/>
      <c r="AC812" s="294"/>
      <c r="AD812" s="295"/>
      <c r="AE812" s="295"/>
      <c r="AF812" s="295"/>
      <c r="AG812" s="295"/>
      <c r="AH812" s="296"/>
      <c r="AI812" s="295"/>
      <c r="AJ812" s="295"/>
      <c r="AK812" s="295"/>
      <c r="AL812" s="295"/>
      <c r="AM812" s="295"/>
      <c r="AN812" s="295"/>
      <c r="AO812" s="295"/>
      <c r="AP812" s="295"/>
      <c r="AQ812" s="295"/>
      <c r="AR812" s="295"/>
      <c r="AS812" s="295"/>
      <c r="AT812" s="295"/>
      <c r="AU812" s="297"/>
      <c r="AV812" s="297"/>
      <c r="AW812" s="297"/>
      <c r="AX812" s="297"/>
      <c r="AY812" s="297"/>
      <c r="AZ812" s="297"/>
      <c r="BA812" s="222">
        <f t="shared" si="671"/>
        <v>0</v>
      </c>
      <c r="BB812" s="297"/>
      <c r="BC812" s="297"/>
      <c r="BD812" s="297"/>
      <c r="BE812" s="297"/>
      <c r="BF812" s="298"/>
      <c r="BG812" s="299"/>
      <c r="BH812" s="224" t="s">
        <v>82</v>
      </c>
      <c r="BI812" s="300"/>
      <c r="BJ812" s="249"/>
      <c r="BK812" s="226">
        <v>0</v>
      </c>
      <c r="BL812" s="301"/>
      <c r="BM812" s="300"/>
      <c r="BN812" s="226"/>
      <c r="BO812" s="226">
        <v>0</v>
      </c>
      <c r="BP812" s="302"/>
      <c r="BQ812" s="300"/>
      <c r="BR812" s="226"/>
      <c r="BS812" s="226">
        <v>0</v>
      </c>
      <c r="BT812" s="289"/>
      <c r="BU812" s="8"/>
      <c r="BV812" s="87"/>
      <c r="BW812" s="104" t="s">
        <v>82</v>
      </c>
      <c r="BX812" s="130"/>
      <c r="BY812" s="93"/>
      <c r="BZ812" s="102">
        <f>BK812+BO812+BS812</f>
        <v>0</v>
      </c>
      <c r="CA812" s="142"/>
      <c r="CB812" s="15"/>
      <c r="CC812" s="87"/>
      <c r="CD812" s="131" t="s">
        <v>82</v>
      </c>
      <c r="CE812" s="132"/>
      <c r="CF812" s="93"/>
      <c r="CG812" s="102">
        <f>BZ812</f>
        <v>0</v>
      </c>
      <c r="CH812" s="133"/>
      <c r="CI812" s="8"/>
      <c r="CJ812" s="9"/>
      <c r="CK812" s="8"/>
      <c r="CL812" s="8"/>
      <c r="CM812" s="8"/>
      <c r="CN812" s="8"/>
      <c r="CO812" s="8"/>
      <c r="CP812" s="8"/>
      <c r="CQ812" s="25" t="s">
        <v>82</v>
      </c>
      <c r="CR812" s="31" t="e">
        <f>BK812/C809%</f>
        <v>#DIV/0!</v>
      </c>
      <c r="CS812" s="31" t="e">
        <f>BO812/D809%</f>
        <v>#DIV/0!</v>
      </c>
      <c r="CT812" s="31" t="e">
        <f>BS812/E809%</f>
        <v>#DIV/0!</v>
      </c>
      <c r="CU812" s="32" t="e">
        <f>BZ812/F809%</f>
        <v>#DIV/0!</v>
      </c>
    </row>
    <row r="813" spans="1:99" ht="15.75" customHeight="1" x14ac:dyDescent="0.25">
      <c r="A813" s="293" t="s">
        <v>88</v>
      </c>
      <c r="B813" s="465"/>
      <c r="C813" s="465"/>
      <c r="D813" s="303"/>
      <c r="E813" s="304" t="s">
        <v>89</v>
      </c>
      <c r="F813" s="305">
        <v>448.76</v>
      </c>
      <c r="G813" s="206">
        <f t="shared" si="663"/>
        <v>5089.1499999999996</v>
      </c>
      <c r="H813" s="306">
        <f>G813/BH785</f>
        <v>282.73055555555555</v>
      </c>
      <c r="I813" s="307"/>
      <c r="J813" s="307"/>
      <c r="K813" s="308" t="s">
        <v>17</v>
      </c>
      <c r="L813" s="308"/>
      <c r="M813" s="308" t="s">
        <v>18</v>
      </c>
      <c r="N813" s="308"/>
      <c r="O813" s="466" t="s">
        <v>19</v>
      </c>
      <c r="P813" s="466"/>
      <c r="Q813" s="466" t="s">
        <v>90</v>
      </c>
      <c r="R813" s="466"/>
      <c r="S813" s="467" t="s">
        <v>91</v>
      </c>
      <c r="T813" s="467"/>
      <c r="U813" s="467" t="s">
        <v>92</v>
      </c>
      <c r="V813" s="468"/>
      <c r="W813" s="213"/>
      <c r="X813" s="185"/>
      <c r="Y813" s="309"/>
      <c r="Z813" s="309"/>
      <c r="AA813" s="310"/>
      <c r="AB813" s="311"/>
      <c r="AC813" s="311"/>
      <c r="AD813" s="311"/>
      <c r="AE813" s="312"/>
      <c r="AF813" s="313"/>
      <c r="AG813" s="313"/>
      <c r="AH813" s="313"/>
      <c r="AI813" s="313"/>
      <c r="AJ813" s="313"/>
      <c r="AK813" s="313"/>
      <c r="AL813" s="313"/>
      <c r="AM813" s="313"/>
      <c r="AN813" s="313"/>
      <c r="AO813" s="313"/>
      <c r="AP813" s="313"/>
      <c r="AQ813" s="313"/>
      <c r="AR813" s="313"/>
      <c r="AS813" s="313"/>
      <c r="AT813" s="313"/>
      <c r="AU813" s="313"/>
      <c r="AV813" s="313"/>
      <c r="AW813" s="313"/>
      <c r="AX813" s="313"/>
      <c r="AY813" s="313"/>
      <c r="AZ813" s="313"/>
      <c r="BA813" s="313"/>
      <c r="BB813" s="313"/>
      <c r="BC813" s="313"/>
      <c r="BD813" s="313"/>
      <c r="BE813" s="313"/>
      <c r="BF813" s="313"/>
      <c r="BG813" s="313"/>
      <c r="BH813" s="224"/>
      <c r="BI813" s="225"/>
      <c r="BJ813" s="240"/>
      <c r="BK813" s="241"/>
      <c r="BL813" s="250"/>
      <c r="BM813" s="225"/>
      <c r="BN813" s="241"/>
      <c r="BO813" s="241"/>
      <c r="BP813" s="251"/>
      <c r="BQ813" s="225"/>
      <c r="BR813" s="241"/>
      <c r="BS813" s="241"/>
      <c r="BT813" s="250"/>
      <c r="BU813" s="8"/>
      <c r="BV813" s="87"/>
      <c r="BW813" s="107"/>
      <c r="BX813" s="130"/>
      <c r="BY813" s="93"/>
      <c r="BZ813" s="93"/>
      <c r="CA813" s="142"/>
      <c r="CB813" s="8"/>
      <c r="CC813" s="87"/>
      <c r="CD813" s="131"/>
      <c r="CE813" s="132"/>
      <c r="CF813" s="93"/>
      <c r="CG813" s="93"/>
      <c r="CH813" s="133"/>
      <c r="CI813" s="8"/>
      <c r="CJ813" s="9"/>
      <c r="CK813" s="8"/>
      <c r="CL813" s="8"/>
      <c r="CM813" s="8"/>
      <c r="CN813" s="8"/>
      <c r="CO813" s="8"/>
      <c r="CP813" s="8"/>
      <c r="CQ813" s="25"/>
      <c r="CR813" s="2"/>
      <c r="CS813" s="2"/>
      <c r="CT813" s="2"/>
      <c r="CU813" s="3"/>
    </row>
    <row r="814" spans="1:99" ht="15.75" customHeight="1" x14ac:dyDescent="0.25">
      <c r="A814" s="314" t="s">
        <v>129</v>
      </c>
      <c r="B814" s="315"/>
      <c r="C814" s="315"/>
      <c r="D814" s="316"/>
      <c r="E814" s="316"/>
      <c r="F814" s="317">
        <f>C814+D814+E814</f>
        <v>0</v>
      </c>
      <c r="G814" s="318">
        <f>F814</f>
        <v>0</v>
      </c>
      <c r="H814" s="319"/>
      <c r="I814" s="320"/>
      <c r="J814" s="321"/>
      <c r="K814" s="322" t="s">
        <v>93</v>
      </c>
      <c r="L814" s="323" t="s">
        <v>94</v>
      </c>
      <c r="M814" s="324" t="s">
        <v>93</v>
      </c>
      <c r="N814" s="323" t="s">
        <v>94</v>
      </c>
      <c r="O814" s="324" t="s">
        <v>93</v>
      </c>
      <c r="P814" s="323" t="s">
        <v>94</v>
      </c>
      <c r="Q814" s="324" t="s">
        <v>93</v>
      </c>
      <c r="R814" s="323" t="s">
        <v>94</v>
      </c>
      <c r="S814" s="324" t="s">
        <v>93</v>
      </c>
      <c r="T814" s="323" t="s">
        <v>94</v>
      </c>
      <c r="U814" s="324" t="s">
        <v>93</v>
      </c>
      <c r="V814" s="325" t="s">
        <v>94</v>
      </c>
      <c r="W814" s="213"/>
      <c r="X814" s="213"/>
      <c r="Y814" s="309"/>
      <c r="Z814" s="309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  <c r="AO814" s="326"/>
      <c r="AP814" s="326"/>
      <c r="AQ814" s="326"/>
      <c r="AR814" s="326"/>
      <c r="AS814" s="326"/>
      <c r="AT814" s="326"/>
      <c r="AU814" s="326"/>
      <c r="AV814" s="326"/>
      <c r="AW814" s="326"/>
      <c r="AX814" s="326"/>
      <c r="AY814" s="326"/>
      <c r="AZ814" s="326"/>
      <c r="BA814" s="326"/>
      <c r="BB814" s="326"/>
      <c r="BC814" s="326"/>
      <c r="BD814" s="326"/>
      <c r="BE814" s="326"/>
      <c r="BF814" s="326"/>
      <c r="BG814" s="326"/>
      <c r="BH814" s="224" t="s">
        <v>84</v>
      </c>
      <c r="BI814" s="225"/>
      <c r="BJ814" s="249"/>
      <c r="BK814" s="226">
        <v>9.7000000000000003E-2</v>
      </c>
      <c r="BL814" s="250"/>
      <c r="BM814" s="225"/>
      <c r="BN814" s="226"/>
      <c r="BO814" s="226">
        <v>0.109</v>
      </c>
      <c r="BP814" s="251"/>
      <c r="BQ814" s="225"/>
      <c r="BR814" s="226"/>
      <c r="BS814" s="226">
        <v>7.4999999999999997E-2</v>
      </c>
      <c r="BT814" s="250"/>
      <c r="BU814" s="8"/>
      <c r="BV814" s="87"/>
      <c r="BW814" s="104" t="s">
        <v>84</v>
      </c>
      <c r="BX814" s="130"/>
      <c r="BY814" s="93"/>
      <c r="BZ814" s="102">
        <f>BK814+BO814+BS814</f>
        <v>0.28100000000000003</v>
      </c>
      <c r="CA814" s="142"/>
      <c r="CB814" s="8"/>
      <c r="CC814" s="87"/>
      <c r="CD814" s="90" t="s">
        <v>84</v>
      </c>
      <c r="CE814" s="132"/>
      <c r="CF814" s="93"/>
      <c r="CG814" s="102">
        <f>BZ814</f>
        <v>0.28100000000000003</v>
      </c>
      <c r="CH814" s="133"/>
      <c r="CI814" s="8"/>
      <c r="CJ814" s="9"/>
      <c r="CK814" s="8"/>
      <c r="CL814" s="8"/>
      <c r="CM814" s="8"/>
      <c r="CN814" s="8"/>
      <c r="CO814" s="8"/>
      <c r="CP814" s="8"/>
      <c r="CQ814" s="25" t="s">
        <v>84</v>
      </c>
      <c r="CR814" s="31">
        <f>BK814/C810%</f>
        <v>1.8288084464555052</v>
      </c>
      <c r="CS814" s="31">
        <f>BO814/D810%</f>
        <v>1.7417705337168425</v>
      </c>
      <c r="CT814" s="31">
        <f>BS814/E810%</f>
        <v>2.201996476805637</v>
      </c>
      <c r="CU814" s="32">
        <f>BZ814/F810%</f>
        <v>1.8773383217530732</v>
      </c>
    </row>
    <row r="815" spans="1:99" ht="15.75" customHeight="1" x14ac:dyDescent="0.25">
      <c r="A815" s="474" t="s">
        <v>95</v>
      </c>
      <c r="B815" s="475"/>
      <c r="C815" s="327" t="s">
        <v>40</v>
      </c>
      <c r="D815" s="327" t="s">
        <v>45</v>
      </c>
      <c r="E815" s="327" t="s">
        <v>48</v>
      </c>
      <c r="F815" s="328" t="s">
        <v>52</v>
      </c>
      <c r="G815" s="329" t="s">
        <v>56</v>
      </c>
      <c r="H815" s="329" t="s">
        <v>96</v>
      </c>
      <c r="I815" s="330" t="s">
        <v>97</v>
      </c>
      <c r="J815" s="330"/>
      <c r="K815" s="331"/>
      <c r="L815" s="262"/>
      <c r="M815" s="215">
        <v>1</v>
      </c>
      <c r="N815" s="262">
        <v>15</v>
      </c>
      <c r="O815" s="262">
        <v>1</v>
      </c>
      <c r="P815" s="262">
        <v>15</v>
      </c>
      <c r="Q815" s="210">
        <f t="shared" ref="Q815:R817" si="692">K815+M815+O815</f>
        <v>2</v>
      </c>
      <c r="R815" s="211">
        <f t="shared" si="692"/>
        <v>30</v>
      </c>
      <c r="S815" s="411">
        <f t="shared" ref="S815:T817" si="693">Q815+S769</f>
        <v>44</v>
      </c>
      <c r="T815" s="411">
        <f t="shared" si="693"/>
        <v>695</v>
      </c>
      <c r="U815" s="208">
        <f>S815/X789</f>
        <v>2.4444444444444446</v>
      </c>
      <c r="V815" s="412">
        <f>T815/S815</f>
        <v>15.795454545454545</v>
      </c>
      <c r="W815" s="185"/>
      <c r="X815" s="213"/>
      <c r="Y815" s="309"/>
      <c r="Z815" s="309"/>
      <c r="AA815" s="313"/>
      <c r="AB815" s="313"/>
      <c r="AC815" s="313"/>
      <c r="AD815" s="313"/>
      <c r="AE815" s="313"/>
      <c r="AF815" s="313"/>
      <c r="AG815" s="313"/>
      <c r="AH815" s="313"/>
      <c r="AI815" s="313"/>
      <c r="AJ815" s="313"/>
      <c r="AK815" s="313"/>
      <c r="AL815" s="313"/>
      <c r="AM815" s="313"/>
      <c r="AN815" s="313"/>
      <c r="AO815" s="313"/>
      <c r="AP815" s="313"/>
      <c r="AQ815" s="313"/>
      <c r="AR815" s="313"/>
      <c r="AS815" s="313"/>
      <c r="AT815" s="313"/>
      <c r="AU815" s="313"/>
      <c r="AV815" s="313"/>
      <c r="AW815" s="313"/>
      <c r="AX815" s="313"/>
      <c r="AY815" s="313"/>
      <c r="AZ815" s="313"/>
      <c r="BA815" s="313"/>
      <c r="BB815" s="313"/>
      <c r="BC815" s="313"/>
      <c r="BD815" s="313"/>
      <c r="BE815" s="313"/>
      <c r="BF815" s="313"/>
      <c r="BG815" s="313"/>
      <c r="BH815" s="195"/>
      <c r="BI815" s="225"/>
      <c r="BJ815" s="240"/>
      <c r="BK815" s="241"/>
      <c r="BL815" s="250"/>
      <c r="BM815" s="225"/>
      <c r="BN815" s="241"/>
      <c r="BO815" s="241"/>
      <c r="BP815" s="251"/>
      <c r="BQ815" s="225"/>
      <c r="BR815" s="241"/>
      <c r="BS815" s="241"/>
      <c r="BT815" s="250"/>
      <c r="BU815" s="8"/>
      <c r="BV815" s="87"/>
      <c r="BW815" s="97"/>
      <c r="BX815" s="130"/>
      <c r="BY815" s="93"/>
      <c r="BZ815" s="93"/>
      <c r="CA815" s="142"/>
      <c r="CB815" s="8"/>
      <c r="CC815" s="143"/>
      <c r="CD815" s="108"/>
      <c r="CE815" s="132"/>
      <c r="CF815" s="93"/>
      <c r="CG815" s="93"/>
      <c r="CH815" s="133"/>
      <c r="CI815" s="8"/>
      <c r="CJ815" s="9"/>
      <c r="CK815" s="8"/>
      <c r="CL815" s="8"/>
      <c r="CM815" s="8"/>
      <c r="CN815" s="8"/>
      <c r="CO815" s="8"/>
      <c r="CP815" s="8"/>
      <c r="CQ815" s="42"/>
      <c r="CR815" s="43"/>
      <c r="CS815" s="43"/>
      <c r="CT815" s="43"/>
      <c r="CU815" s="48"/>
    </row>
    <row r="816" spans="1:99" ht="15.75" customHeight="1" x14ac:dyDescent="0.25">
      <c r="A816" s="191" t="s">
        <v>98</v>
      </c>
      <c r="B816" s="234"/>
      <c r="C816" s="333">
        <v>1.2</v>
      </c>
      <c r="D816" s="333">
        <v>0.85</v>
      </c>
      <c r="E816" s="333">
        <v>1.1499999999999999</v>
      </c>
      <c r="F816" s="334">
        <v>0.85</v>
      </c>
      <c r="G816" s="334">
        <v>0.85</v>
      </c>
      <c r="H816" s="335">
        <f>F789</f>
        <v>464.53199999999998</v>
      </c>
      <c r="I816" s="336" t="s">
        <v>99</v>
      </c>
      <c r="J816" s="336"/>
      <c r="K816" s="331"/>
      <c r="L816" s="262"/>
      <c r="M816" s="215">
        <v>1</v>
      </c>
      <c r="N816" s="262">
        <v>10</v>
      </c>
      <c r="O816" s="262"/>
      <c r="P816" s="215"/>
      <c r="Q816" s="210">
        <f t="shared" si="692"/>
        <v>1</v>
      </c>
      <c r="R816" s="211">
        <f t="shared" si="692"/>
        <v>10</v>
      </c>
      <c r="S816" s="411">
        <f t="shared" si="693"/>
        <v>43</v>
      </c>
      <c r="T816" s="411">
        <f t="shared" si="693"/>
        <v>465</v>
      </c>
      <c r="U816" s="208">
        <f>S816/X790</f>
        <v>2.3888888888888888</v>
      </c>
      <c r="V816" s="222">
        <f>T816/S816</f>
        <v>10.813953488372093</v>
      </c>
      <c r="W816" s="213"/>
      <c r="X816" s="223"/>
      <c r="Y816" s="309"/>
      <c r="Z816" s="309"/>
      <c r="AA816" s="313"/>
      <c r="AE816" s="313"/>
      <c r="AF816" s="313"/>
      <c r="AG816" s="313"/>
      <c r="AH816" s="313"/>
      <c r="AI816" s="313"/>
      <c r="AJ816" s="313"/>
      <c r="AK816" s="313"/>
      <c r="AL816" s="313"/>
      <c r="AM816" s="313"/>
      <c r="AN816" s="313"/>
      <c r="AO816" s="313"/>
      <c r="AP816" s="313"/>
      <c r="AQ816" s="313"/>
      <c r="AR816" s="313"/>
      <c r="AS816" s="313"/>
      <c r="AT816" s="313"/>
      <c r="AU816" s="313"/>
      <c r="AV816" s="313"/>
      <c r="AW816" s="313"/>
      <c r="AX816" s="313"/>
      <c r="AY816" s="313"/>
      <c r="AZ816" s="313"/>
      <c r="BA816" s="313"/>
      <c r="BB816" s="313"/>
      <c r="BC816" s="313"/>
      <c r="BD816" s="313"/>
      <c r="BE816" s="313"/>
      <c r="BF816" s="313"/>
      <c r="BG816" s="313"/>
      <c r="BH816" s="224" t="s">
        <v>86</v>
      </c>
      <c r="BI816" s="239"/>
      <c r="BJ816" s="249"/>
      <c r="BK816" s="226">
        <v>9.4E-2</v>
      </c>
      <c r="BL816" s="242"/>
      <c r="BM816" s="225"/>
      <c r="BN816" s="226"/>
      <c r="BO816" s="226">
        <v>0.20499999999999999</v>
      </c>
      <c r="BP816" s="251"/>
      <c r="BQ816" s="225"/>
      <c r="BR816" s="226"/>
      <c r="BS816" s="226">
        <v>0.29899999999999999</v>
      </c>
      <c r="BT816" s="250"/>
      <c r="BU816" s="87"/>
      <c r="BV816" s="87"/>
      <c r="BW816" s="104" t="s">
        <v>86</v>
      </c>
      <c r="BX816" s="14"/>
      <c r="BY816" s="16"/>
      <c r="BZ816" s="102">
        <f>BK816+BO816+BS816</f>
        <v>0.59799999999999998</v>
      </c>
      <c r="CA816" s="17"/>
      <c r="CB816" s="469" t="s">
        <v>100</v>
      </c>
      <c r="CC816" s="470"/>
      <c r="CD816" s="131" t="s">
        <v>86</v>
      </c>
      <c r="CE816" s="19"/>
      <c r="CF816" s="16"/>
      <c r="CG816" s="102">
        <f>BZ816</f>
        <v>0.59799999999999998</v>
      </c>
      <c r="CH816" s="20"/>
      <c r="CI816" s="9"/>
      <c r="CP816" s="8"/>
      <c r="CQ816" s="33" t="s">
        <v>86</v>
      </c>
      <c r="CR816" s="44">
        <f>BK816/C811%</f>
        <v>1.320410169967692</v>
      </c>
      <c r="CS816" s="44">
        <f>BO816/D811%</f>
        <v>1.805213103205354</v>
      </c>
      <c r="CT816" s="44">
        <f>BS816/E811%</f>
        <v>2.138157894736842</v>
      </c>
      <c r="CU816" s="49">
        <f>BZ816/F811%</f>
        <v>1.8423241627899809</v>
      </c>
    </row>
    <row r="817" spans="1:99" ht="15.75" customHeight="1" x14ac:dyDescent="0.25">
      <c r="A817" s="501" t="s">
        <v>95</v>
      </c>
      <c r="B817" s="241" t="s">
        <v>38</v>
      </c>
      <c r="C817" s="337">
        <f>BY789/F789%</f>
        <v>0.87615062040935832</v>
      </c>
      <c r="D817" s="337">
        <f>BY791/(F791+F792+F793)%</f>
        <v>1.0076434492410375</v>
      </c>
      <c r="E817" s="337">
        <f>BY793/(F794+F795+F796)%</f>
        <v>0.70986514363959008</v>
      </c>
      <c r="F817" s="338">
        <f>BY795/(F797+F798)%</f>
        <v>0.97483795232991377</v>
      </c>
      <c r="G817" s="339">
        <f>BY797/(F799)%</f>
        <v>0.67321688500727805</v>
      </c>
      <c r="H817" s="340" t="s">
        <v>101</v>
      </c>
      <c r="I817" s="341" t="s">
        <v>102</v>
      </c>
      <c r="J817" s="341"/>
      <c r="K817" s="342"/>
      <c r="L817" s="343"/>
      <c r="M817" s="344">
        <v>0</v>
      </c>
      <c r="N817" s="343">
        <v>0</v>
      </c>
      <c r="O817" s="344"/>
      <c r="P817" s="344"/>
      <c r="Q817" s="294">
        <f t="shared" si="692"/>
        <v>0</v>
      </c>
      <c r="R817" s="345">
        <f t="shared" si="692"/>
        <v>0</v>
      </c>
      <c r="S817" s="411">
        <f t="shared" si="693"/>
        <v>10</v>
      </c>
      <c r="T817" s="411">
        <f t="shared" si="693"/>
        <v>215</v>
      </c>
      <c r="U817" s="346">
        <f>S817/X791</f>
        <v>0.55555555555555558</v>
      </c>
      <c r="V817" s="347">
        <f>T817/S817</f>
        <v>21.5</v>
      </c>
      <c r="W817" s="213"/>
      <c r="X817" s="348"/>
      <c r="Y817" s="309"/>
      <c r="Z817" s="309"/>
      <c r="AA817" s="348"/>
      <c r="AE817" s="348"/>
      <c r="AF817" s="348"/>
      <c r="AG817" s="169"/>
      <c r="AH817" s="169"/>
      <c r="AI817" s="169"/>
      <c r="AJ817" s="169"/>
      <c r="AK817" s="169"/>
      <c r="AL817" s="169"/>
      <c r="AM817" s="169"/>
      <c r="AN817" s="169"/>
      <c r="AO817" s="169"/>
      <c r="AP817" s="169"/>
      <c r="AQ817" s="169"/>
      <c r="AR817" s="169"/>
      <c r="AS817" s="169"/>
      <c r="AT817" s="169"/>
      <c r="AU817" s="169"/>
      <c r="AV817" s="169"/>
      <c r="AW817" s="169"/>
      <c r="AX817" s="169"/>
      <c r="AY817" s="169"/>
      <c r="AZ817" s="169"/>
      <c r="BA817" s="169"/>
      <c r="BB817" s="169"/>
      <c r="BC817" s="169"/>
      <c r="BD817" s="169"/>
      <c r="BE817" s="169"/>
      <c r="BF817" s="169"/>
      <c r="BG817" s="169"/>
      <c r="BH817" s="224"/>
      <c r="BI817" s="349"/>
      <c r="BJ817" s="276"/>
      <c r="BK817" s="197"/>
      <c r="BL817" s="250"/>
      <c r="BM817" s="287"/>
      <c r="BN817" s="241"/>
      <c r="BO817" s="241"/>
      <c r="BP817" s="288"/>
      <c r="BQ817" s="350"/>
      <c r="BR817" s="197"/>
      <c r="BS817" s="197"/>
      <c r="BT817" s="289"/>
      <c r="BU817" s="87"/>
      <c r="BV817" s="87"/>
      <c r="BW817" s="107"/>
      <c r="BX817" s="14"/>
      <c r="BY817" s="16"/>
      <c r="BZ817" s="93"/>
      <c r="CA817" s="17"/>
      <c r="CB817" s="144" t="s">
        <v>90</v>
      </c>
      <c r="CC817" s="145"/>
      <c r="CD817" s="131"/>
      <c r="CE817" s="21"/>
      <c r="CF817" s="22"/>
      <c r="CG817" s="146"/>
      <c r="CH817" s="23"/>
      <c r="CI817" s="9"/>
      <c r="CP817" s="8"/>
      <c r="CQ817" s="8"/>
      <c r="CR817" s="8"/>
      <c r="CS817" s="8"/>
      <c r="CT817" s="8"/>
      <c r="CU817" s="8"/>
    </row>
    <row r="818" spans="1:99" ht="15.75" customHeight="1" x14ac:dyDescent="0.25">
      <c r="A818" s="502"/>
      <c r="B818" s="351" t="s">
        <v>39</v>
      </c>
      <c r="C818" s="352">
        <f>CF789/G789%</f>
        <v>0.11500297114555674</v>
      </c>
      <c r="D818" s="352">
        <f>CF791/(G791+G792+G793)%</f>
        <v>5.682970396338613E-2</v>
      </c>
      <c r="E818" s="352">
        <f>CF793/(G794+G795+G796)%</f>
        <v>5.105314606590157E-2</v>
      </c>
      <c r="F818" s="353">
        <f>CF795/(G797+G798)%</f>
        <v>8.517906557227177E-2</v>
      </c>
      <c r="G818" s="354">
        <f>CF797/(G799)%</f>
        <v>2.7943445487246837E-2</v>
      </c>
      <c r="H818" s="413">
        <f>H772+F812-F813</f>
        <v>1156.5859999999998</v>
      </c>
      <c r="K818" s="309"/>
      <c r="L818" s="309"/>
      <c r="M818" s="471" t="s">
        <v>103</v>
      </c>
      <c r="N818" s="472"/>
      <c r="O818" s="473"/>
      <c r="P818" s="357" t="s">
        <v>104</v>
      </c>
      <c r="Q818" s="358" t="s">
        <v>105</v>
      </c>
      <c r="R818" s="359" t="s">
        <v>106</v>
      </c>
      <c r="S818" s="359" t="s">
        <v>107</v>
      </c>
      <c r="T818" s="359" t="s">
        <v>108</v>
      </c>
      <c r="U818" s="359" t="s">
        <v>101</v>
      </c>
      <c r="V818" s="360" t="s">
        <v>109</v>
      </c>
      <c r="W818" s="213"/>
      <c r="X818" s="348"/>
      <c r="Y818" s="348"/>
      <c r="Z818" s="348"/>
      <c r="AA818" s="348"/>
      <c r="AE818" s="348"/>
      <c r="AF818" s="348"/>
      <c r="AG818" s="169"/>
      <c r="AH818" s="169"/>
      <c r="AI818" s="169"/>
      <c r="AJ818" s="169"/>
      <c r="AK818" s="169"/>
      <c r="AL818" s="169"/>
      <c r="AM818" s="169"/>
      <c r="AN818" s="169"/>
      <c r="AO818" s="169"/>
      <c r="AP818" s="169"/>
      <c r="AQ818" s="169"/>
      <c r="AR818" s="169"/>
      <c r="AS818" s="169"/>
      <c r="AT818" s="169"/>
      <c r="AU818" s="169"/>
      <c r="AV818" s="169"/>
      <c r="AW818" s="169"/>
      <c r="AX818" s="169"/>
      <c r="AY818" s="169"/>
      <c r="AZ818" s="169"/>
      <c r="BA818" s="169"/>
      <c r="BB818" s="169"/>
      <c r="BC818" s="169"/>
      <c r="BD818" s="169"/>
      <c r="BE818" s="169"/>
      <c r="BF818" s="169"/>
      <c r="BG818" s="169"/>
      <c r="BH818" s="361" t="s">
        <v>110</v>
      </c>
      <c r="BI818" s="480"/>
      <c r="BJ818" s="362">
        <f>BJ789+BJ791+BJ793+BJ795+BJ797+BJ799+BJ800+BJ802+BJ804+BJ806+BJ807+BJ808+BJ810+BJ812+BJ814+BJ816</f>
        <v>9.1500000000000021</v>
      </c>
      <c r="BK818" s="362">
        <f>BK789+BK791+BK793+BK795+BK797+BK799+BK800+BK802+BK804+BK806+BK807+BK808+BK810+BK812+BK814+BK816</f>
        <v>0.84799999999999998</v>
      </c>
      <c r="BL818" s="488"/>
      <c r="BM818" s="489"/>
      <c r="BN818" s="362">
        <f>BN789+BN791+BN793+BN795+BN797+BN799+BN800+BN802+BN804+BN806+BN807+BN808+BN810+BN812+BN814+BN816</f>
        <v>7.8199999999999994</v>
      </c>
      <c r="BO818" s="362">
        <f>BO789+BO791+BO793+BO795+BO797+BO799+BO800+BO802+BO804+BO806+BO807+BO808+BO810+BO812+BO814+BO816</f>
        <v>1.04</v>
      </c>
      <c r="BP818" s="488"/>
      <c r="BQ818" s="489"/>
      <c r="BR818" s="362">
        <f>BR789+BR791+BR793+BR795+BR797+BR799+BR800+BR802+BR804+BR806+BR807+BR808+BR810+BR812+BR814+BR816</f>
        <v>7.3099999999999987</v>
      </c>
      <c r="BS818" s="362">
        <f>BS789+BS791+BS793+BS795+BS797+BS799+BS800+BS802+BS804+BS806+BS807+BS808+BS810+BS812+BS814+BS816</f>
        <v>0.76200000000000001</v>
      </c>
      <c r="BT818" s="482"/>
      <c r="BU818" s="87"/>
      <c r="BV818" s="87"/>
      <c r="BW818" s="147" t="s">
        <v>110</v>
      </c>
      <c r="BX818" s="18"/>
      <c r="BY818" s="148">
        <f>BY789+BY791+BY793+BY795+BY797+BY799+BY800+BY802+BY804+BY806+BY807+BY808+BY810+BY812+BY814+BY816</f>
        <v>24.279999999999998</v>
      </c>
      <c r="BZ818" s="149">
        <f>BZ791+BZ793+BZ795+BZ797+BZ799+BZ800+BZ802+BZ804+BZ806+BZ807+BZ808+BZ810+BZ812+BZ814+BZ816+CC817</f>
        <v>2.65</v>
      </c>
      <c r="CA818" s="150">
        <f>CA799+CA800+CA802+CA806+CA806+CA807</f>
        <v>0</v>
      </c>
      <c r="CB818" s="144" t="s">
        <v>39</v>
      </c>
      <c r="CC818" s="145">
        <f>CC817</f>
        <v>0</v>
      </c>
      <c r="CD818" s="147" t="s">
        <v>110</v>
      </c>
      <c r="CE818" s="151"/>
      <c r="CF818" s="152">
        <f>SUM(CF771:CF817)</f>
        <v>384.86</v>
      </c>
      <c r="CG818" s="153">
        <f>SUM(BZ772:BZ818)</f>
        <v>8.2329999999999988</v>
      </c>
      <c r="CH818" s="154">
        <f>CA818</f>
        <v>0</v>
      </c>
      <c r="CI818" s="9"/>
      <c r="CP818" s="8"/>
      <c r="CQ818" s="45"/>
      <c r="CR818" s="8"/>
      <c r="CS818" s="8"/>
      <c r="CT818" s="8"/>
      <c r="CU818" s="8"/>
    </row>
    <row r="819" spans="1:99" ht="15" customHeight="1" x14ac:dyDescent="0.25">
      <c r="A819" s="363"/>
      <c r="H819" s="364" t="s">
        <v>109</v>
      </c>
      <c r="K819" s="309"/>
      <c r="L819" s="309"/>
      <c r="M819" s="365"/>
      <c r="N819" s="333"/>
      <c r="O819" s="366"/>
      <c r="P819" s="367" t="s">
        <v>111</v>
      </c>
      <c r="Q819" s="205"/>
      <c r="R819" s="205"/>
      <c r="S819" s="368"/>
      <c r="T819" s="368"/>
      <c r="U819" s="368"/>
      <c r="V819" s="369">
        <f>Q819+R819+S819+T819+U819</f>
        <v>0</v>
      </c>
      <c r="W819" s="213"/>
      <c r="X819" s="348"/>
      <c r="Y819" s="348"/>
      <c r="Z819" s="348"/>
      <c r="AA819" s="348"/>
      <c r="AE819" s="348"/>
      <c r="AF819" s="348"/>
      <c r="AG819" s="169"/>
      <c r="AH819" s="169"/>
      <c r="AI819" s="169"/>
      <c r="AJ819" s="169"/>
      <c r="AK819" s="169"/>
      <c r="AL819" s="169"/>
      <c r="AM819" s="169"/>
      <c r="AN819" s="169"/>
      <c r="AO819" s="169"/>
      <c r="AP819" s="169"/>
      <c r="AQ819" s="169"/>
      <c r="AR819" s="169"/>
      <c r="AS819" s="169"/>
      <c r="AT819" s="169"/>
      <c r="AU819" s="169"/>
      <c r="AV819" s="169"/>
      <c r="AW819" s="169"/>
      <c r="AX819" s="169"/>
      <c r="AY819" s="169"/>
      <c r="AZ819" s="169"/>
      <c r="BA819" s="169"/>
      <c r="BB819" s="169"/>
      <c r="BC819" s="169"/>
      <c r="BD819" s="169"/>
      <c r="BE819" s="169"/>
      <c r="BF819" s="169"/>
      <c r="BG819" s="169"/>
      <c r="BH819" s="370" t="s">
        <v>112</v>
      </c>
      <c r="BI819" s="481"/>
      <c r="BJ819" s="371">
        <f>BJ818/(BJ818+C812)%</f>
        <v>7.8777442961687489</v>
      </c>
      <c r="BK819" s="371">
        <f>BK818/C812%</f>
        <v>0.79252336448598126</v>
      </c>
      <c r="BL819" s="490"/>
      <c r="BM819" s="491"/>
      <c r="BN819" s="371">
        <f>BN818/(BN818+D812)%</f>
        <v>3.9332059148978975</v>
      </c>
      <c r="BO819" s="371">
        <f>BO818/D812%</f>
        <v>0.54450261780104714</v>
      </c>
      <c r="BP819" s="490"/>
      <c r="BQ819" s="491"/>
      <c r="BR819" s="371">
        <f>BR818/(BR818+E812)%</f>
        <v>4.9288652147528813</v>
      </c>
      <c r="BS819" s="371">
        <f>BS818/E812%</f>
        <v>0.54042553191489362</v>
      </c>
      <c r="BT819" s="483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9"/>
      <c r="CP819" s="8"/>
    </row>
    <row r="820" spans="1:99" ht="15" customHeight="1" x14ac:dyDescent="0.25">
      <c r="A820" s="474" t="s">
        <v>95</v>
      </c>
      <c r="B820" s="475"/>
      <c r="C820" s="327" t="s">
        <v>58</v>
      </c>
      <c r="D820" s="372" t="s">
        <v>61</v>
      </c>
      <c r="E820" s="323" t="s">
        <v>65</v>
      </c>
      <c r="F820" s="325" t="s">
        <v>70</v>
      </c>
      <c r="G820" s="373" t="s">
        <v>71</v>
      </c>
      <c r="H820" s="374" t="s">
        <v>73</v>
      </c>
      <c r="I820" s="375"/>
      <c r="K820" s="309"/>
      <c r="L820" s="309"/>
      <c r="M820" s="476" t="s">
        <v>113</v>
      </c>
      <c r="N820" s="477"/>
      <c r="O820" s="376"/>
      <c r="P820" s="377" t="s">
        <v>114</v>
      </c>
      <c r="Q820" s="378">
        <f t="shared" ref="Q820:V820" si="694">Q819</f>
        <v>0</v>
      </c>
      <c r="R820" s="378">
        <f t="shared" si="694"/>
        <v>0</v>
      </c>
      <c r="S820" s="378">
        <f t="shared" si="694"/>
        <v>0</v>
      </c>
      <c r="T820" s="378">
        <f t="shared" si="694"/>
        <v>0</v>
      </c>
      <c r="U820" s="378">
        <f t="shared" si="694"/>
        <v>0</v>
      </c>
      <c r="V820" s="379">
        <f t="shared" si="694"/>
        <v>0</v>
      </c>
      <c r="W820" s="169"/>
      <c r="X820" s="348"/>
      <c r="Y820" s="348"/>
      <c r="Z820" s="348"/>
      <c r="AA820" s="348"/>
      <c r="AE820" s="348"/>
      <c r="AF820" s="348"/>
      <c r="AG820" s="169"/>
      <c r="AH820" s="169"/>
      <c r="AI820" s="169"/>
      <c r="AJ820" s="169"/>
      <c r="AK820" s="169"/>
      <c r="AL820" s="169"/>
      <c r="AM820" s="169"/>
      <c r="AN820" s="169"/>
      <c r="AO820" s="169"/>
      <c r="AP820" s="169"/>
      <c r="AQ820" s="169"/>
      <c r="AR820" s="169"/>
      <c r="AS820" s="169"/>
      <c r="AT820" s="169"/>
      <c r="AU820" s="169"/>
      <c r="AV820" s="169"/>
      <c r="AW820" s="169"/>
      <c r="AX820" s="169"/>
      <c r="AY820" s="169"/>
      <c r="AZ820" s="169"/>
      <c r="BA820" s="169"/>
      <c r="BB820" s="169"/>
      <c r="BC820" s="169"/>
      <c r="BD820" s="169"/>
      <c r="BE820" s="169"/>
      <c r="BF820" s="169"/>
      <c r="BG820" s="169"/>
      <c r="BH820" s="380"/>
      <c r="BI820" s="381"/>
      <c r="BJ820" s="381"/>
      <c r="BK820" s="381"/>
      <c r="BL820" s="381"/>
      <c r="BM820" s="381"/>
      <c r="BN820" s="381"/>
      <c r="BO820" s="381"/>
      <c r="BP820" s="381"/>
      <c r="BQ820" s="381"/>
      <c r="BR820" s="381"/>
      <c r="BS820" s="381"/>
      <c r="BT820" s="381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9"/>
    </row>
    <row r="821" spans="1:99" ht="15" customHeight="1" x14ac:dyDescent="0.25">
      <c r="A821" s="382"/>
      <c r="B821" s="189"/>
      <c r="C821" s="333">
        <v>1.5</v>
      </c>
      <c r="D821" s="333">
        <v>1.45</v>
      </c>
      <c r="E821" s="383">
        <v>1.25</v>
      </c>
      <c r="F821" s="272">
        <v>1.5</v>
      </c>
      <c r="G821" s="384">
        <v>1.5</v>
      </c>
      <c r="H821" s="385">
        <v>1.5</v>
      </c>
      <c r="I821" s="386"/>
      <c r="K821" s="387" t="s">
        <v>56</v>
      </c>
      <c r="L821" s="388"/>
      <c r="M821" s="476" t="s">
        <v>115</v>
      </c>
      <c r="N821" s="477"/>
      <c r="O821" s="376"/>
      <c r="S821" s="309"/>
      <c r="T821" s="389"/>
      <c r="U821" s="478" t="s">
        <v>109</v>
      </c>
      <c r="V821" s="479"/>
      <c r="W821" s="169"/>
      <c r="X821" s="348"/>
      <c r="Y821" s="390" t="s">
        <v>116</v>
      </c>
      <c r="Z821" s="390">
        <f>100-(Z824+V824+0.15)</f>
        <v>94.143117502080059</v>
      </c>
      <c r="AA821" s="348"/>
      <c r="AE821" s="348"/>
      <c r="AF821" s="348"/>
      <c r="AG821" s="169"/>
      <c r="AH821" s="169"/>
      <c r="AI821" s="169"/>
      <c r="AJ821" s="169"/>
      <c r="AK821" s="169"/>
      <c r="AL821" s="169"/>
      <c r="AM821" s="169"/>
      <c r="AN821" s="169"/>
      <c r="AO821" s="169"/>
      <c r="AP821" s="169"/>
      <c r="AQ821" s="169"/>
      <c r="AR821" s="169"/>
      <c r="AS821" s="169"/>
      <c r="AT821" s="169"/>
      <c r="AU821" s="169"/>
      <c r="AV821" s="169"/>
      <c r="AW821" s="169"/>
      <c r="AX821" s="169"/>
      <c r="AY821" s="169"/>
      <c r="AZ821" s="169"/>
      <c r="BA821" s="169"/>
      <c r="BB821" s="169"/>
      <c r="BC821" s="169"/>
      <c r="BD821" s="169"/>
      <c r="BE821" s="169"/>
      <c r="BF821" s="169"/>
      <c r="BG821" s="169"/>
      <c r="BH821" s="380"/>
      <c r="BI821" s="381"/>
      <c r="BJ821" s="381"/>
      <c r="BK821" s="381"/>
      <c r="BL821" s="381"/>
      <c r="BM821" s="381"/>
      <c r="BN821" s="381"/>
      <c r="BO821" s="381"/>
      <c r="BP821" s="381"/>
      <c r="BQ821" s="381"/>
      <c r="BR821" s="381"/>
      <c r="BS821" s="381"/>
      <c r="BT821" s="381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9"/>
    </row>
    <row r="822" spans="1:99" ht="15.75" customHeight="1" x14ac:dyDescent="0.25">
      <c r="A822" s="365" t="s">
        <v>117</v>
      </c>
      <c r="B822" s="241" t="s">
        <v>38</v>
      </c>
      <c r="C822" s="337">
        <f>BX799/(BX799+F801)%</f>
        <v>2.2680429438204111</v>
      </c>
      <c r="D822" s="337">
        <f>BX800/(BX800+F802)%</f>
        <v>1.7511310744393451</v>
      </c>
      <c r="E822" s="337">
        <f>BX802/(BX802+F803)%</f>
        <v>3.2258064516129035</v>
      </c>
      <c r="F822" s="339">
        <f>BX804/(BX804+F804)%</f>
        <v>2.7399917557770181</v>
      </c>
      <c r="G822" s="391">
        <f>BX806/(BX806+F805)%</f>
        <v>5.2397429560059319</v>
      </c>
      <c r="H822" s="392">
        <f>BX807/(BX807+F806)%</f>
        <v>2.6055833929849683</v>
      </c>
      <c r="I822" s="393"/>
      <c r="K822" s="337">
        <f>BZ797/(F799)%</f>
        <v>0</v>
      </c>
      <c r="L822" s="309"/>
      <c r="M822" s="476" t="s">
        <v>118</v>
      </c>
      <c r="N822" s="477"/>
      <c r="O822" s="376"/>
      <c r="S822" s="309"/>
      <c r="T822" s="492" t="s">
        <v>119</v>
      </c>
      <c r="U822" s="183" t="s">
        <v>36</v>
      </c>
      <c r="V822" s="366">
        <v>5.25</v>
      </c>
      <c r="W822" s="169"/>
      <c r="X822" s="348"/>
      <c r="Y822" s="484" t="s">
        <v>120</v>
      </c>
      <c r="Z822" s="484"/>
      <c r="AA822" s="348"/>
      <c r="AB822" s="348"/>
      <c r="AC822" s="348"/>
      <c r="AD822" s="348"/>
      <c r="AE822" s="348"/>
      <c r="AF822" s="348"/>
      <c r="AG822" s="169"/>
      <c r="AH822" s="169"/>
      <c r="AI822" s="169"/>
      <c r="AJ822" s="169"/>
      <c r="AK822" s="169"/>
      <c r="AL822" s="169"/>
      <c r="AM822" s="169"/>
      <c r="AN822" s="169"/>
      <c r="AO822" s="169"/>
      <c r="AP822" s="169"/>
      <c r="AQ822" s="169"/>
      <c r="AR822" s="169"/>
      <c r="AS822" s="169"/>
      <c r="AT822" s="169"/>
      <c r="AU822" s="169"/>
      <c r="AV822" s="169"/>
      <c r="AW822" s="169"/>
      <c r="AX822" s="169"/>
      <c r="AY822" s="169"/>
      <c r="AZ822" s="169"/>
      <c r="BA822" s="169"/>
      <c r="BB822" s="169"/>
      <c r="BC822" s="169"/>
      <c r="BD822" s="169"/>
      <c r="BE822" s="169"/>
      <c r="BF822" s="169"/>
      <c r="BG822" s="169"/>
      <c r="BH822" s="380"/>
      <c r="BI822" s="381"/>
      <c r="BJ822" s="381"/>
      <c r="BK822" s="381"/>
      <c r="BL822" s="381"/>
      <c r="BM822" s="381"/>
      <c r="BN822" s="381"/>
      <c r="BO822" s="381"/>
      <c r="BP822" s="381"/>
      <c r="BQ822" s="381"/>
      <c r="BR822" s="381"/>
      <c r="BS822" s="381"/>
      <c r="BT822" s="381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9"/>
    </row>
    <row r="823" spans="1:99" ht="15.75" customHeight="1" x14ac:dyDescent="0.25">
      <c r="A823" s="365"/>
      <c r="B823" s="241" t="s">
        <v>39</v>
      </c>
      <c r="C823" s="337">
        <f>CE799/(CE799+G801)%</f>
        <v>0.13178500382849864</v>
      </c>
      <c r="D823" s="337">
        <f>CE800/(CE800+G802)%</f>
        <v>0.1358054296929232</v>
      </c>
      <c r="E823" s="337">
        <f>CE802/(CE802+G803)%</f>
        <v>0.1554362529346538</v>
      </c>
      <c r="F823" s="339">
        <f>CE804/(CE804+G804)%</f>
        <v>0.22330338828309337</v>
      </c>
      <c r="G823" s="391">
        <f>CE806/(CE806+G805)%</f>
        <v>0.2990447495077046</v>
      </c>
      <c r="H823" s="394">
        <f>CF807/(CF807+G806)%</f>
        <v>0.21991034424426967</v>
      </c>
      <c r="K823" s="352">
        <f>CG797/(G799)%</f>
        <v>0</v>
      </c>
      <c r="M823" s="485" t="s">
        <v>121</v>
      </c>
      <c r="N823" s="467"/>
      <c r="O823" s="395"/>
      <c r="T823" s="492"/>
      <c r="U823" s="183" t="s">
        <v>38</v>
      </c>
      <c r="V823" s="193">
        <f>BY818/(BY818+F812)%</f>
        <v>5.2408910378173026</v>
      </c>
      <c r="W823" s="169"/>
      <c r="X823" s="260"/>
      <c r="Y823" s="183" t="s">
        <v>122</v>
      </c>
      <c r="Z823" s="396">
        <v>0</v>
      </c>
      <c r="AA823" s="260"/>
      <c r="AB823" s="260"/>
      <c r="AC823" s="260"/>
      <c r="AD823" s="260"/>
      <c r="AE823" s="260"/>
      <c r="AF823" s="260"/>
      <c r="AG823" s="223"/>
      <c r="AH823" s="223"/>
      <c r="AI823" s="223"/>
      <c r="AJ823" s="223"/>
      <c r="AK823" s="223"/>
      <c r="AL823" s="223"/>
      <c r="AM823" s="223"/>
      <c r="AN823" s="223"/>
      <c r="AO823" s="223"/>
      <c r="AP823" s="223"/>
      <c r="AQ823" s="223"/>
      <c r="AR823" s="223"/>
      <c r="AS823" s="223"/>
      <c r="AT823" s="223"/>
      <c r="AU823" s="223"/>
      <c r="AV823" s="223"/>
      <c r="AW823" s="223"/>
      <c r="AX823" s="223"/>
      <c r="AY823" s="223"/>
      <c r="AZ823" s="223"/>
      <c r="BA823" s="223"/>
      <c r="BB823" s="223"/>
      <c r="BC823" s="223"/>
      <c r="BD823" s="223"/>
      <c r="BE823" s="223"/>
      <c r="BF823" s="223"/>
      <c r="BG823" s="223"/>
      <c r="BH823" s="380"/>
      <c r="BI823" s="381"/>
      <c r="BJ823" s="381"/>
      <c r="BK823" s="381"/>
      <c r="BL823" s="381"/>
      <c r="BM823" s="381"/>
      <c r="BN823" s="381"/>
      <c r="BO823" s="381"/>
      <c r="BP823" s="381"/>
      <c r="BQ823" s="381"/>
      <c r="BR823" s="381"/>
      <c r="BS823" s="381"/>
      <c r="BT823" s="381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9"/>
    </row>
    <row r="824" spans="1:99" ht="15.75" customHeight="1" x14ac:dyDescent="0.25">
      <c r="A824" s="382"/>
      <c r="B824" s="234"/>
      <c r="C824" s="333">
        <v>1.95</v>
      </c>
      <c r="D824" s="333">
        <v>1.75</v>
      </c>
      <c r="E824" s="333">
        <v>1.65</v>
      </c>
      <c r="F824" s="384"/>
      <c r="G824" s="322" t="s">
        <v>123</v>
      </c>
      <c r="H824" s="397" t="s">
        <v>45</v>
      </c>
      <c r="I824" s="327" t="s">
        <v>48</v>
      </c>
      <c r="J824" s="327" t="s">
        <v>52</v>
      </c>
      <c r="K824" s="327" t="s">
        <v>58</v>
      </c>
      <c r="L824" s="372" t="s">
        <v>61</v>
      </c>
      <c r="M824" s="323" t="s">
        <v>65</v>
      </c>
      <c r="N824" s="323" t="s">
        <v>70</v>
      </c>
      <c r="O824" s="327" t="s">
        <v>77</v>
      </c>
      <c r="P824" s="327" t="s">
        <v>80</v>
      </c>
      <c r="Q824" s="398" t="s">
        <v>82</v>
      </c>
      <c r="R824" s="398" t="s">
        <v>84</v>
      </c>
      <c r="S824" s="399" t="s">
        <v>86</v>
      </c>
      <c r="T824" s="493"/>
      <c r="U824" s="183" t="s">
        <v>39</v>
      </c>
      <c r="V824" s="414">
        <f>CF818/(CF818+G812)%</f>
        <v>5.7068824979199384</v>
      </c>
      <c r="W824" s="169"/>
      <c r="X824" s="260"/>
      <c r="Y824" s="183" t="s">
        <v>124</v>
      </c>
      <c r="Z824" s="400">
        <f>Z823/((CF818+G812)+(CF818+G812)*0.0015)%</f>
        <v>0</v>
      </c>
      <c r="AF824" s="260"/>
      <c r="AG824" s="223"/>
      <c r="AH824" s="223"/>
      <c r="AI824" s="223"/>
      <c r="AJ824" s="223"/>
      <c r="AK824" s="223"/>
      <c r="AL824" s="223"/>
      <c r="AM824" s="223"/>
      <c r="AN824" s="223"/>
      <c r="AO824" s="223"/>
      <c r="AP824" s="223"/>
      <c r="AQ824" s="223"/>
      <c r="AR824" s="223"/>
      <c r="AS824" s="223"/>
      <c r="AT824" s="223"/>
      <c r="AU824" s="223"/>
      <c r="AV824" s="223"/>
      <c r="AW824" s="223"/>
      <c r="AX824" s="223"/>
      <c r="AY824" s="223"/>
      <c r="AZ824" s="223"/>
      <c r="BA824" s="223"/>
      <c r="BB824" s="223"/>
      <c r="BC824" s="223"/>
      <c r="BD824" s="223"/>
      <c r="BE824" s="223"/>
      <c r="BF824" s="223"/>
      <c r="BG824" s="223"/>
      <c r="BH824" s="380"/>
      <c r="BI824" s="381"/>
      <c r="BJ824" s="381"/>
      <c r="BK824" s="381"/>
      <c r="BL824" s="381"/>
      <c r="BM824" s="381"/>
      <c r="BN824" s="381"/>
      <c r="BO824" s="381"/>
      <c r="BP824" s="381"/>
      <c r="BQ824" s="381"/>
      <c r="BR824" s="381"/>
      <c r="BS824" s="381"/>
      <c r="BT824" s="381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9"/>
    </row>
    <row r="825" spans="1:99" ht="15" customHeight="1" x14ac:dyDescent="0.25">
      <c r="A825" s="365" t="s">
        <v>109</v>
      </c>
      <c r="B825" s="241" t="s">
        <v>38</v>
      </c>
      <c r="C825" s="337">
        <f>BY799/(BY799+F801)%</f>
        <v>2.5101354977747317</v>
      </c>
      <c r="D825" s="337">
        <f>BY800/(BY800+F802)%</f>
        <v>1.9426306727739338</v>
      </c>
      <c r="E825" s="337">
        <f>BY802/(BY802+F803)%</f>
        <v>3.6417910447761197</v>
      </c>
      <c r="F825" s="338">
        <f>BY804/(BY804+F804)%</f>
        <v>2.7399917557770181</v>
      </c>
      <c r="G825" s="274" t="s">
        <v>38</v>
      </c>
      <c r="H825" s="337">
        <f>BZ791/(F791+F792+F793)%</f>
        <v>0</v>
      </c>
      <c r="I825" s="337">
        <f>BZ793/(F794+F795+F796)%</f>
        <v>0</v>
      </c>
      <c r="J825" s="337">
        <f>BZ795/(F797+F798)%</f>
        <v>0</v>
      </c>
      <c r="K825" s="337">
        <f>BZ799/F801%</f>
        <v>0</v>
      </c>
      <c r="L825" s="337">
        <f>BZ800/F802%</f>
        <v>0</v>
      </c>
      <c r="M825" s="337">
        <f>BZ802/F803%</f>
        <v>0</v>
      </c>
      <c r="N825" s="386">
        <f>BZ804/F804%</f>
        <v>0</v>
      </c>
      <c r="O825" s="337">
        <f>BZ808/F807%</f>
        <v>2.0973897635112118</v>
      </c>
      <c r="P825" s="337">
        <f>BZ810/F808%</f>
        <v>1.4867841409691629</v>
      </c>
      <c r="Q825" s="337" t="e">
        <f>BZ812/F809%</f>
        <v>#DIV/0!</v>
      </c>
      <c r="R825" s="386">
        <f>BZ814/F810%</f>
        <v>1.8773383217530732</v>
      </c>
      <c r="S825" s="272">
        <f>BZ816/F811%</f>
        <v>1.8423241627899809</v>
      </c>
      <c r="T825" s="493" t="s">
        <v>14</v>
      </c>
      <c r="U825" s="183" t="s">
        <v>38</v>
      </c>
      <c r="V825" s="193">
        <f>BZ818/F812%/0.381</f>
        <v>1.5843691520336725</v>
      </c>
      <c r="W825" s="223"/>
      <c r="X825" s="260"/>
      <c r="AF825" s="260"/>
      <c r="AG825" s="223"/>
      <c r="AH825" s="223"/>
      <c r="AI825" s="223"/>
      <c r="AJ825" s="223"/>
      <c r="AK825" s="223"/>
      <c r="AL825" s="223"/>
      <c r="AM825" s="223"/>
      <c r="AN825" s="223"/>
      <c r="AO825" s="223"/>
      <c r="AP825" s="223"/>
      <c r="AQ825" s="223"/>
      <c r="AR825" s="223"/>
      <c r="AS825" s="223"/>
      <c r="AT825" s="223"/>
      <c r="AU825" s="223"/>
      <c r="AV825" s="223"/>
      <c r="AW825" s="223"/>
      <c r="AX825" s="223"/>
      <c r="AY825" s="223"/>
      <c r="AZ825" s="223"/>
      <c r="BA825" s="223"/>
      <c r="BB825" s="223"/>
      <c r="BC825" s="223"/>
      <c r="BD825" s="223"/>
      <c r="BE825" s="223"/>
      <c r="BF825" s="223"/>
      <c r="BG825" s="223"/>
      <c r="BH825" s="380"/>
      <c r="BI825" s="381"/>
      <c r="BJ825" s="381"/>
      <c r="BK825" s="381"/>
      <c r="BL825" s="381"/>
      <c r="BM825" s="381"/>
      <c r="BN825" s="381"/>
      <c r="BO825" s="381"/>
      <c r="BP825" s="381"/>
      <c r="BQ825" s="381"/>
      <c r="BR825" s="381"/>
      <c r="BS825" s="381"/>
      <c r="BT825" s="381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9"/>
    </row>
    <row r="826" spans="1:99" ht="15" customHeight="1" x14ac:dyDescent="0.25">
      <c r="A826" s="401"/>
      <c r="B826" s="351" t="s">
        <v>39</v>
      </c>
      <c r="C826" s="352">
        <f>CF799/(CF799+G801)%</f>
        <v>0.14619292464716527</v>
      </c>
      <c r="D826" s="352">
        <f>CF800/(CF800+G802)%</f>
        <v>0.15092815769216211</v>
      </c>
      <c r="E826" s="352">
        <f>CF802/(CF802+G803)%</f>
        <v>0.17620147743494555</v>
      </c>
      <c r="F826" s="353">
        <f>CF804/(CF804+G804)%</f>
        <v>0.22330338828309337</v>
      </c>
      <c r="G826" s="402" t="s">
        <v>39</v>
      </c>
      <c r="H826" s="352">
        <f>CG791/(G791+G792+G793)%</f>
        <v>0</v>
      </c>
      <c r="I826" s="352">
        <f>CG793/(G794+G795+G796)%</f>
        <v>0</v>
      </c>
      <c r="J826" s="352">
        <f>CG795/(G797+G798)%</f>
        <v>0</v>
      </c>
      <c r="K826" s="352">
        <f>CG799/G801%</f>
        <v>0</v>
      </c>
      <c r="L826" s="352">
        <f>CG800/G802%</f>
        <v>0</v>
      </c>
      <c r="M826" s="352">
        <f>CG802/G803%</f>
        <v>0</v>
      </c>
      <c r="N826" s="393">
        <f>CG804/G804%</f>
        <v>0</v>
      </c>
      <c r="O826" s="352">
        <f>CG808/G807%</f>
        <v>0.21107138876743567</v>
      </c>
      <c r="P826" s="352">
        <f>CG810/G808%</f>
        <v>9.5642933049946879E-2</v>
      </c>
      <c r="Q826" s="352">
        <f>CG812/G809%</f>
        <v>0</v>
      </c>
      <c r="R826" s="393">
        <f>CG814/G810%</f>
        <v>0.12995121048858882</v>
      </c>
      <c r="S826" s="403">
        <f>CG816/G811%</f>
        <v>0.12927996679364062</v>
      </c>
      <c r="T826" s="494"/>
      <c r="U826" s="404" t="s">
        <v>39</v>
      </c>
      <c r="V826" s="405">
        <f>CG818/G812%/0.381</f>
        <v>0.33982028547449017</v>
      </c>
      <c r="W826" s="223"/>
      <c r="X826" s="260"/>
      <c r="AF826" s="260"/>
      <c r="AG826" s="223"/>
      <c r="AH826" s="223"/>
      <c r="AI826" s="223"/>
      <c r="AJ826" s="223"/>
      <c r="AK826" s="223"/>
      <c r="AL826" s="223"/>
      <c r="AM826" s="223"/>
      <c r="AN826" s="223"/>
      <c r="AO826" s="223"/>
      <c r="AP826" s="223"/>
      <c r="AQ826" s="223"/>
      <c r="AR826" s="223"/>
      <c r="AS826" s="223"/>
      <c r="AT826" s="223"/>
      <c r="AU826" s="223"/>
      <c r="AV826" s="223"/>
      <c r="AW826" s="223"/>
      <c r="AX826" s="223"/>
      <c r="AY826" s="223"/>
      <c r="AZ826" s="223"/>
      <c r="BA826" s="223"/>
      <c r="BB826" s="223"/>
      <c r="BC826" s="223"/>
      <c r="BD826" s="223"/>
      <c r="BE826" s="223"/>
      <c r="BF826" s="223"/>
      <c r="BG826" s="223"/>
      <c r="BH826" s="380"/>
      <c r="BI826" s="381"/>
      <c r="BJ826" s="381"/>
      <c r="BK826" s="381"/>
      <c r="BL826" s="381"/>
      <c r="BM826" s="381"/>
      <c r="BN826" s="381"/>
      <c r="BO826" s="381"/>
      <c r="BP826" s="381"/>
      <c r="BQ826" s="381"/>
      <c r="BR826" s="381"/>
      <c r="BS826" s="381"/>
      <c r="BT826" s="381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9"/>
    </row>
    <row r="827" spans="1:99" ht="18" customHeight="1" x14ac:dyDescent="0.25">
      <c r="A827" s="408" t="s">
        <v>125</v>
      </c>
      <c r="B827" s="348"/>
      <c r="C827" s="348"/>
      <c r="D827" s="309"/>
      <c r="E827" s="309"/>
      <c r="F827" s="495"/>
      <c r="G827" s="495"/>
      <c r="H827" s="495"/>
      <c r="I827" s="495"/>
      <c r="J827" s="495"/>
      <c r="K827" s="495"/>
      <c r="L827" s="495"/>
      <c r="M827" s="495"/>
      <c r="N827" s="495"/>
      <c r="O827" s="495"/>
      <c r="P827" s="495"/>
      <c r="Q827" s="495"/>
      <c r="R827" s="495"/>
      <c r="S827" s="495"/>
      <c r="W827" s="223"/>
      <c r="X827" s="309"/>
      <c r="Y827" s="309"/>
      <c r="Z827" s="309"/>
      <c r="AA827" s="310"/>
      <c r="AB827" s="310"/>
      <c r="AC827" s="310"/>
      <c r="AD827" s="310"/>
      <c r="AE827" s="310"/>
      <c r="AF827" s="310"/>
      <c r="AG827" s="409"/>
      <c r="AH827" s="409"/>
      <c r="AI827" s="409"/>
      <c r="AJ827" s="409"/>
      <c r="AK827" s="409"/>
      <c r="AL827" s="409"/>
      <c r="AM827" s="409"/>
      <c r="AN827" s="409"/>
      <c r="AO827" s="409"/>
      <c r="AP827" s="409"/>
      <c r="AQ827" s="409"/>
      <c r="AR827" s="409"/>
      <c r="AS827" s="409"/>
      <c r="AT827" s="409"/>
      <c r="AU827" s="409"/>
      <c r="AV827" s="409"/>
      <c r="AW827" s="409"/>
      <c r="AX827" s="409"/>
      <c r="AY827" s="409"/>
      <c r="AZ827" s="409"/>
      <c r="BA827" s="409"/>
      <c r="BB827" s="409"/>
      <c r="BC827" s="409"/>
      <c r="BD827" s="409"/>
      <c r="BE827" s="409"/>
      <c r="BF827" s="409"/>
      <c r="BG827" s="409"/>
      <c r="BH827" s="380"/>
      <c r="BI827" s="381"/>
      <c r="BJ827" s="381"/>
      <c r="BK827" s="381"/>
      <c r="BL827" s="381"/>
      <c r="BM827" s="381"/>
      <c r="BN827" s="381"/>
      <c r="BO827" s="381"/>
      <c r="BP827" s="381"/>
      <c r="BQ827" s="381"/>
      <c r="BR827" s="381"/>
      <c r="BS827" s="381"/>
      <c r="BT827" s="381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9"/>
    </row>
    <row r="828" spans="1:99" ht="15" customHeight="1" x14ac:dyDescent="0.3">
      <c r="A828" s="363"/>
      <c r="S828" s="161"/>
      <c r="T828" s="161"/>
      <c r="U828" s="161"/>
      <c r="V828" s="161"/>
      <c r="W828" s="223"/>
      <c r="BH828" s="380"/>
      <c r="BI828" s="381"/>
      <c r="BJ828" s="381"/>
      <c r="BK828" s="381"/>
      <c r="BL828" s="381"/>
      <c r="BM828" s="381"/>
      <c r="BN828" s="381"/>
      <c r="BO828" s="381"/>
      <c r="BP828" s="381"/>
      <c r="BQ828" s="381"/>
      <c r="BR828" s="381"/>
      <c r="BS828" s="381"/>
      <c r="BT828" s="381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9"/>
    </row>
    <row r="829" spans="1:99" ht="15" customHeight="1" x14ac:dyDescent="0.25">
      <c r="A829" s="363"/>
      <c r="W829" s="213"/>
      <c r="BH829" s="380"/>
      <c r="BI829" s="381"/>
      <c r="BJ829" s="381"/>
      <c r="BK829" s="381"/>
      <c r="BL829" s="381"/>
      <c r="BM829" s="381"/>
      <c r="BN829" s="381"/>
      <c r="BO829" s="381"/>
      <c r="BP829" s="381"/>
      <c r="BQ829" s="381"/>
      <c r="BR829" s="381"/>
      <c r="BS829" s="381"/>
      <c r="BT829" s="381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9"/>
    </row>
    <row r="830" spans="1:99" ht="15" customHeight="1" x14ac:dyDescent="0.3">
      <c r="A830" s="363"/>
      <c r="W830" s="213"/>
      <c r="BG830" s="161"/>
      <c r="BH830" s="380"/>
      <c r="BI830" s="381"/>
      <c r="BJ830" s="381"/>
      <c r="BK830" s="381"/>
      <c r="BL830" s="381"/>
      <c r="BM830" s="381"/>
      <c r="BN830" s="381"/>
      <c r="BO830" s="381"/>
      <c r="BP830" s="381"/>
      <c r="BQ830" s="381"/>
      <c r="BR830" s="381"/>
      <c r="BS830" s="381"/>
      <c r="BT830" s="381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</row>
    <row r="831" spans="1:99" ht="23.25" customHeight="1" x14ac:dyDescent="0.3">
      <c r="A831" s="156" t="s">
        <v>0</v>
      </c>
      <c r="B831" s="157"/>
      <c r="C831" s="157"/>
      <c r="D831" s="157"/>
      <c r="E831" s="157"/>
      <c r="F831" s="157"/>
      <c r="G831" s="157"/>
      <c r="H831" s="158"/>
      <c r="I831" s="159"/>
      <c r="J831" s="159"/>
      <c r="K831" s="426" t="s">
        <v>1</v>
      </c>
      <c r="L831" s="427"/>
      <c r="M831" s="486" t="s">
        <v>513</v>
      </c>
      <c r="N831" s="486"/>
      <c r="O831" s="159"/>
      <c r="P831" s="159"/>
      <c r="Q831" s="159"/>
      <c r="R831" s="159"/>
      <c r="S831" s="159"/>
      <c r="T831" s="159"/>
      <c r="U831" s="159"/>
      <c r="V831" s="160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161"/>
      <c r="BH831" s="162">
        <v>19</v>
      </c>
      <c r="BI831" s="430" t="s">
        <v>2</v>
      </c>
      <c r="BJ831" s="431"/>
      <c r="BK831" s="431"/>
      <c r="BL831" s="432"/>
      <c r="BM831" s="430" t="s">
        <v>3</v>
      </c>
      <c r="BN831" s="431"/>
      <c r="BO831" s="431"/>
      <c r="BP831" s="432"/>
      <c r="BQ831" s="430" t="s">
        <v>4</v>
      </c>
      <c r="BR831" s="431"/>
      <c r="BS831" s="431"/>
      <c r="BT831" s="433"/>
      <c r="BU831" s="87"/>
      <c r="BV831" s="87"/>
      <c r="BW831" s="87"/>
      <c r="BX831" s="87"/>
      <c r="BY831" s="88" t="s">
        <v>5</v>
      </c>
      <c r="BZ831" s="89"/>
      <c r="CA831" s="89"/>
      <c r="CB831" s="87"/>
      <c r="CC831" s="87"/>
      <c r="CD831" s="87"/>
      <c r="CE831" s="87"/>
      <c r="CF831" s="88" t="s">
        <v>6</v>
      </c>
      <c r="CG831" s="89"/>
      <c r="CH831" s="89"/>
      <c r="CI831" s="9"/>
      <c r="CK831" s="12"/>
      <c r="CL831" s="434" t="s">
        <v>7</v>
      </c>
      <c r="CM831" s="434"/>
      <c r="CN831" s="434"/>
      <c r="CO831" s="24"/>
      <c r="CQ831" s="12"/>
      <c r="CR831" s="434" t="s">
        <v>8</v>
      </c>
      <c r="CS831" s="434"/>
      <c r="CT831" s="434"/>
      <c r="CU831" s="24"/>
    </row>
    <row r="832" spans="1:99" ht="15.75" customHeight="1" x14ac:dyDescent="0.25">
      <c r="A832" s="163" t="s">
        <v>9</v>
      </c>
      <c r="B832" s="435" t="s">
        <v>10</v>
      </c>
      <c r="C832" s="435"/>
      <c r="D832" s="435"/>
      <c r="E832" s="435"/>
      <c r="F832" s="435"/>
      <c r="G832" s="435"/>
      <c r="H832" s="435"/>
      <c r="I832" s="436" t="s">
        <v>11</v>
      </c>
      <c r="J832" s="436"/>
      <c r="K832" s="436"/>
      <c r="L832" s="436"/>
      <c r="M832" s="436"/>
      <c r="N832" s="436"/>
      <c r="O832" s="461" t="s">
        <v>12</v>
      </c>
      <c r="P832" s="461"/>
      <c r="Q832" s="497" t="s">
        <v>13</v>
      </c>
      <c r="R832" s="497"/>
      <c r="S832" s="497"/>
      <c r="T832" s="497"/>
      <c r="U832" s="497"/>
      <c r="V832" s="498"/>
      <c r="W832" s="164"/>
      <c r="X832" s="165"/>
      <c r="Y832" s="437" t="s">
        <v>11</v>
      </c>
      <c r="Z832" s="438"/>
      <c r="AA832" s="438"/>
      <c r="AB832" s="438"/>
      <c r="AC832" s="438"/>
      <c r="AD832" s="438"/>
      <c r="AE832" s="438"/>
      <c r="AF832" s="438"/>
      <c r="AG832" s="438"/>
      <c r="AH832" s="438"/>
      <c r="AI832" s="438"/>
      <c r="AJ832" s="438"/>
      <c r="AK832" s="438"/>
      <c r="AL832" s="438"/>
      <c r="AM832" s="438"/>
      <c r="AN832" s="438"/>
      <c r="AO832" s="438"/>
      <c r="AP832" s="438"/>
      <c r="AQ832" s="438"/>
      <c r="AR832" s="438"/>
      <c r="AS832" s="438"/>
      <c r="AT832" s="438"/>
      <c r="AU832" s="439"/>
      <c r="AV832" s="166"/>
      <c r="AW832" s="167"/>
      <c r="AX832" s="167"/>
      <c r="AY832" s="167"/>
      <c r="AZ832" s="167"/>
      <c r="BA832" s="168"/>
      <c r="BB832" s="167"/>
      <c r="BC832" s="167"/>
      <c r="BD832" s="167"/>
      <c r="BE832" s="167"/>
      <c r="BF832" s="168"/>
      <c r="BG832" s="169"/>
      <c r="BH832" s="170" t="s">
        <v>9</v>
      </c>
      <c r="BI832" s="171" t="s">
        <v>7</v>
      </c>
      <c r="BJ832" s="172"/>
      <c r="BK832" s="173" t="s">
        <v>14</v>
      </c>
      <c r="BL832" s="174" t="s">
        <v>15</v>
      </c>
      <c r="BM832" s="171" t="s">
        <v>7</v>
      </c>
      <c r="BN832" s="172"/>
      <c r="BO832" s="173" t="s">
        <v>14</v>
      </c>
      <c r="BP832" s="173" t="s">
        <v>15</v>
      </c>
      <c r="BQ832" s="171" t="s">
        <v>7</v>
      </c>
      <c r="BR832" s="172"/>
      <c r="BS832" s="173" t="s">
        <v>14</v>
      </c>
      <c r="BT832" s="174" t="s">
        <v>15</v>
      </c>
      <c r="BU832" s="87"/>
      <c r="BV832" s="87"/>
      <c r="BW832" s="463" t="s">
        <v>9</v>
      </c>
      <c r="BX832" s="91" t="s">
        <v>7</v>
      </c>
      <c r="BY832" s="450" t="s">
        <v>16</v>
      </c>
      <c r="BZ832" s="450" t="s">
        <v>14</v>
      </c>
      <c r="CA832" s="452" t="s">
        <v>15</v>
      </c>
      <c r="CB832" s="87"/>
      <c r="CC832" s="87"/>
      <c r="CD832" s="454" t="s">
        <v>9</v>
      </c>
      <c r="CE832" s="92" t="s">
        <v>7</v>
      </c>
      <c r="CF832" s="450" t="s">
        <v>16</v>
      </c>
      <c r="CG832" s="457" t="s">
        <v>14</v>
      </c>
      <c r="CH832" s="459" t="s">
        <v>15</v>
      </c>
      <c r="CI832" s="9"/>
      <c r="CK832" s="25" t="s">
        <v>9</v>
      </c>
      <c r="CL832" s="26" t="s">
        <v>17</v>
      </c>
      <c r="CM832" s="26" t="s">
        <v>18</v>
      </c>
      <c r="CN832" s="1" t="s">
        <v>19</v>
      </c>
      <c r="CO832" s="27" t="s">
        <v>20</v>
      </c>
      <c r="CP832" s="28"/>
      <c r="CQ832" s="25" t="s">
        <v>9</v>
      </c>
      <c r="CR832" s="26" t="s">
        <v>17</v>
      </c>
      <c r="CS832" s="26" t="s">
        <v>18</v>
      </c>
      <c r="CT832" s="1" t="s">
        <v>19</v>
      </c>
      <c r="CU832" s="27" t="s">
        <v>20</v>
      </c>
    </row>
    <row r="833" spans="1:99" ht="31.5" customHeight="1" x14ac:dyDescent="0.25">
      <c r="A833" s="175"/>
      <c r="B833" s="176"/>
      <c r="C833" s="177" t="s">
        <v>17</v>
      </c>
      <c r="D833" s="177" t="s">
        <v>18</v>
      </c>
      <c r="E833" s="177" t="s">
        <v>19</v>
      </c>
      <c r="F833" s="178" t="s">
        <v>16</v>
      </c>
      <c r="G833" s="178" t="s">
        <v>21</v>
      </c>
      <c r="H833" s="178" t="s">
        <v>22</v>
      </c>
      <c r="I833" s="440" t="s">
        <v>23</v>
      </c>
      <c r="J833" s="440"/>
      <c r="K833" s="441" t="s">
        <v>24</v>
      </c>
      <c r="L833" s="441"/>
      <c r="M833" s="441" t="s">
        <v>25</v>
      </c>
      <c r="N833" s="441"/>
      <c r="O833" s="462"/>
      <c r="P833" s="462"/>
      <c r="Q833" s="499"/>
      <c r="R833" s="499"/>
      <c r="S833" s="499"/>
      <c r="T833" s="499"/>
      <c r="U833" s="499"/>
      <c r="V833" s="500"/>
      <c r="W833" s="164"/>
      <c r="X833" s="165"/>
      <c r="Y833" s="179"/>
      <c r="Z833" s="442" t="s">
        <v>26</v>
      </c>
      <c r="AA833" s="442"/>
      <c r="AB833" s="442"/>
      <c r="AC833" s="442"/>
      <c r="AD833" s="443" t="s">
        <v>27</v>
      </c>
      <c r="AE833" s="443"/>
      <c r="AF833" s="443"/>
      <c r="AG833" s="443"/>
      <c r="AH833" s="443" t="s">
        <v>28</v>
      </c>
      <c r="AI833" s="443"/>
      <c r="AJ833" s="443"/>
      <c r="AK833" s="443"/>
      <c r="AL833" s="444" t="s">
        <v>29</v>
      </c>
      <c r="AM833" s="444"/>
      <c r="AN833" s="444"/>
      <c r="AO833" s="444"/>
      <c r="AP833" s="445" t="s">
        <v>30</v>
      </c>
      <c r="AQ833" s="445"/>
      <c r="AR833" s="445" t="s">
        <v>31</v>
      </c>
      <c r="AS833" s="445"/>
      <c r="AT833" s="445"/>
      <c r="AU833" s="446"/>
      <c r="AW833" s="447" t="s">
        <v>32</v>
      </c>
      <c r="AX833" s="448"/>
      <c r="AY833" s="448"/>
      <c r="AZ833" s="448"/>
      <c r="BA833" s="449"/>
      <c r="BB833" s="447" t="s">
        <v>33</v>
      </c>
      <c r="BC833" s="448"/>
      <c r="BD833" s="448"/>
      <c r="BE833" s="448"/>
      <c r="BF833" s="449"/>
      <c r="BG833" s="181"/>
      <c r="BH833" s="170"/>
      <c r="BI833" s="171" t="s">
        <v>34</v>
      </c>
      <c r="BJ833" s="173" t="s">
        <v>16</v>
      </c>
      <c r="BK833" s="173"/>
      <c r="BL833" s="174"/>
      <c r="BM833" s="171" t="s">
        <v>34</v>
      </c>
      <c r="BN833" s="173" t="s">
        <v>16</v>
      </c>
      <c r="BO833" s="173"/>
      <c r="BP833" s="173"/>
      <c r="BQ833" s="171" t="s">
        <v>34</v>
      </c>
      <c r="BR833" s="173" t="s">
        <v>16</v>
      </c>
      <c r="BS833" s="173"/>
      <c r="BT833" s="174"/>
      <c r="BU833" s="87"/>
      <c r="BV833" s="87"/>
      <c r="BW833" s="464"/>
      <c r="BX833" s="95" t="s">
        <v>34</v>
      </c>
      <c r="BY833" s="451"/>
      <c r="BZ833" s="451"/>
      <c r="CA833" s="453"/>
      <c r="CB833" s="87"/>
      <c r="CC833" s="87"/>
      <c r="CD833" s="455"/>
      <c r="CE833" s="88" t="s">
        <v>34</v>
      </c>
      <c r="CF833" s="456"/>
      <c r="CG833" s="458"/>
      <c r="CH833" s="460"/>
      <c r="CI833" s="9"/>
      <c r="CK833" s="25"/>
      <c r="CL833" s="29" t="s">
        <v>35</v>
      </c>
      <c r="CM833" s="26" t="s">
        <v>35</v>
      </c>
      <c r="CN833" s="26" t="s">
        <v>35</v>
      </c>
      <c r="CO833" s="27" t="s">
        <v>35</v>
      </c>
      <c r="CP833" s="15"/>
      <c r="CQ833" s="25"/>
      <c r="CR833" s="29" t="s">
        <v>35</v>
      </c>
      <c r="CS833" s="26" t="s">
        <v>35</v>
      </c>
      <c r="CT833" s="26" t="s">
        <v>35</v>
      </c>
      <c r="CU833" s="27" t="s">
        <v>35</v>
      </c>
    </row>
    <row r="834" spans="1:99" ht="15.75" customHeight="1" x14ac:dyDescent="0.25">
      <c r="A834" s="182"/>
      <c r="B834" s="178" t="s">
        <v>36</v>
      </c>
      <c r="C834" s="177" t="s">
        <v>37</v>
      </c>
      <c r="D834" s="177" t="s">
        <v>37</v>
      </c>
      <c r="E834" s="177" t="s">
        <v>37</v>
      </c>
      <c r="F834" s="177" t="s">
        <v>37</v>
      </c>
      <c r="G834" s="177" t="s">
        <v>37</v>
      </c>
      <c r="H834" s="177" t="s">
        <v>37</v>
      </c>
      <c r="I834" s="178" t="s">
        <v>38</v>
      </c>
      <c r="J834" s="178" t="s">
        <v>39</v>
      </c>
      <c r="K834" s="178" t="s">
        <v>38</v>
      </c>
      <c r="L834" s="178" t="s">
        <v>39</v>
      </c>
      <c r="M834" s="178" t="s">
        <v>38</v>
      </c>
      <c r="N834" s="178" t="s">
        <v>39</v>
      </c>
      <c r="O834" s="178" t="s">
        <v>38</v>
      </c>
      <c r="P834" s="178" t="s">
        <v>39</v>
      </c>
      <c r="Q834" s="183" t="s">
        <v>17</v>
      </c>
      <c r="R834" s="183" t="s">
        <v>18</v>
      </c>
      <c r="S834" s="183" t="s">
        <v>19</v>
      </c>
      <c r="T834" s="183" t="s">
        <v>38</v>
      </c>
      <c r="U834" s="183" t="s">
        <v>39</v>
      </c>
      <c r="V834" s="184" t="s">
        <v>36</v>
      </c>
      <c r="W834" s="185"/>
      <c r="X834" s="186"/>
      <c r="Y834" s="175"/>
      <c r="Z834" s="187" t="s">
        <v>17</v>
      </c>
      <c r="AA834" s="187" t="s">
        <v>18</v>
      </c>
      <c r="AB834" s="188" t="s">
        <v>19</v>
      </c>
      <c r="AC834" s="189" t="s">
        <v>16</v>
      </c>
      <c r="AD834" s="187" t="s">
        <v>17</v>
      </c>
      <c r="AE834" s="187" t="s">
        <v>18</v>
      </c>
      <c r="AF834" s="187" t="s">
        <v>19</v>
      </c>
      <c r="AG834" s="189" t="s">
        <v>16</v>
      </c>
      <c r="AH834" s="187" t="s">
        <v>17</v>
      </c>
      <c r="AI834" s="187" t="s">
        <v>18</v>
      </c>
      <c r="AJ834" s="187" t="s">
        <v>19</v>
      </c>
      <c r="AK834" s="189" t="s">
        <v>16</v>
      </c>
      <c r="AL834" s="187" t="s">
        <v>17</v>
      </c>
      <c r="AM834" s="187" t="s">
        <v>18</v>
      </c>
      <c r="AN834" s="187" t="s">
        <v>19</v>
      </c>
      <c r="AO834" s="189" t="s">
        <v>39</v>
      </c>
      <c r="AP834" s="189" t="s">
        <v>38</v>
      </c>
      <c r="AQ834" s="189" t="s">
        <v>39</v>
      </c>
      <c r="AR834" s="187" t="s">
        <v>17</v>
      </c>
      <c r="AS834" s="187" t="s">
        <v>18</v>
      </c>
      <c r="AT834" s="187" t="s">
        <v>19</v>
      </c>
      <c r="AU834" s="190" t="s">
        <v>39</v>
      </c>
      <c r="AV834" s="191" t="s">
        <v>17</v>
      </c>
      <c r="AW834" s="192" t="s">
        <v>17</v>
      </c>
      <c r="AX834" s="189" t="s">
        <v>18</v>
      </c>
      <c r="AY834" s="189" t="s">
        <v>19</v>
      </c>
      <c r="AZ834" s="189" t="s">
        <v>38</v>
      </c>
      <c r="BA834" s="193" t="s">
        <v>39</v>
      </c>
      <c r="BB834" s="192" t="s">
        <v>17</v>
      </c>
      <c r="BC834" s="189" t="s">
        <v>18</v>
      </c>
      <c r="BD834" s="189" t="s">
        <v>19</v>
      </c>
      <c r="BE834" s="189" t="s">
        <v>38</v>
      </c>
      <c r="BF834" s="193" t="s">
        <v>39</v>
      </c>
      <c r="BG834" s="194"/>
      <c r="BH834" s="195"/>
      <c r="BI834" s="196"/>
      <c r="BJ834" s="197"/>
      <c r="BK834" s="198"/>
      <c r="BL834" s="199"/>
      <c r="BM834" s="196"/>
      <c r="BN834" s="197"/>
      <c r="BO834" s="198"/>
      <c r="BP834" s="200"/>
      <c r="BQ834" s="196"/>
      <c r="BR834" s="197"/>
      <c r="BS834" s="198"/>
      <c r="BT834" s="199"/>
      <c r="BU834" s="8"/>
      <c r="BV834" s="87"/>
      <c r="BW834" s="97"/>
      <c r="BX834" s="95"/>
      <c r="BY834" s="93"/>
      <c r="BZ834" s="93"/>
      <c r="CA834" s="98"/>
      <c r="CB834" s="8"/>
      <c r="CC834" s="87"/>
      <c r="CD834" s="90"/>
      <c r="CE834" s="99"/>
      <c r="CF834" s="100"/>
      <c r="CG834" s="100"/>
      <c r="CH834" s="101"/>
      <c r="CI834" s="8"/>
      <c r="CJ834" s="9"/>
      <c r="CK834" s="25"/>
      <c r="CL834" s="10"/>
      <c r="CM834" s="10"/>
      <c r="CN834" s="10"/>
      <c r="CO834" s="11"/>
      <c r="CP834" s="8"/>
      <c r="CQ834" s="25"/>
      <c r="CR834" s="30"/>
      <c r="CS834" s="30"/>
      <c r="CT834" s="30"/>
      <c r="CU834" s="46"/>
    </row>
    <row r="835" spans="1:99" ht="15.75" customHeight="1" x14ac:dyDescent="0.25">
      <c r="A835" s="201" t="s">
        <v>40</v>
      </c>
      <c r="B835" s="202"/>
      <c r="C835" s="203">
        <v>124.73</v>
      </c>
      <c r="D835" s="204">
        <v>143.96</v>
      </c>
      <c r="E835" s="204">
        <v>140.86600000000001</v>
      </c>
      <c r="F835" s="205">
        <f t="shared" ref="F835:F842" si="695">C835+D835+E835</f>
        <v>409.55600000000004</v>
      </c>
      <c r="G835" s="206">
        <f>F835+G789</f>
        <v>3948.5950000000003</v>
      </c>
      <c r="H835" s="206">
        <f>G835/BH831</f>
        <v>207.82078947368421</v>
      </c>
      <c r="I835" s="207">
        <f t="shared" ref="I835:I851" si="696">AC835</f>
        <v>0</v>
      </c>
      <c r="J835" s="207">
        <f>I835+J789</f>
        <v>0</v>
      </c>
      <c r="K835" s="207">
        <f t="shared" ref="K835:K851" si="697">AG835</f>
        <v>80</v>
      </c>
      <c r="L835" s="207">
        <f>K835+L789</f>
        <v>140</v>
      </c>
      <c r="M835" s="207">
        <f t="shared" ref="M835:M851" si="698">AK835</f>
        <v>805</v>
      </c>
      <c r="N835" s="207" t="e">
        <f>M835+N789</f>
        <v>#VALUE!</v>
      </c>
      <c r="O835" s="208">
        <f>(24*60-(I835+K835+M835+AR835+AS835+AT835+AP835))/24/60*100</f>
        <v>38.541666666666671</v>
      </c>
      <c r="P835" s="410" t="e">
        <f>(X835*24*60-(J835+L835+N835+AQ835+AU835))/X835/24/60*100</f>
        <v>#VALUE!</v>
      </c>
      <c r="Q835" s="209"/>
      <c r="R835" s="210"/>
      <c r="S835" s="211"/>
      <c r="T835" s="209"/>
      <c r="U835" s="209"/>
      <c r="V835" s="212"/>
      <c r="W835" s="213"/>
      <c r="X835" s="214">
        <f>BH831</f>
        <v>19</v>
      </c>
      <c r="Y835" s="201" t="s">
        <v>40</v>
      </c>
      <c r="Z835" s="215"/>
      <c r="AA835" s="216"/>
      <c r="AB835" s="217"/>
      <c r="AC835" s="210">
        <f t="shared" ref="AC835:AC851" si="699">Z835+AA835+AB835</f>
        <v>0</v>
      </c>
      <c r="AD835" s="215">
        <v>60</v>
      </c>
      <c r="AE835" s="215">
        <v>20</v>
      </c>
      <c r="AF835" s="215"/>
      <c r="AG835" s="210">
        <f t="shared" ref="AG835:AG851" si="700">AD835+AE835+AF835</f>
        <v>80</v>
      </c>
      <c r="AH835" s="216">
        <v>260</v>
      </c>
      <c r="AI835" s="216">
        <v>240</v>
      </c>
      <c r="AJ835" s="216">
        <v>305</v>
      </c>
      <c r="AK835" s="210">
        <f t="shared" ref="AK835:AK851" si="701">AH835+AI835+AJ835</f>
        <v>805</v>
      </c>
      <c r="AL835" s="218"/>
      <c r="AM835" s="218"/>
      <c r="AN835" s="218"/>
      <c r="AO835" s="207">
        <f>AL835+AM835+AN835+AO789</f>
        <v>0</v>
      </c>
      <c r="AP835" s="209"/>
      <c r="AQ835" s="411">
        <f>AP835+AQ789</f>
        <v>0</v>
      </c>
      <c r="AR835" s="210"/>
      <c r="AS835" s="210"/>
      <c r="AT835" s="210"/>
      <c r="AU835" s="219">
        <f>AR835+AS835+AT835+AU789</f>
        <v>0</v>
      </c>
      <c r="AV835" s="220" t="s">
        <v>40</v>
      </c>
      <c r="AW835" s="221"/>
      <c r="AX835" s="210"/>
      <c r="AY835" s="210"/>
      <c r="AZ835" s="219">
        <f>AW835+AX835+AY835</f>
        <v>0</v>
      </c>
      <c r="BA835" s="222">
        <f>AZ835+BA789</f>
        <v>0</v>
      </c>
      <c r="BB835" s="221"/>
      <c r="BC835" s="210"/>
      <c r="BD835" s="210"/>
      <c r="BE835" s="219">
        <f>BB835+BC835+BD835</f>
        <v>0</v>
      </c>
      <c r="BF835" s="222">
        <f t="shared" ref="BF835:BF857" si="702">BE835+BF789</f>
        <v>0</v>
      </c>
      <c r="BG835" s="223"/>
      <c r="BH835" s="224" t="s">
        <v>40</v>
      </c>
      <c r="BI835" s="225"/>
      <c r="BJ835" s="226">
        <v>1.31</v>
      </c>
      <c r="BK835" s="227"/>
      <c r="BL835" s="228"/>
      <c r="BM835" s="225"/>
      <c r="BN835" s="226">
        <v>1.4</v>
      </c>
      <c r="BO835" s="227"/>
      <c r="BP835" s="229"/>
      <c r="BQ835" s="225"/>
      <c r="BR835" s="226">
        <v>1.3</v>
      </c>
      <c r="BS835" s="227"/>
      <c r="BT835" s="230"/>
      <c r="BU835" s="8"/>
      <c r="BV835" s="87"/>
      <c r="BW835" s="104" t="s">
        <v>40</v>
      </c>
      <c r="BX835" s="13"/>
      <c r="BY835" s="102">
        <f>BJ835+BN835+BR835</f>
        <v>4.01</v>
      </c>
      <c r="BZ835" s="102"/>
      <c r="CA835" s="98"/>
      <c r="CB835" s="8"/>
      <c r="CC835" s="87"/>
      <c r="CD835" s="90" t="s">
        <v>40</v>
      </c>
      <c r="CE835" s="105"/>
      <c r="CF835" s="102">
        <f>BY835</f>
        <v>4.01</v>
      </c>
      <c r="CG835" s="102"/>
      <c r="CH835" s="106"/>
      <c r="CI835" s="8"/>
      <c r="CJ835" s="9"/>
      <c r="CK835" s="25" t="s">
        <v>40</v>
      </c>
      <c r="CL835" s="31">
        <f>BJ835/C835*100</f>
        <v>1.0502685801330873</v>
      </c>
      <c r="CM835" s="31">
        <f>BN835/D835*100</f>
        <v>0.97249235898860786</v>
      </c>
      <c r="CN835" s="31">
        <f>BR835/E835*100</f>
        <v>0.92286286257862071</v>
      </c>
      <c r="CO835" s="32">
        <f>BY835/F835%</f>
        <v>0.97910908398363083</v>
      </c>
      <c r="CP835" s="8"/>
      <c r="CQ835" s="25" t="s">
        <v>40</v>
      </c>
      <c r="CR835" s="31"/>
      <c r="CS835" s="31"/>
      <c r="CT835" s="31"/>
      <c r="CU835" s="32"/>
    </row>
    <row r="836" spans="1:99" ht="15.75" customHeight="1" x14ac:dyDescent="0.25">
      <c r="A836" s="182" t="s">
        <v>41</v>
      </c>
      <c r="B836" s="202"/>
      <c r="C836" s="204">
        <v>135.56</v>
      </c>
      <c r="D836" s="204">
        <v>192.37</v>
      </c>
      <c r="E836" s="204">
        <v>148.578</v>
      </c>
      <c r="F836" s="205">
        <f t="shared" si="695"/>
        <v>476.50800000000004</v>
      </c>
      <c r="G836" s="206">
        <f t="shared" ref="G836:G859" si="703">F836+G790</f>
        <v>3932.7699999999995</v>
      </c>
      <c r="H836" s="205">
        <f>G836/BH831</f>
        <v>206.98789473684209</v>
      </c>
      <c r="I836" s="231">
        <f t="shared" si="696"/>
        <v>0</v>
      </c>
      <c r="J836" s="207">
        <f t="shared" ref="J836:J857" si="704">I836+J790</f>
        <v>295</v>
      </c>
      <c r="K836" s="231">
        <f t="shared" si="697"/>
        <v>20</v>
      </c>
      <c r="L836" s="207">
        <f t="shared" ref="L836:L857" si="705">K836+L790</f>
        <v>150</v>
      </c>
      <c r="M836" s="207">
        <f t="shared" si="698"/>
        <v>105</v>
      </c>
      <c r="N836" s="207">
        <f t="shared" ref="N836:N857" si="706">M836+N790</f>
        <v>15060</v>
      </c>
      <c r="O836" s="208">
        <f>(24*60-(I836+K836+M836+AR836+AS836+AT836+AP836))/24/60*100</f>
        <v>91.319444444444443</v>
      </c>
      <c r="P836" s="208">
        <f>(X836*24*60-(J836+L836+N836+AQ836+AU836))/X836/24/60*100</f>
        <v>43.329678362573098</v>
      </c>
      <c r="Q836" s="232"/>
      <c r="R836" s="233"/>
      <c r="S836" s="233"/>
      <c r="T836" s="234"/>
      <c r="U836" s="234"/>
      <c r="V836" s="184"/>
      <c r="W836" s="213"/>
      <c r="X836" s="214">
        <f t="shared" ref="X836:X845" si="707">X835</f>
        <v>19</v>
      </c>
      <c r="Y836" s="182" t="s">
        <v>41</v>
      </c>
      <c r="Z836" s="215"/>
      <c r="AA836" s="216"/>
      <c r="AB836" s="216"/>
      <c r="AC836" s="210">
        <f t="shared" si="699"/>
        <v>0</v>
      </c>
      <c r="AD836" s="235"/>
      <c r="AE836" s="235">
        <v>20</v>
      </c>
      <c r="AF836" s="235"/>
      <c r="AG836" s="210">
        <f t="shared" si="700"/>
        <v>20</v>
      </c>
      <c r="AH836" s="235">
        <v>30</v>
      </c>
      <c r="AI836" s="235">
        <v>75</v>
      </c>
      <c r="AJ836" s="235"/>
      <c r="AK836" s="210">
        <f t="shared" si="701"/>
        <v>105</v>
      </c>
      <c r="AL836" s="233"/>
      <c r="AM836" s="233"/>
      <c r="AN836" s="233"/>
      <c r="AO836" s="207">
        <f t="shared" ref="AO836:AO857" si="708">AL836+AM836+AN836+AO790</f>
        <v>0</v>
      </c>
      <c r="AP836" s="236"/>
      <c r="AQ836" s="411">
        <f t="shared" ref="AQ836:AQ857" si="709">AP836+AQ790</f>
        <v>0</v>
      </c>
      <c r="AR836" s="237"/>
      <c r="AS836" s="237"/>
      <c r="AT836" s="237"/>
      <c r="AU836" s="219">
        <f t="shared" ref="AU836:AU857" si="710">AR836+AS836+AT836+AU790</f>
        <v>0</v>
      </c>
      <c r="AV836" s="220" t="s">
        <v>42</v>
      </c>
      <c r="AW836" s="221"/>
      <c r="AX836" s="210"/>
      <c r="AY836" s="210"/>
      <c r="AZ836" s="219">
        <f>AW836+AX836+AY836</f>
        <v>0</v>
      </c>
      <c r="BA836" s="222">
        <f t="shared" ref="BA836:BA858" si="711">AZ836+BA790</f>
        <v>0</v>
      </c>
      <c r="BB836" s="221"/>
      <c r="BC836" s="210"/>
      <c r="BD836" s="210"/>
      <c r="BE836" s="219">
        <f>BB836+BC836+BD836</f>
        <v>0</v>
      </c>
      <c r="BF836" s="222">
        <f t="shared" si="702"/>
        <v>0</v>
      </c>
      <c r="BG836" s="238"/>
      <c r="BH836" s="195"/>
      <c r="BI836" s="239"/>
      <c r="BJ836" s="240"/>
      <c r="BK836" s="241"/>
      <c r="BL836" s="242"/>
      <c r="BM836" s="239"/>
      <c r="BN836" s="241"/>
      <c r="BO836" s="241"/>
      <c r="BP836" s="198"/>
      <c r="BQ836" s="239"/>
      <c r="BR836" s="241"/>
      <c r="BS836" s="241"/>
      <c r="BT836" s="243"/>
      <c r="BU836" s="8"/>
      <c r="BV836" s="87"/>
      <c r="BW836" s="107"/>
      <c r="BX836" s="14"/>
      <c r="BY836" s="93"/>
      <c r="BZ836" s="93"/>
      <c r="CA836" s="98"/>
      <c r="CB836" s="8"/>
      <c r="CC836" s="87"/>
      <c r="CD836" s="108"/>
      <c r="CE836" s="109"/>
      <c r="CF836" s="93"/>
      <c r="CG836" s="93"/>
      <c r="CH836" s="110"/>
      <c r="CI836" s="8"/>
      <c r="CJ836" s="9"/>
      <c r="CK836" s="25"/>
      <c r="CL836" s="2"/>
      <c r="CM836" s="2"/>
      <c r="CN836" s="2"/>
      <c r="CO836" s="3"/>
      <c r="CP836" s="8"/>
      <c r="CQ836" s="25"/>
      <c r="CR836" s="2"/>
      <c r="CS836" s="2"/>
      <c r="CT836" s="2"/>
      <c r="CU836" s="3"/>
    </row>
    <row r="837" spans="1:99" ht="15.75" customHeight="1" x14ac:dyDescent="0.25">
      <c r="A837" s="201" t="s">
        <v>43</v>
      </c>
      <c r="B837" s="503">
        <v>260</v>
      </c>
      <c r="C837" s="204">
        <v>96.665000000000006</v>
      </c>
      <c r="D837" s="204">
        <v>122.14</v>
      </c>
      <c r="E837" s="204">
        <v>107.25</v>
      </c>
      <c r="F837" s="244">
        <f t="shared" si="695"/>
        <v>326.05500000000001</v>
      </c>
      <c r="G837" s="206">
        <f t="shared" si="703"/>
        <v>3593.3049999999998</v>
      </c>
      <c r="H837" s="206">
        <f>G837/BH831</f>
        <v>189.12131578947367</v>
      </c>
      <c r="I837" s="207">
        <f t="shared" si="696"/>
        <v>0</v>
      </c>
      <c r="J837" s="207">
        <f t="shared" si="704"/>
        <v>165</v>
      </c>
      <c r="K837" s="207">
        <f t="shared" si="697"/>
        <v>30</v>
      </c>
      <c r="L837" s="207">
        <f t="shared" si="705"/>
        <v>460</v>
      </c>
      <c r="M837" s="207">
        <f t="shared" si="698"/>
        <v>40</v>
      </c>
      <c r="N837" s="207">
        <f t="shared" si="706"/>
        <v>3290</v>
      </c>
      <c r="O837" s="208">
        <f>(24*60-(I837+K837+M837+AR837+AS837+AT837+AP837))/24/60*100</f>
        <v>95.1388888888889</v>
      </c>
      <c r="P837" s="208">
        <f>(X837*24*60-(J837+L837+N837+AQ837+AU837))/X837/24/60*100</f>
        <v>83.881578947368425</v>
      </c>
      <c r="Q837" s="496">
        <f>(C837+C838)/AL837*60</f>
        <v>13.181590909090911</v>
      </c>
      <c r="R837" s="496">
        <f>(D837+D838)/AM837*60</f>
        <v>15.76</v>
      </c>
      <c r="S837" s="496">
        <f>(E837+E838)/AN837*60</f>
        <v>13.838709677419356</v>
      </c>
      <c r="T837" s="496">
        <f>(F837+F838)/(AL837+AM837+AN837)*60</f>
        <v>14.27978102189781</v>
      </c>
      <c r="U837" s="496">
        <f>(G837+G838)*60/AO837</f>
        <v>12.732862644415917</v>
      </c>
      <c r="V837" s="487">
        <v>13.76</v>
      </c>
      <c r="W837" s="245"/>
      <c r="X837" s="214">
        <f t="shared" si="707"/>
        <v>19</v>
      </c>
      <c r="Y837" s="201" t="s">
        <v>43</v>
      </c>
      <c r="Z837" s="215"/>
      <c r="AA837" s="216"/>
      <c r="AB837" s="216"/>
      <c r="AC837" s="210">
        <f t="shared" si="699"/>
        <v>0</v>
      </c>
      <c r="AD837" s="246"/>
      <c r="AE837" s="235">
        <v>15</v>
      </c>
      <c r="AF837" s="235">
        <v>15</v>
      </c>
      <c r="AG837" s="210">
        <f t="shared" si="700"/>
        <v>30</v>
      </c>
      <c r="AH837" s="235">
        <v>40</v>
      </c>
      <c r="AI837" s="235">
        <v>0</v>
      </c>
      <c r="AJ837" s="235"/>
      <c r="AK837" s="210">
        <f t="shared" si="701"/>
        <v>40</v>
      </c>
      <c r="AL837" s="247">
        <v>440</v>
      </c>
      <c r="AM837" s="247">
        <v>465</v>
      </c>
      <c r="AN837" s="247">
        <v>465</v>
      </c>
      <c r="AO837" s="207">
        <f t="shared" si="708"/>
        <v>19475</v>
      </c>
      <c r="AP837" s="209"/>
      <c r="AQ837" s="411">
        <f t="shared" si="709"/>
        <v>0</v>
      </c>
      <c r="AR837" s="210"/>
      <c r="AS837" s="210"/>
      <c r="AT837" s="210"/>
      <c r="AU837" s="219">
        <f t="shared" si="710"/>
        <v>495</v>
      </c>
      <c r="AV837" s="220" t="s">
        <v>44</v>
      </c>
      <c r="AW837" s="221"/>
      <c r="AX837" s="210"/>
      <c r="AY837" s="210"/>
      <c r="AZ837" s="219">
        <f>AW837+AX837+AY837</f>
        <v>0</v>
      </c>
      <c r="BA837" s="222">
        <f t="shared" si="711"/>
        <v>0</v>
      </c>
      <c r="BB837" s="221"/>
      <c r="BC837" s="210"/>
      <c r="BD837" s="210"/>
      <c r="BE837" s="219">
        <f>BB837+BC837+BD837</f>
        <v>0</v>
      </c>
      <c r="BF837" s="222">
        <f t="shared" si="702"/>
        <v>0</v>
      </c>
      <c r="BG837" s="248">
        <f>SUM(AR837:AT839,AP837:AP839,AL837:AN839,AH837:AJ839,AD837:AF839,Z837:AB839)</f>
        <v>1440</v>
      </c>
      <c r="BH837" s="224" t="s">
        <v>45</v>
      </c>
      <c r="BI837" s="225"/>
      <c r="BJ837" s="249">
        <v>0.62</v>
      </c>
      <c r="BK837" s="226"/>
      <c r="BL837" s="250"/>
      <c r="BM837" s="225"/>
      <c r="BN837" s="226">
        <v>0.63</v>
      </c>
      <c r="BO837" s="226"/>
      <c r="BP837" s="251"/>
      <c r="BQ837" s="225"/>
      <c r="BR837" s="226">
        <v>0.65</v>
      </c>
      <c r="BS837" s="226"/>
      <c r="BT837" s="252"/>
      <c r="BU837" s="8"/>
      <c r="BV837" s="87"/>
      <c r="BW837" s="104" t="s">
        <v>45</v>
      </c>
      <c r="BX837" s="13"/>
      <c r="BY837" s="102">
        <f>BJ837+BN837+BR837</f>
        <v>1.9</v>
      </c>
      <c r="BZ837" s="102">
        <f>BK837+BO837+BS837</f>
        <v>0</v>
      </c>
      <c r="CA837" s="98"/>
      <c r="CB837" s="8"/>
      <c r="CC837" s="87"/>
      <c r="CD837" s="90" t="s">
        <v>45</v>
      </c>
      <c r="CE837" s="105"/>
      <c r="CF837" s="102">
        <f>BY837</f>
        <v>1.9</v>
      </c>
      <c r="CG837" s="102">
        <f>BZ837</f>
        <v>0</v>
      </c>
      <c r="CH837" s="106"/>
      <c r="CI837" s="8"/>
      <c r="CJ837" s="9"/>
      <c r="CK837" s="25" t="s">
        <v>45</v>
      </c>
      <c r="CL837" s="31">
        <f>BJ837/(C837+C838+C839)%</f>
        <v>0.6413903687994621</v>
      </c>
      <c r="CM837" s="31">
        <f>BN837/(D837+D838+D839)%</f>
        <v>0.51580153921729166</v>
      </c>
      <c r="CN837" s="31">
        <f>BR837/(E837+E838+E839)%</f>
        <v>0.60606060606060608</v>
      </c>
      <c r="CO837" s="32">
        <f>BY837/(F837+F838+F839)%</f>
        <v>0.58272377359647909</v>
      </c>
      <c r="CP837" s="8"/>
      <c r="CQ837" s="25" t="s">
        <v>45</v>
      </c>
      <c r="CR837" s="31">
        <f>BK837/(C837+C838+C839)%</f>
        <v>0</v>
      </c>
      <c r="CS837" s="31">
        <f>BO837/(D837+D838+D839)%</f>
        <v>0</v>
      </c>
      <c r="CT837" s="31">
        <f>BS837/(E837+E838+E839)%</f>
        <v>0</v>
      </c>
      <c r="CU837" s="32">
        <f>BZ837/(F837+F838+F839)%</f>
        <v>0</v>
      </c>
    </row>
    <row r="838" spans="1:99" ht="15.75" customHeight="1" x14ac:dyDescent="0.25">
      <c r="A838" s="182" t="s">
        <v>46</v>
      </c>
      <c r="B838" s="503"/>
      <c r="C838" s="204">
        <v>0</v>
      </c>
      <c r="D838" s="204">
        <v>0</v>
      </c>
      <c r="E838" s="204">
        <v>0</v>
      </c>
      <c r="F838" s="205">
        <f t="shared" si="695"/>
        <v>0</v>
      </c>
      <c r="G838" s="206">
        <f t="shared" si="703"/>
        <v>539.56999999999994</v>
      </c>
      <c r="H838" s="205">
        <f>G838/BH831</f>
        <v>28.398421052631576</v>
      </c>
      <c r="I838" s="231">
        <f t="shared" si="696"/>
        <v>0</v>
      </c>
      <c r="J838" s="207">
        <f t="shared" si="704"/>
        <v>0</v>
      </c>
      <c r="K838" s="231">
        <f t="shared" si="697"/>
        <v>0</v>
      </c>
      <c r="L838" s="207">
        <f t="shared" si="705"/>
        <v>0</v>
      </c>
      <c r="M838" s="207">
        <f t="shared" si="698"/>
        <v>0</v>
      </c>
      <c r="N838" s="207">
        <f t="shared" si="706"/>
        <v>0</v>
      </c>
      <c r="O838" s="208"/>
      <c r="P838" s="208"/>
      <c r="Q838" s="496"/>
      <c r="R838" s="496"/>
      <c r="S838" s="496"/>
      <c r="T838" s="496"/>
      <c r="U838" s="496"/>
      <c r="V838" s="487"/>
      <c r="W838" s="245"/>
      <c r="X838" s="214">
        <f t="shared" si="707"/>
        <v>19</v>
      </c>
      <c r="Y838" s="182" t="s">
        <v>46</v>
      </c>
      <c r="Z838" s="215"/>
      <c r="AA838" s="216"/>
      <c r="AB838" s="216"/>
      <c r="AC838" s="210">
        <f t="shared" si="699"/>
        <v>0</v>
      </c>
      <c r="AD838" s="235"/>
      <c r="AE838" s="235"/>
      <c r="AF838" s="235"/>
      <c r="AG838" s="210">
        <f t="shared" si="700"/>
        <v>0</v>
      </c>
      <c r="AH838" s="235">
        <v>0</v>
      </c>
      <c r="AI838" s="235">
        <v>0</v>
      </c>
      <c r="AJ838" s="235">
        <v>0</v>
      </c>
      <c r="AK838" s="210">
        <f t="shared" si="701"/>
        <v>0</v>
      </c>
      <c r="AL838" s="233"/>
      <c r="AM838" s="233"/>
      <c r="AN838" s="233"/>
      <c r="AO838" s="207">
        <f t="shared" si="708"/>
        <v>0</v>
      </c>
      <c r="AP838" s="236"/>
      <c r="AQ838" s="411">
        <f t="shared" si="709"/>
        <v>0</v>
      </c>
      <c r="AR838" s="237"/>
      <c r="AS838" s="237"/>
      <c r="AT838" s="237"/>
      <c r="AU838" s="219">
        <f t="shared" si="710"/>
        <v>0</v>
      </c>
      <c r="AV838" s="253"/>
      <c r="AW838" s="254"/>
      <c r="AX838" s="237"/>
      <c r="AY838" s="237"/>
      <c r="AZ838" s="255"/>
      <c r="BA838" s="222">
        <f t="shared" si="711"/>
        <v>0</v>
      </c>
      <c r="BB838" s="254"/>
      <c r="BC838" s="237"/>
      <c r="BD838" s="237"/>
      <c r="BE838" s="255"/>
      <c r="BF838" s="222">
        <f t="shared" si="702"/>
        <v>0</v>
      </c>
      <c r="BG838" s="257"/>
      <c r="BH838" s="195"/>
      <c r="BI838" s="239"/>
      <c r="BJ838" s="240"/>
      <c r="BK838" s="241"/>
      <c r="BL838" s="242"/>
      <c r="BM838" s="239"/>
      <c r="BN838" s="241"/>
      <c r="BO838" s="241"/>
      <c r="BP838" s="198"/>
      <c r="BQ838" s="239"/>
      <c r="BR838" s="241"/>
      <c r="BS838" s="241"/>
      <c r="BT838" s="243"/>
      <c r="BU838" s="8"/>
      <c r="BV838" s="87"/>
      <c r="BW838" s="107"/>
      <c r="BX838" s="14"/>
      <c r="BY838" s="93"/>
      <c r="BZ838" s="93"/>
      <c r="CA838" s="98"/>
      <c r="CB838" s="8"/>
      <c r="CC838" s="87"/>
      <c r="CD838" s="108"/>
      <c r="CE838" s="109"/>
      <c r="CF838" s="93"/>
      <c r="CG838" s="93"/>
      <c r="CH838" s="110"/>
      <c r="CI838" s="8"/>
      <c r="CJ838" s="9"/>
      <c r="CK838" s="25"/>
      <c r="CL838" s="2"/>
      <c r="CM838" s="2"/>
      <c r="CN838" s="2"/>
      <c r="CO838" s="3"/>
      <c r="CP838" s="8"/>
      <c r="CQ838" s="25"/>
      <c r="CR838" s="2"/>
      <c r="CS838" s="2"/>
      <c r="CT838" s="2"/>
      <c r="CU838" s="3"/>
    </row>
    <row r="839" spans="1:99" ht="15.75" customHeight="1" x14ac:dyDescent="0.25">
      <c r="A839" s="182" t="s">
        <v>47</v>
      </c>
      <c r="B839" s="258">
        <v>45</v>
      </c>
      <c r="C839" s="204">
        <v>0</v>
      </c>
      <c r="D839" s="204">
        <v>0</v>
      </c>
      <c r="E839" s="204">
        <v>0</v>
      </c>
      <c r="F839" s="205">
        <f t="shared" si="695"/>
        <v>0</v>
      </c>
      <c r="G839" s="206">
        <f t="shared" si="703"/>
        <v>310.74499999999995</v>
      </c>
      <c r="H839" s="205">
        <f>G839/BH831</f>
        <v>16.354999999999997</v>
      </c>
      <c r="I839" s="231">
        <f t="shared" si="696"/>
        <v>0</v>
      </c>
      <c r="J839" s="207">
        <f t="shared" si="704"/>
        <v>0</v>
      </c>
      <c r="K839" s="231">
        <f t="shared" si="697"/>
        <v>0</v>
      </c>
      <c r="L839" s="207">
        <f t="shared" si="705"/>
        <v>0</v>
      </c>
      <c r="M839" s="207">
        <f t="shared" si="698"/>
        <v>0</v>
      </c>
      <c r="N839" s="207">
        <f t="shared" si="706"/>
        <v>0</v>
      </c>
      <c r="O839" s="208"/>
      <c r="P839" s="208"/>
      <c r="Q839" s="207" t="e">
        <f>C839/AL839*60</f>
        <v>#DIV/0!</v>
      </c>
      <c r="R839" s="207" t="e">
        <f>D839/AM839*60</f>
        <v>#DIV/0!</v>
      </c>
      <c r="S839" s="207" t="e">
        <f>E839/AN839*60</f>
        <v>#DIV/0!</v>
      </c>
      <c r="T839" s="207" t="e">
        <f>(F839)/(AL839+AM839+AN839)*60</f>
        <v>#DIV/0!</v>
      </c>
      <c r="U839" s="207" t="e">
        <f>(G839)*60/AO839</f>
        <v>#DIV/0!</v>
      </c>
      <c r="V839" s="259">
        <v>16.5</v>
      </c>
      <c r="W839" s="213"/>
      <c r="X839" s="214">
        <f t="shared" si="707"/>
        <v>19</v>
      </c>
      <c r="Y839" s="182" t="s">
        <v>47</v>
      </c>
      <c r="Z839" s="215"/>
      <c r="AA839" s="216"/>
      <c r="AB839" s="217"/>
      <c r="AC839" s="210">
        <f t="shared" si="699"/>
        <v>0</v>
      </c>
      <c r="AD839" s="235"/>
      <c r="AE839" s="235"/>
      <c r="AF839" s="235"/>
      <c r="AG839" s="210">
        <f t="shared" si="700"/>
        <v>0</v>
      </c>
      <c r="AH839" s="235">
        <v>0</v>
      </c>
      <c r="AI839" s="235">
        <v>0</v>
      </c>
      <c r="AJ839" s="235">
        <v>0</v>
      </c>
      <c r="AK839" s="210">
        <f t="shared" si="701"/>
        <v>0</v>
      </c>
      <c r="AL839" s="247"/>
      <c r="AM839" s="247"/>
      <c r="AN839" s="247"/>
      <c r="AO839" s="207">
        <f t="shared" si="708"/>
        <v>0</v>
      </c>
      <c r="AP839" s="236"/>
      <c r="AQ839" s="411">
        <f t="shared" si="709"/>
        <v>0</v>
      </c>
      <c r="AR839" s="237"/>
      <c r="AS839" s="237"/>
      <c r="AT839" s="237"/>
      <c r="AU839" s="219">
        <f t="shared" si="710"/>
        <v>0</v>
      </c>
      <c r="AV839" s="253"/>
      <c r="AW839" s="254"/>
      <c r="AX839" s="237"/>
      <c r="AY839" s="237"/>
      <c r="AZ839" s="255"/>
      <c r="BA839" s="222">
        <f t="shared" si="711"/>
        <v>0</v>
      </c>
      <c r="BB839" s="254"/>
      <c r="BC839" s="237"/>
      <c r="BD839" s="237"/>
      <c r="BE839" s="255"/>
      <c r="BF839" s="222">
        <f t="shared" si="702"/>
        <v>0</v>
      </c>
      <c r="BG839" s="260"/>
      <c r="BH839" s="224" t="s">
        <v>48</v>
      </c>
      <c r="BI839" s="225"/>
      <c r="BJ839" s="249">
        <v>1.61</v>
      </c>
      <c r="BK839" s="226"/>
      <c r="BL839" s="250"/>
      <c r="BM839" s="225"/>
      <c r="BN839" s="226">
        <v>1.1399999999999999</v>
      </c>
      <c r="BO839" s="226"/>
      <c r="BP839" s="251"/>
      <c r="BQ839" s="225"/>
      <c r="BR839" s="226">
        <v>1.0900000000000001</v>
      </c>
      <c r="BS839" s="226"/>
      <c r="BT839" s="252"/>
      <c r="BU839" s="8"/>
      <c r="BV839" s="87"/>
      <c r="BW839" s="104" t="s">
        <v>48</v>
      </c>
      <c r="BX839" s="13"/>
      <c r="BY839" s="102">
        <f>BJ839+BN839+BR839</f>
        <v>3.84</v>
      </c>
      <c r="BZ839" s="102">
        <f>BK839+BO839+BS839</f>
        <v>0</v>
      </c>
      <c r="CA839" s="98"/>
      <c r="CB839" s="8"/>
      <c r="CC839" s="87"/>
      <c r="CD839" s="90" t="s">
        <v>48</v>
      </c>
      <c r="CE839" s="105"/>
      <c r="CF839" s="102">
        <f>BY839</f>
        <v>3.84</v>
      </c>
      <c r="CG839" s="102">
        <f>BZ839</f>
        <v>0</v>
      </c>
      <c r="CH839" s="106"/>
      <c r="CI839" s="8"/>
      <c r="CJ839" s="9"/>
      <c r="CK839" s="25" t="s">
        <v>48</v>
      </c>
      <c r="CL839" s="31">
        <f>BJ839/(C840+C841+C842)%</f>
        <v>0.80762478053674447</v>
      </c>
      <c r="CM839" s="31">
        <f>BN839/(D840+D841+D842)%</f>
        <v>0.46669477752168698</v>
      </c>
      <c r="CN839" s="31">
        <f>BR839/(E840+E841+E842)%</f>
        <v>0.83326962770430402</v>
      </c>
      <c r="CO839" s="32">
        <f>BY839/(F840+F841+F842)%</f>
        <v>0.66848759903278199</v>
      </c>
      <c r="CP839" s="8"/>
      <c r="CQ839" s="25" t="s">
        <v>48</v>
      </c>
      <c r="CR839" s="31">
        <f>BK839/(C840+C841+C842)%</f>
        <v>0</v>
      </c>
      <c r="CS839" s="31">
        <f>BO839/(D840+D841+D842)%</f>
        <v>0</v>
      </c>
      <c r="CT839" s="31">
        <f>BS839/(E840+E841+E842)%</f>
        <v>0</v>
      </c>
      <c r="CU839" s="32">
        <f>BZ839/(F842+F840+F841)%</f>
        <v>0</v>
      </c>
    </row>
    <row r="840" spans="1:99" ht="15.75" customHeight="1" x14ac:dyDescent="0.25">
      <c r="A840" s="201" t="s">
        <v>49</v>
      </c>
      <c r="B840" s="503">
        <v>234</v>
      </c>
      <c r="C840" s="204">
        <v>19.350000000000001</v>
      </c>
      <c r="D840" s="204">
        <v>0</v>
      </c>
      <c r="E840" s="204">
        <v>109.72</v>
      </c>
      <c r="F840" s="206">
        <f t="shared" si="695"/>
        <v>129.07</v>
      </c>
      <c r="G840" s="206">
        <f t="shared" si="703"/>
        <v>2434.228000000001</v>
      </c>
      <c r="H840" s="206">
        <f>G840/BH831</f>
        <v>128.1172631578948</v>
      </c>
      <c r="I840" s="207">
        <f t="shared" si="696"/>
        <v>40</v>
      </c>
      <c r="J840" s="207">
        <f t="shared" si="704"/>
        <v>200</v>
      </c>
      <c r="K840" s="207">
        <f t="shared" si="697"/>
        <v>0</v>
      </c>
      <c r="L840" s="207">
        <f t="shared" si="705"/>
        <v>370</v>
      </c>
      <c r="M840" s="207">
        <f t="shared" si="698"/>
        <v>50</v>
      </c>
      <c r="N840" s="207">
        <f t="shared" si="706"/>
        <v>2670</v>
      </c>
      <c r="O840" s="208">
        <f>(24*60-(I840+K840+M840+AR840+AS840+AT840))/24/60*100</f>
        <v>93.75</v>
      </c>
      <c r="P840" s="208">
        <f>(X840*24*60-(J840+L840+N840+AQ840+AU840))/X840/24/60*100</f>
        <v>86.531432748538009</v>
      </c>
      <c r="Q840" s="496">
        <f>(C840+C841)/AL840*60</f>
        <v>2.4702127659574469</v>
      </c>
      <c r="R840" s="496">
        <f>(D840+D841)/AM840*60</f>
        <v>0</v>
      </c>
      <c r="S840" s="496">
        <f>(E840+E841)/AN840*60</f>
        <v>14.629333333333333</v>
      </c>
      <c r="T840" s="496">
        <f>(F840+F841)/(AL840+AM840+AN840)*60</f>
        <v>5.5315714285714277</v>
      </c>
      <c r="U840" s="496">
        <f>(G840+G841)*60/AO840</f>
        <v>7.333852874717552</v>
      </c>
      <c r="V840" s="487">
        <v>16.25</v>
      </c>
      <c r="W840" s="245"/>
      <c r="X840" s="214">
        <f t="shared" si="707"/>
        <v>19</v>
      </c>
      <c r="Y840" s="201" t="s">
        <v>49</v>
      </c>
      <c r="Z840" s="215"/>
      <c r="AA840" s="216">
        <v>40</v>
      </c>
      <c r="AB840" s="216"/>
      <c r="AC840" s="210">
        <f t="shared" si="699"/>
        <v>40</v>
      </c>
      <c r="AD840" s="235"/>
      <c r="AE840" s="235"/>
      <c r="AF840" s="235"/>
      <c r="AG840" s="210">
        <f t="shared" si="700"/>
        <v>0</v>
      </c>
      <c r="AH840" s="216">
        <v>10</v>
      </c>
      <c r="AI840" s="216">
        <v>10</v>
      </c>
      <c r="AJ840" s="216">
        <v>30</v>
      </c>
      <c r="AK840" s="210">
        <f t="shared" si="701"/>
        <v>50</v>
      </c>
      <c r="AL840" s="247">
        <v>470</v>
      </c>
      <c r="AM840" s="247">
        <v>480</v>
      </c>
      <c r="AN840" s="247">
        <v>450</v>
      </c>
      <c r="AO840" s="207">
        <f t="shared" si="708"/>
        <v>19915</v>
      </c>
      <c r="AP840" s="209"/>
      <c r="AQ840" s="411">
        <f t="shared" si="709"/>
        <v>0</v>
      </c>
      <c r="AR840" s="210"/>
      <c r="AS840" s="210"/>
      <c r="AT840" s="210"/>
      <c r="AU840" s="219">
        <f t="shared" si="710"/>
        <v>445</v>
      </c>
      <c r="AV840" s="220" t="s">
        <v>50</v>
      </c>
      <c r="AW840" s="221"/>
      <c r="AX840" s="210"/>
      <c r="AY840" s="210"/>
      <c r="AZ840" s="219">
        <f>AW840+AX840+AY840</f>
        <v>0</v>
      </c>
      <c r="BA840" s="222">
        <f t="shared" si="711"/>
        <v>240</v>
      </c>
      <c r="BB840" s="221"/>
      <c r="BC840" s="210"/>
      <c r="BD840" s="210"/>
      <c r="BE840" s="219">
        <f>BB840+BC840+BD840</f>
        <v>0</v>
      </c>
      <c r="BF840" s="222">
        <f t="shared" si="702"/>
        <v>0</v>
      </c>
      <c r="BG840" s="248">
        <f>SUM(AR840:AT842,AP840:AP842,AL840:AN842,AH840:AJ842,AD840:AF842,Z840:AB842)</f>
        <v>1490</v>
      </c>
      <c r="BH840" s="195"/>
      <c r="BI840" s="239"/>
      <c r="BJ840" s="240"/>
      <c r="BK840" s="241"/>
      <c r="BL840" s="242"/>
      <c r="BM840" s="239"/>
      <c r="BN840" s="241"/>
      <c r="BO840" s="241"/>
      <c r="BP840" s="198"/>
      <c r="BQ840" s="239"/>
      <c r="BR840" s="241"/>
      <c r="BS840" s="241"/>
      <c r="BT840" s="243"/>
      <c r="BU840" s="8"/>
      <c r="BV840" s="87"/>
      <c r="BW840" s="107"/>
      <c r="BX840" s="14"/>
      <c r="BY840" s="93"/>
      <c r="BZ840" s="93"/>
      <c r="CA840" s="98"/>
      <c r="CB840" s="8"/>
      <c r="CC840" s="87"/>
      <c r="CD840" s="111"/>
      <c r="CE840" s="112"/>
      <c r="CF840" s="93"/>
      <c r="CG840" s="93"/>
      <c r="CH840" s="110"/>
      <c r="CI840" s="8"/>
      <c r="CJ840" s="9"/>
      <c r="CK840" s="25"/>
      <c r="CL840" s="2"/>
      <c r="CM840" s="2"/>
      <c r="CN840" s="2"/>
      <c r="CO840" s="3"/>
      <c r="CP840" s="8"/>
      <c r="CQ840" s="25"/>
      <c r="CR840" s="2"/>
      <c r="CS840" s="2"/>
      <c r="CT840" s="2"/>
      <c r="CU840" s="3"/>
    </row>
    <row r="841" spans="1:99" ht="15.75" customHeight="1" x14ac:dyDescent="0.25">
      <c r="A841" s="182" t="s">
        <v>51</v>
      </c>
      <c r="B841" s="503"/>
      <c r="C841" s="204">
        <v>0</v>
      </c>
      <c r="D841" s="204">
        <v>0</v>
      </c>
      <c r="E841" s="204">
        <v>0</v>
      </c>
      <c r="F841" s="205">
        <f t="shared" si="695"/>
        <v>0</v>
      </c>
      <c r="G841" s="206">
        <f t="shared" si="703"/>
        <v>0</v>
      </c>
      <c r="H841" s="205">
        <f>G841/BH831</f>
        <v>0</v>
      </c>
      <c r="I841" s="231">
        <f t="shared" si="696"/>
        <v>0</v>
      </c>
      <c r="J841" s="207">
        <f t="shared" si="704"/>
        <v>0</v>
      </c>
      <c r="K841" s="231">
        <f t="shared" si="697"/>
        <v>0</v>
      </c>
      <c r="L841" s="207">
        <f t="shared" si="705"/>
        <v>0</v>
      </c>
      <c r="M841" s="207">
        <f t="shared" si="698"/>
        <v>0</v>
      </c>
      <c r="N841" s="207">
        <f t="shared" si="706"/>
        <v>0</v>
      </c>
      <c r="O841" s="208"/>
      <c r="P841" s="208"/>
      <c r="Q841" s="496"/>
      <c r="R841" s="496"/>
      <c r="S841" s="496"/>
      <c r="T841" s="496"/>
      <c r="U841" s="496"/>
      <c r="V841" s="487"/>
      <c r="W841" s="245"/>
      <c r="X841" s="214">
        <f t="shared" si="707"/>
        <v>19</v>
      </c>
      <c r="Y841" s="182" t="s">
        <v>51</v>
      </c>
      <c r="Z841" s="237"/>
      <c r="AA841" s="261"/>
      <c r="AB841" s="261"/>
      <c r="AC841" s="210">
        <f t="shared" si="699"/>
        <v>0</v>
      </c>
      <c r="AD841" s="235"/>
      <c r="AE841" s="235"/>
      <c r="AF841" s="235"/>
      <c r="AG841" s="210">
        <f t="shared" si="700"/>
        <v>0</v>
      </c>
      <c r="AH841" s="235">
        <v>0</v>
      </c>
      <c r="AI841" s="235">
        <v>0</v>
      </c>
      <c r="AJ841" s="235">
        <v>0</v>
      </c>
      <c r="AK841" s="210">
        <f t="shared" si="701"/>
        <v>0</v>
      </c>
      <c r="AL841" s="233"/>
      <c r="AM841" s="233"/>
      <c r="AN841" s="233"/>
      <c r="AO841" s="207">
        <f t="shared" si="708"/>
        <v>0</v>
      </c>
      <c r="AP841" s="236"/>
      <c r="AQ841" s="411">
        <f t="shared" si="709"/>
        <v>0</v>
      </c>
      <c r="AR841" s="237"/>
      <c r="AS841" s="237"/>
      <c r="AT841" s="237"/>
      <c r="AU841" s="219">
        <f t="shared" si="710"/>
        <v>0</v>
      </c>
      <c r="AV841" s="253"/>
      <c r="AW841" s="254"/>
      <c r="AX841" s="237"/>
      <c r="AY841" s="237"/>
      <c r="AZ841" s="255"/>
      <c r="BA841" s="222">
        <f t="shared" si="711"/>
        <v>0</v>
      </c>
      <c r="BB841" s="254"/>
      <c r="BC841" s="237"/>
      <c r="BD841" s="237"/>
      <c r="BE841" s="255"/>
      <c r="BF841" s="222">
        <f t="shared" si="702"/>
        <v>0</v>
      </c>
      <c r="BG841" s="260"/>
      <c r="BH841" s="224" t="s">
        <v>52</v>
      </c>
      <c r="BI841" s="225"/>
      <c r="BJ841" s="249">
        <v>1.08</v>
      </c>
      <c r="BK841" s="226"/>
      <c r="BL841" s="250"/>
      <c r="BM841" s="225"/>
      <c r="BN841" s="226">
        <v>0.57999999999999996</v>
      </c>
      <c r="BO841" s="226"/>
      <c r="BP841" s="251"/>
      <c r="BQ841" s="225"/>
      <c r="BR841" s="226">
        <v>0.57999999999999996</v>
      </c>
      <c r="BS841" s="226"/>
      <c r="BT841" s="252"/>
      <c r="BU841" s="8"/>
      <c r="BV841" s="87"/>
      <c r="BW841" s="104" t="s">
        <v>52</v>
      </c>
      <c r="BX841" s="13"/>
      <c r="BY841" s="102">
        <f>BJ841+BN841+BR841</f>
        <v>2.2400000000000002</v>
      </c>
      <c r="BZ841" s="102">
        <f>BK841+BO841+BS841</f>
        <v>0</v>
      </c>
      <c r="CA841" s="98"/>
      <c r="CB841" s="8"/>
      <c r="CC841" s="87"/>
      <c r="CD841" s="113" t="s">
        <v>52</v>
      </c>
      <c r="CE841" s="96"/>
      <c r="CF841" s="102">
        <f>BY841</f>
        <v>2.2400000000000002</v>
      </c>
      <c r="CG841" s="102">
        <f>BZ841</f>
        <v>0</v>
      </c>
      <c r="CH841" s="106"/>
      <c r="CI841" s="8"/>
      <c r="CJ841" s="9"/>
      <c r="CK841" s="25" t="s">
        <v>52</v>
      </c>
      <c r="CL841" s="31">
        <f>BJ841/(C843+C844)%</f>
        <v>1.6076213158678176</v>
      </c>
      <c r="CM841" s="31">
        <f>BN841/(D843+D844)%</f>
        <v>0.95614902736564467</v>
      </c>
      <c r="CN841" s="31">
        <f>BR841/(E843+E844)%</f>
        <v>0.61059058848299819</v>
      </c>
      <c r="CO841" s="32">
        <f>BY841/(F843+F844)%</f>
        <v>1.005250639500965</v>
      </c>
      <c r="CP841" s="8"/>
      <c r="CQ841" s="25" t="s">
        <v>52</v>
      </c>
      <c r="CR841" s="31">
        <f>BK841/(C843+C844)%</f>
        <v>0</v>
      </c>
      <c r="CS841" s="31">
        <f>BO841/(D843+D844)%</f>
        <v>0</v>
      </c>
      <c r="CT841" s="31">
        <f>BS841/(E843+E844)%</f>
        <v>0</v>
      </c>
      <c r="CU841" s="32">
        <f>BZ841/(F843+F844)%</f>
        <v>0</v>
      </c>
    </row>
    <row r="842" spans="1:99" ht="15.75" customHeight="1" x14ac:dyDescent="0.25">
      <c r="A842" s="182" t="s">
        <v>53</v>
      </c>
      <c r="B842" s="202">
        <v>150</v>
      </c>
      <c r="C842" s="204">
        <v>180</v>
      </c>
      <c r="D842" s="204">
        <v>244.27099999999999</v>
      </c>
      <c r="E842" s="204">
        <v>21.09</v>
      </c>
      <c r="F842" s="205">
        <f t="shared" si="695"/>
        <v>445.36099999999993</v>
      </c>
      <c r="G842" s="206">
        <f t="shared" si="703"/>
        <v>5857.6509999999998</v>
      </c>
      <c r="H842" s="205">
        <f>G842/BH831</f>
        <v>308.29742105263159</v>
      </c>
      <c r="I842" s="231">
        <f t="shared" si="696"/>
        <v>0</v>
      </c>
      <c r="J842" s="207">
        <f t="shared" si="704"/>
        <v>30</v>
      </c>
      <c r="K842" s="231">
        <f t="shared" si="697"/>
        <v>0</v>
      </c>
      <c r="L842" s="207">
        <f t="shared" si="705"/>
        <v>0</v>
      </c>
      <c r="M842" s="207">
        <f t="shared" si="698"/>
        <v>0</v>
      </c>
      <c r="N842" s="207">
        <f t="shared" si="706"/>
        <v>250</v>
      </c>
      <c r="O842" s="208"/>
      <c r="P842" s="208"/>
      <c r="Q842" s="207" t="e">
        <f>C842/AL842*60</f>
        <v>#DIV/0!</v>
      </c>
      <c r="R842" s="207" t="e">
        <f>D842/AM842*60</f>
        <v>#DIV/0!</v>
      </c>
      <c r="S842" s="207" t="e">
        <f>E842/AN842*60</f>
        <v>#DIV/0!</v>
      </c>
      <c r="T842" s="207" t="e">
        <f>(F842)/(AL842+AM842+AN842)*60</f>
        <v>#DIV/0!</v>
      </c>
      <c r="U842" s="207" t="e">
        <f>(G842)*60/AO842</f>
        <v>#DIV/0!</v>
      </c>
      <c r="V842" s="259">
        <v>20.6</v>
      </c>
      <c r="W842" s="213"/>
      <c r="X842" s="214">
        <f t="shared" si="707"/>
        <v>19</v>
      </c>
      <c r="Y842" s="182" t="s">
        <v>53</v>
      </c>
      <c r="Z842" s="237"/>
      <c r="AA842" s="261"/>
      <c r="AB842" s="261"/>
      <c r="AC842" s="210">
        <f t="shared" si="699"/>
        <v>0</v>
      </c>
      <c r="AD842" s="235"/>
      <c r="AE842" s="235"/>
      <c r="AF842" s="235"/>
      <c r="AG842" s="210">
        <f t="shared" si="700"/>
        <v>0</v>
      </c>
      <c r="AH842" s="235">
        <v>0</v>
      </c>
      <c r="AI842" s="235">
        <v>0</v>
      </c>
      <c r="AJ842" s="235">
        <v>0</v>
      </c>
      <c r="AK842" s="210">
        <f t="shared" si="701"/>
        <v>0</v>
      </c>
      <c r="AL842" s="247"/>
      <c r="AM842" s="247"/>
      <c r="AN842" s="247"/>
      <c r="AO842" s="207">
        <f t="shared" si="708"/>
        <v>0</v>
      </c>
      <c r="AP842" s="236"/>
      <c r="AQ842" s="411">
        <f t="shared" si="709"/>
        <v>0</v>
      </c>
      <c r="AR842" s="237"/>
      <c r="AS842" s="237"/>
      <c r="AT842" s="237"/>
      <c r="AU842" s="219">
        <f t="shared" si="710"/>
        <v>0</v>
      </c>
      <c r="AV842" s="253"/>
      <c r="AW842" s="254"/>
      <c r="AX842" s="237"/>
      <c r="AY842" s="237"/>
      <c r="AZ842" s="255"/>
      <c r="BA842" s="222">
        <f t="shared" si="711"/>
        <v>0</v>
      </c>
      <c r="BB842" s="254"/>
      <c r="BC842" s="237"/>
      <c r="BD842" s="237"/>
      <c r="BE842" s="255"/>
      <c r="BF842" s="222">
        <f t="shared" si="702"/>
        <v>0</v>
      </c>
      <c r="BG842" s="257"/>
      <c r="BH842" s="224"/>
      <c r="BI842" s="225"/>
      <c r="BJ842" s="240"/>
      <c r="BK842" s="240"/>
      <c r="BL842" s="250"/>
      <c r="BM842" s="225"/>
      <c r="BN842" s="240"/>
      <c r="BO842" s="240"/>
      <c r="BP842" s="251"/>
      <c r="BQ842" s="225"/>
      <c r="BR842" s="240"/>
      <c r="BS842" s="240"/>
      <c r="BT842" s="252"/>
      <c r="BU842" s="8"/>
      <c r="BV842" s="87"/>
      <c r="BW842" s="107"/>
      <c r="BX842" s="13"/>
      <c r="BY842" s="102"/>
      <c r="BZ842" s="102"/>
      <c r="CA842" s="98"/>
      <c r="CB842" s="8"/>
      <c r="CC842" s="87"/>
      <c r="CD842" s="90"/>
      <c r="CE842" s="105"/>
      <c r="CF842" s="102"/>
      <c r="CG842" s="102"/>
      <c r="CH842" s="106"/>
      <c r="CI842" s="8"/>
      <c r="CJ842" s="9"/>
      <c r="CK842" s="25"/>
      <c r="CL842" s="31"/>
      <c r="CM842" s="31"/>
      <c r="CN842" s="31"/>
      <c r="CO842" s="32"/>
      <c r="CP842" s="8"/>
      <c r="CQ842" s="25"/>
      <c r="CR842" s="31"/>
      <c r="CS842" s="31"/>
      <c r="CT842" s="31"/>
      <c r="CU842" s="32"/>
    </row>
    <row r="843" spans="1:99" ht="15.75" customHeight="1" x14ac:dyDescent="0.25">
      <c r="A843" s="201" t="s">
        <v>54</v>
      </c>
      <c r="B843" s="202">
        <v>208</v>
      </c>
      <c r="C843" s="204">
        <v>26.55</v>
      </c>
      <c r="D843" s="204">
        <v>0</v>
      </c>
      <c r="E843" s="204">
        <v>0</v>
      </c>
      <c r="F843" s="206">
        <f t="shared" ref="F843:F851" si="712">C843+D843+E843</f>
        <v>26.55</v>
      </c>
      <c r="G843" s="206">
        <f t="shared" si="703"/>
        <v>167.48000000000002</v>
      </c>
      <c r="H843" s="206">
        <f>G843/BH831</f>
        <v>8.8147368421052636</v>
      </c>
      <c r="I843" s="207">
        <f t="shared" si="696"/>
        <v>0</v>
      </c>
      <c r="J843" s="207">
        <f t="shared" si="704"/>
        <v>820</v>
      </c>
      <c r="K843" s="207">
        <f t="shared" si="697"/>
        <v>0</v>
      </c>
      <c r="L843" s="207">
        <f t="shared" si="705"/>
        <v>10</v>
      </c>
      <c r="M843" s="207">
        <f t="shared" si="698"/>
        <v>85</v>
      </c>
      <c r="N843" s="207">
        <f t="shared" si="706"/>
        <v>7505</v>
      </c>
      <c r="O843" s="208">
        <f>(24*60-(I843+K843+M843+AR843+AS843+AT843+AP843))/24/60*100</f>
        <v>94.097222222222214</v>
      </c>
      <c r="P843" s="208">
        <f>(X843*24*60-(J843+L843+N843+AQ843+AU843))/X843/24/60*100</f>
        <v>68.00073099415205</v>
      </c>
      <c r="Q843" s="496">
        <f>(C843+C844)/(AL843+AL844)*60</f>
        <v>8.8589010989011001</v>
      </c>
      <c r="R843" s="496">
        <f>(D843+D844)/(AM843+AM844)*60</f>
        <v>8.6657142857142855</v>
      </c>
      <c r="S843" s="496">
        <f>(E843+E844)/(AN843+AN844)*60</f>
        <v>13.569999999999999</v>
      </c>
      <c r="T843" s="496">
        <f>(F843+F844)/(AL843+AM843+AN843+AL844+AM844+AN844)*60</f>
        <v>10.324169884169883</v>
      </c>
      <c r="U843" s="496" t="e">
        <f>(G843+G844)*60/(AO843+AO844)</f>
        <v>#VALUE!</v>
      </c>
      <c r="V843" s="487">
        <v>22.18</v>
      </c>
      <c r="W843" s="245"/>
      <c r="X843" s="214">
        <f t="shared" si="707"/>
        <v>19</v>
      </c>
      <c r="Y843" s="201" t="s">
        <v>54</v>
      </c>
      <c r="Z843" s="262"/>
      <c r="AA843" s="216"/>
      <c r="AB843" s="216"/>
      <c r="AC843" s="210">
        <f t="shared" si="699"/>
        <v>0</v>
      </c>
      <c r="AD843" s="235"/>
      <c r="AE843" s="235"/>
      <c r="AF843" s="235"/>
      <c r="AG843" s="210">
        <f t="shared" si="700"/>
        <v>0</v>
      </c>
      <c r="AH843" s="235">
        <v>25</v>
      </c>
      <c r="AI843" s="235">
        <v>60</v>
      </c>
      <c r="AJ843" s="235"/>
      <c r="AK843" s="210">
        <f t="shared" si="701"/>
        <v>85</v>
      </c>
      <c r="AL843" s="247">
        <v>455</v>
      </c>
      <c r="AM843" s="247">
        <v>420</v>
      </c>
      <c r="AN843" s="247">
        <v>420</v>
      </c>
      <c r="AO843" s="207">
        <f t="shared" si="708"/>
        <v>15150</v>
      </c>
      <c r="AP843" s="209"/>
      <c r="AQ843" s="411">
        <f t="shared" si="709"/>
        <v>0</v>
      </c>
      <c r="AR843" s="210"/>
      <c r="AS843" s="210"/>
      <c r="AT843" s="210"/>
      <c r="AU843" s="219">
        <f t="shared" si="710"/>
        <v>420</v>
      </c>
      <c r="AV843" s="263" t="s">
        <v>55</v>
      </c>
      <c r="AW843" s="221"/>
      <c r="AX843" s="210"/>
      <c r="AY843" s="210"/>
      <c r="AZ843" s="219">
        <f>AW843+AX843+AY843</f>
        <v>0</v>
      </c>
      <c r="BA843" s="222">
        <f t="shared" si="711"/>
        <v>0</v>
      </c>
      <c r="BB843" s="221"/>
      <c r="BC843" s="210"/>
      <c r="BD843" s="210"/>
      <c r="BE843" s="219">
        <f>BB843+BC843+BD843</f>
        <v>0</v>
      </c>
      <c r="BF843" s="222">
        <f t="shared" si="702"/>
        <v>0</v>
      </c>
      <c r="BG843" s="248">
        <f>SUM(AR843:AT844,AP843:AP844,AL843:AN844,AH843:AJ844,AD843:AF844,Z843:AB844)</f>
        <v>1440</v>
      </c>
      <c r="BH843" s="224" t="s">
        <v>56</v>
      </c>
      <c r="BI843" s="225"/>
      <c r="BJ843" s="249">
        <v>0.3</v>
      </c>
      <c r="BK843" s="226"/>
      <c r="BL843" s="250"/>
      <c r="BM843" s="225"/>
      <c r="BN843" s="226">
        <v>0</v>
      </c>
      <c r="BO843" s="226"/>
      <c r="BP843" s="251"/>
      <c r="BQ843" s="225"/>
      <c r="BR843" s="226">
        <v>0.4</v>
      </c>
      <c r="BS843" s="226"/>
      <c r="BT843" s="252"/>
      <c r="BU843" s="8"/>
      <c r="BV843" s="87"/>
      <c r="BW843" s="104" t="s">
        <v>56</v>
      </c>
      <c r="BX843" s="13"/>
      <c r="BY843" s="102">
        <f>BJ843+BN843+BR843</f>
        <v>0.7</v>
      </c>
      <c r="BZ843" s="102">
        <f>BK843+BO843+BS843</f>
        <v>0</v>
      </c>
      <c r="CA843" s="98"/>
      <c r="CB843" s="8"/>
      <c r="CC843" s="87"/>
      <c r="CD843" s="103" t="s">
        <v>56</v>
      </c>
      <c r="CE843" s="105"/>
      <c r="CF843" s="102">
        <f>BY843</f>
        <v>0.7</v>
      </c>
      <c r="CG843" s="102">
        <f>BZ843</f>
        <v>0</v>
      </c>
      <c r="CH843" s="106"/>
      <c r="CI843" s="8"/>
      <c r="CJ843" s="9"/>
      <c r="CK843" s="7" t="s">
        <v>56</v>
      </c>
      <c r="CL843" s="31">
        <f>BJ843/(C845)%</f>
        <v>0.78802206461780933</v>
      </c>
      <c r="CM843" s="31" t="e">
        <f>BN843/(D845)%</f>
        <v>#DIV/0!</v>
      </c>
      <c r="CN843" s="31">
        <f>BR843/(E845)%</f>
        <v>0.72033135242211421</v>
      </c>
      <c r="CO843" s="32">
        <f>BY843/(F845)%</f>
        <v>0.74786324786324787</v>
      </c>
      <c r="CP843" s="8"/>
      <c r="CQ843" s="7" t="s">
        <v>56</v>
      </c>
      <c r="CR843" s="31">
        <f>BK843/(C845)%</f>
        <v>0</v>
      </c>
      <c r="CS843" s="31" t="e">
        <f>BO843/(D845)%</f>
        <v>#DIV/0!</v>
      </c>
      <c r="CT843" s="31">
        <f>BS843/(E845)%</f>
        <v>0</v>
      </c>
      <c r="CU843" s="32">
        <f>BZ843/(F845)%</f>
        <v>0</v>
      </c>
    </row>
    <row r="844" spans="1:99" ht="15.75" customHeight="1" x14ac:dyDescent="0.25">
      <c r="A844" s="182" t="s">
        <v>57</v>
      </c>
      <c r="B844" s="202">
        <v>277</v>
      </c>
      <c r="C844" s="204">
        <v>40.630000000000003</v>
      </c>
      <c r="D844" s="204">
        <v>60.66</v>
      </c>
      <c r="E844" s="204">
        <v>94.99</v>
      </c>
      <c r="F844" s="205">
        <f t="shared" si="712"/>
        <v>196.27999999999997</v>
      </c>
      <c r="G844" s="206">
        <f t="shared" si="703"/>
        <v>2297.6850000000004</v>
      </c>
      <c r="H844" s="205">
        <f>G844/BH831</f>
        <v>120.93078947368423</v>
      </c>
      <c r="I844" s="231">
        <f t="shared" si="696"/>
        <v>0</v>
      </c>
      <c r="J844" s="207">
        <f t="shared" si="704"/>
        <v>10</v>
      </c>
      <c r="K844" s="231">
        <f t="shared" si="697"/>
        <v>0</v>
      </c>
      <c r="L844" s="207">
        <f t="shared" si="705"/>
        <v>0</v>
      </c>
      <c r="M844" s="207">
        <f t="shared" si="698"/>
        <v>60</v>
      </c>
      <c r="N844" s="207">
        <f t="shared" si="706"/>
        <v>1470</v>
      </c>
      <c r="O844" s="208"/>
      <c r="P844" s="208"/>
      <c r="Q844" s="496"/>
      <c r="R844" s="496"/>
      <c r="S844" s="496"/>
      <c r="T844" s="496"/>
      <c r="U844" s="496"/>
      <c r="V844" s="487"/>
      <c r="W844" s="245"/>
      <c r="X844" s="214">
        <f t="shared" si="707"/>
        <v>19</v>
      </c>
      <c r="Y844" s="182" t="s">
        <v>57</v>
      </c>
      <c r="Z844" s="215"/>
      <c r="AA844" s="216"/>
      <c r="AB844" s="216"/>
      <c r="AC844" s="210">
        <f t="shared" si="699"/>
        <v>0</v>
      </c>
      <c r="AD844" s="235"/>
      <c r="AE844" s="235"/>
      <c r="AF844" s="235"/>
      <c r="AG844" s="210">
        <f t="shared" si="700"/>
        <v>0</v>
      </c>
      <c r="AH844" s="235">
        <v>0</v>
      </c>
      <c r="AI844" s="235">
        <v>0</v>
      </c>
      <c r="AJ844" s="235">
        <v>60</v>
      </c>
      <c r="AK844" s="210">
        <f t="shared" si="701"/>
        <v>60</v>
      </c>
      <c r="AL844" s="247"/>
      <c r="AM844" s="247"/>
      <c r="AN844" s="247"/>
      <c r="AO844" s="207" t="e">
        <f t="shared" si="708"/>
        <v>#VALUE!</v>
      </c>
      <c r="AP844" s="236"/>
      <c r="AQ844" s="411">
        <f t="shared" si="709"/>
        <v>0</v>
      </c>
      <c r="AR844" s="237"/>
      <c r="AS844" s="237"/>
      <c r="AT844" s="237"/>
      <c r="AU844" s="219">
        <f t="shared" si="710"/>
        <v>0</v>
      </c>
      <c r="AV844" s="253"/>
      <c r="AW844" s="254"/>
      <c r="AX844" s="237"/>
      <c r="AY844" s="237"/>
      <c r="AZ844" s="255"/>
      <c r="BA844" s="222">
        <f t="shared" si="711"/>
        <v>0</v>
      </c>
      <c r="BB844" s="254"/>
      <c r="BC844" s="237"/>
      <c r="BD844" s="237"/>
      <c r="BE844" s="255"/>
      <c r="BF844" s="222">
        <f t="shared" si="702"/>
        <v>0</v>
      </c>
      <c r="BG844" s="238"/>
      <c r="BI844" s="264"/>
      <c r="BJ844" s="264"/>
      <c r="BK844" s="264"/>
      <c r="BL844" s="264"/>
      <c r="BM844" s="264"/>
      <c r="BN844" s="264"/>
      <c r="BO844" s="264"/>
      <c r="BP844" s="264"/>
      <c r="BQ844" s="264"/>
      <c r="BR844" s="264"/>
      <c r="BS844" s="264"/>
      <c r="BT844" s="265"/>
      <c r="BU844" s="8"/>
      <c r="BV844" s="87"/>
      <c r="BW844" s="114"/>
      <c r="BX844" s="115"/>
      <c r="BY844" s="116"/>
      <c r="BZ844" s="116"/>
      <c r="CA844" s="117"/>
      <c r="CB844" s="8"/>
      <c r="CC844" s="118"/>
      <c r="CD844" s="119"/>
      <c r="CE844" s="120"/>
      <c r="CF844" s="116"/>
      <c r="CG844" s="116"/>
      <c r="CH844" s="121"/>
      <c r="CI844" s="8"/>
      <c r="CJ844" s="9"/>
      <c r="CK844" s="25"/>
      <c r="CL844" s="2"/>
      <c r="CM844" s="2"/>
      <c r="CN844" s="2"/>
      <c r="CO844" s="3"/>
      <c r="CP844" s="8"/>
      <c r="CQ844" s="25"/>
      <c r="CR844" s="2"/>
      <c r="CS844" s="2"/>
      <c r="CT844" s="2"/>
      <c r="CU844" s="3"/>
    </row>
    <row r="845" spans="1:99" ht="15.75" customHeight="1" x14ac:dyDescent="0.25">
      <c r="A845" s="182" t="s">
        <v>56</v>
      </c>
      <c r="B845" s="202"/>
      <c r="C845" s="204">
        <v>38.07</v>
      </c>
      <c r="D845" s="204">
        <v>0</v>
      </c>
      <c r="E845" s="204">
        <v>55.53</v>
      </c>
      <c r="F845" s="205">
        <f t="shared" si="712"/>
        <v>93.6</v>
      </c>
      <c r="G845" s="206">
        <f t="shared" si="703"/>
        <v>1417.703</v>
      </c>
      <c r="H845" s="205">
        <f>G845/BH831</f>
        <v>74.615947368421047</v>
      </c>
      <c r="I845" s="231">
        <f t="shared" si="696"/>
        <v>0</v>
      </c>
      <c r="J845" s="207">
        <f t="shared" si="704"/>
        <v>0</v>
      </c>
      <c r="K845" s="231">
        <f t="shared" si="697"/>
        <v>0</v>
      </c>
      <c r="L845" s="207">
        <f t="shared" si="705"/>
        <v>180</v>
      </c>
      <c r="M845" s="207">
        <f t="shared" si="698"/>
        <v>520</v>
      </c>
      <c r="N845" s="207">
        <f t="shared" si="706"/>
        <v>15770</v>
      </c>
      <c r="O845" s="208">
        <f>(24*60-(I845+K845+M845+AR845+AS845+AT845+AP845))/24/60*100</f>
        <v>63.888888888888893</v>
      </c>
      <c r="P845" s="208">
        <f>(X845*24*60-(J845+L845+N845+AQ845+AU845))/X845/24/60*100</f>
        <v>41.703216374269005</v>
      </c>
      <c r="Q845" s="266"/>
      <c r="R845" s="266"/>
      <c r="S845" s="266"/>
      <c r="T845" s="266"/>
      <c r="U845" s="266"/>
      <c r="V845" s="267"/>
      <c r="W845" s="245"/>
      <c r="X845" s="214">
        <f t="shared" si="707"/>
        <v>19</v>
      </c>
      <c r="Y845" s="224" t="s">
        <v>56</v>
      </c>
      <c r="Z845" s="215"/>
      <c r="AA845" s="216"/>
      <c r="AB845" s="216"/>
      <c r="AC845" s="210">
        <f t="shared" si="699"/>
        <v>0</v>
      </c>
      <c r="AD845" s="235"/>
      <c r="AE845" s="235"/>
      <c r="AF845" s="235"/>
      <c r="AG845" s="210">
        <f t="shared" si="700"/>
        <v>0</v>
      </c>
      <c r="AH845" s="235">
        <v>320</v>
      </c>
      <c r="AI845" s="235"/>
      <c r="AJ845" s="235">
        <v>200</v>
      </c>
      <c r="AK845" s="210">
        <f t="shared" si="701"/>
        <v>520</v>
      </c>
      <c r="AL845" s="247"/>
      <c r="AM845" s="247"/>
      <c r="AN845" s="247"/>
      <c r="AO845" s="207">
        <f t="shared" si="708"/>
        <v>0</v>
      </c>
      <c r="AP845" s="236"/>
      <c r="AQ845" s="411">
        <f t="shared" si="709"/>
        <v>0</v>
      </c>
      <c r="AR845" s="237"/>
      <c r="AS845" s="237"/>
      <c r="AT845" s="237"/>
      <c r="AU845" s="219">
        <f t="shared" si="710"/>
        <v>0</v>
      </c>
      <c r="AV845" s="263" t="s">
        <v>56</v>
      </c>
      <c r="AW845" s="254"/>
      <c r="AX845" s="254"/>
      <c r="AY845" s="254"/>
      <c r="AZ845" s="219">
        <f t="shared" ref="AZ845:AZ851" si="713">AW845+AX845+AY845</f>
        <v>0</v>
      </c>
      <c r="BA845" s="222">
        <f t="shared" si="711"/>
        <v>0</v>
      </c>
      <c r="BB845" s="221"/>
      <c r="BC845" s="210"/>
      <c r="BD845" s="210"/>
      <c r="BE845" s="219">
        <f t="shared" ref="BE845:BE851" si="714">BB845+BC845+BD845</f>
        <v>0</v>
      </c>
      <c r="BF845" s="222">
        <f t="shared" si="702"/>
        <v>2880</v>
      </c>
      <c r="BG845" s="223"/>
      <c r="BH845" s="224" t="s">
        <v>58</v>
      </c>
      <c r="BI845" s="268">
        <v>0.77</v>
      </c>
      <c r="BJ845" s="249">
        <v>0.87</v>
      </c>
      <c r="BK845" s="226"/>
      <c r="BL845" s="269"/>
      <c r="BM845" s="268">
        <v>1.1000000000000001</v>
      </c>
      <c r="BN845" s="226">
        <v>1.2</v>
      </c>
      <c r="BO845" s="226"/>
      <c r="BP845" s="270"/>
      <c r="BQ845" s="268">
        <v>0.9</v>
      </c>
      <c r="BR845" s="226">
        <v>1</v>
      </c>
      <c r="BS845" s="226"/>
      <c r="BT845" s="271"/>
      <c r="BU845" s="8"/>
      <c r="BV845" s="87"/>
      <c r="BW845" s="122" t="s">
        <v>59</v>
      </c>
      <c r="BX845" s="123">
        <f t="shared" ref="BX845:CA846" si="715">BI845+BM845+BQ845</f>
        <v>2.77</v>
      </c>
      <c r="BY845" s="102">
        <f t="shared" si="715"/>
        <v>3.07</v>
      </c>
      <c r="BZ845" s="102">
        <f t="shared" si="715"/>
        <v>0</v>
      </c>
      <c r="CA845" s="124">
        <f t="shared" si="715"/>
        <v>0</v>
      </c>
      <c r="CB845" s="8"/>
      <c r="CC845" s="87"/>
      <c r="CD845" s="113" t="s">
        <v>59</v>
      </c>
      <c r="CE845" s="125">
        <f t="shared" ref="CE845:CH846" si="716">BX845</f>
        <v>2.77</v>
      </c>
      <c r="CF845" s="102">
        <f t="shared" si="716"/>
        <v>3.07</v>
      </c>
      <c r="CG845" s="102">
        <f t="shared" si="716"/>
        <v>0</v>
      </c>
      <c r="CH845" s="126">
        <f t="shared" si="716"/>
        <v>0</v>
      </c>
      <c r="CI845" s="8"/>
      <c r="CJ845" s="9"/>
      <c r="CK845" s="25" t="s">
        <v>58</v>
      </c>
      <c r="CL845" s="31">
        <f>BJ845/(BJ845+C847)%</f>
        <v>2.8028350515463916</v>
      </c>
      <c r="CM845" s="31">
        <f>BN845/(BN845+D847)%</f>
        <v>2.9957310832064303</v>
      </c>
      <c r="CN845" s="31">
        <f>BR845/(BR845+E847)%</f>
        <v>1.9421246844047386</v>
      </c>
      <c r="CO845" s="32">
        <f>BY845/(BY845+F847)%</f>
        <v>2.5043438537528453</v>
      </c>
      <c r="CP845" s="8"/>
      <c r="CQ845" s="25" t="s">
        <v>58</v>
      </c>
      <c r="CR845" s="31">
        <f>BK845/C847%</f>
        <v>0</v>
      </c>
      <c r="CS845" s="31">
        <f>BO845/D847%</f>
        <v>0</v>
      </c>
      <c r="CT845" s="31">
        <f>BS845/E847%</f>
        <v>0</v>
      </c>
      <c r="CU845" s="32">
        <f>BZ845/F847%</f>
        <v>0</v>
      </c>
    </row>
    <row r="846" spans="1:99" ht="15.75" customHeight="1" x14ac:dyDescent="0.25">
      <c r="A846" s="182" t="s">
        <v>60</v>
      </c>
      <c r="B846" s="202"/>
      <c r="C846" s="204">
        <v>76.849999999999994</v>
      </c>
      <c r="D846" s="204">
        <v>166.04599999999999</v>
      </c>
      <c r="E846" s="204">
        <v>148.244</v>
      </c>
      <c r="F846" s="205">
        <f t="shared" si="712"/>
        <v>391.14</v>
      </c>
      <c r="G846" s="206">
        <f t="shared" si="703"/>
        <v>5354.3190000000004</v>
      </c>
      <c r="H846" s="205">
        <f>G846/BH831</f>
        <v>281.80626315789476</v>
      </c>
      <c r="I846" s="231">
        <f t="shared" si="696"/>
        <v>25</v>
      </c>
      <c r="J846" s="207">
        <f t="shared" si="704"/>
        <v>955</v>
      </c>
      <c r="K846" s="231">
        <f t="shared" si="697"/>
        <v>60</v>
      </c>
      <c r="L846" s="207">
        <f t="shared" si="705"/>
        <v>805</v>
      </c>
      <c r="M846" s="207">
        <f t="shared" si="698"/>
        <v>90</v>
      </c>
      <c r="N846" s="207">
        <f t="shared" si="706"/>
        <v>45652</v>
      </c>
      <c r="O846" s="208">
        <f>(16*24*60-(I846+K846+M846+AR846+AS846+AT846+AP846))/16/24/60*100</f>
        <v>99.2404513888889</v>
      </c>
      <c r="P846" s="208">
        <f>(16*X846*24*60-(J846+L846+N846+AQ846+AU846))/16/X846/24/60*100</f>
        <v>89.162554824561397</v>
      </c>
      <c r="Q846" s="232"/>
      <c r="R846" s="233"/>
      <c r="S846" s="233"/>
      <c r="T846" s="234"/>
      <c r="U846" s="234"/>
      <c r="V846" s="272"/>
      <c r="W846" s="213"/>
      <c r="X846" s="214">
        <f>X851</f>
        <v>19</v>
      </c>
      <c r="Y846" s="182" t="s">
        <v>60</v>
      </c>
      <c r="Z846" s="215">
        <v>25</v>
      </c>
      <c r="AA846" s="216"/>
      <c r="AB846" s="216"/>
      <c r="AC846" s="210">
        <f t="shared" si="699"/>
        <v>25</v>
      </c>
      <c r="AD846" s="235">
        <v>60</v>
      </c>
      <c r="AE846" s="235"/>
      <c r="AF846" s="235"/>
      <c r="AG846" s="210">
        <f t="shared" si="700"/>
        <v>60</v>
      </c>
      <c r="AH846" s="235">
        <v>0</v>
      </c>
      <c r="AI846" s="235">
        <v>90</v>
      </c>
      <c r="AJ846" s="235">
        <v>0</v>
      </c>
      <c r="AK846" s="210">
        <f t="shared" si="701"/>
        <v>90</v>
      </c>
      <c r="AL846" s="233"/>
      <c r="AM846" s="233"/>
      <c r="AN846" s="233"/>
      <c r="AO846" s="207">
        <f t="shared" si="708"/>
        <v>0</v>
      </c>
      <c r="AP846" s="236"/>
      <c r="AQ846" s="411">
        <f t="shared" si="709"/>
        <v>0</v>
      </c>
      <c r="AR846" s="237"/>
      <c r="AS846" s="237"/>
      <c r="AT846" s="237"/>
      <c r="AU846" s="219">
        <f t="shared" si="710"/>
        <v>30</v>
      </c>
      <c r="AV846" s="263" t="s">
        <v>60</v>
      </c>
      <c r="AW846" s="221"/>
      <c r="AX846" s="210"/>
      <c r="AY846" s="210"/>
      <c r="AZ846" s="219">
        <f t="shared" si="713"/>
        <v>0</v>
      </c>
      <c r="BA846" s="222">
        <f t="shared" si="711"/>
        <v>0</v>
      </c>
      <c r="BB846" s="221">
        <f>AH846</f>
        <v>0</v>
      </c>
      <c r="BC846" s="221">
        <f>AI846</f>
        <v>90</v>
      </c>
      <c r="BD846" s="221">
        <f>AJ846</f>
        <v>0</v>
      </c>
      <c r="BE846" s="219">
        <f t="shared" si="714"/>
        <v>90</v>
      </c>
      <c r="BF846" s="222">
        <f t="shared" si="702"/>
        <v>42772</v>
      </c>
      <c r="BG846" s="223"/>
      <c r="BH846" s="224" t="s">
        <v>61</v>
      </c>
      <c r="BI846" s="268">
        <v>1.02</v>
      </c>
      <c r="BJ846" s="249">
        <v>1.1200000000000001</v>
      </c>
      <c r="BK846" s="226"/>
      <c r="BL846" s="269"/>
      <c r="BM846" s="268">
        <v>1.1000000000000001</v>
      </c>
      <c r="BN846" s="226">
        <v>1.2</v>
      </c>
      <c r="BO846" s="226"/>
      <c r="BP846" s="270"/>
      <c r="BQ846" s="268">
        <v>1</v>
      </c>
      <c r="BR846" s="226">
        <v>1.1000000000000001</v>
      </c>
      <c r="BS846" s="226"/>
      <c r="BT846" s="271"/>
      <c r="BU846" s="8"/>
      <c r="BV846" s="87"/>
      <c r="BW846" s="104" t="s">
        <v>62</v>
      </c>
      <c r="BX846" s="127">
        <f t="shared" si="715"/>
        <v>3.12</v>
      </c>
      <c r="BY846" s="128">
        <f t="shared" si="715"/>
        <v>3.4200000000000004</v>
      </c>
      <c r="BZ846" s="102">
        <f t="shared" si="715"/>
        <v>0</v>
      </c>
      <c r="CA846" s="124">
        <f t="shared" si="715"/>
        <v>0</v>
      </c>
      <c r="CB846" s="9"/>
      <c r="CC846" s="87"/>
      <c r="CD846" s="90" t="s">
        <v>62</v>
      </c>
      <c r="CE846" s="129">
        <f t="shared" si="716"/>
        <v>3.12</v>
      </c>
      <c r="CF846" s="102">
        <f t="shared" si="716"/>
        <v>3.4200000000000004</v>
      </c>
      <c r="CG846" s="102">
        <f t="shared" si="716"/>
        <v>0</v>
      </c>
      <c r="CH846" s="126">
        <f t="shared" si="716"/>
        <v>0</v>
      </c>
      <c r="CI846" s="8"/>
      <c r="CJ846" s="9"/>
      <c r="CK846" s="25" t="s">
        <v>61</v>
      </c>
      <c r="CL846" s="31">
        <f>BJ846/(BJ846+C848)%</f>
        <v>3.3734939759036151</v>
      </c>
      <c r="CM846" s="31">
        <f>BN846/(BN846+D848)%</f>
        <v>1.8228771077016557</v>
      </c>
      <c r="CN846" s="31">
        <f>BR846/(BR846+E848)%</f>
        <v>1.5128593040847202</v>
      </c>
      <c r="CO846" s="32">
        <f>BY846/(BY846+F848)%</f>
        <v>1.9913823221148252</v>
      </c>
      <c r="CP846" s="8"/>
      <c r="CQ846" s="25" t="s">
        <v>61</v>
      </c>
      <c r="CR846" s="31">
        <f>BK846/C848%</f>
        <v>0</v>
      </c>
      <c r="CS846" s="31">
        <f>BO846/D848%</f>
        <v>0</v>
      </c>
      <c r="CT846" s="31">
        <f>BS846/E848%</f>
        <v>0</v>
      </c>
      <c r="CU846" s="32">
        <f>BZ846/F848%</f>
        <v>0</v>
      </c>
    </row>
    <row r="847" spans="1:99" ht="15.75" customHeight="1" x14ac:dyDescent="0.25">
      <c r="A847" s="201" t="s">
        <v>59</v>
      </c>
      <c r="B847" s="202"/>
      <c r="C847" s="204">
        <v>30.17</v>
      </c>
      <c r="D847" s="204">
        <v>38.856999999999999</v>
      </c>
      <c r="E847" s="204">
        <v>50.49</v>
      </c>
      <c r="F847" s="206">
        <f>C847+D847+E847</f>
        <v>119.517</v>
      </c>
      <c r="G847" s="206">
        <f t="shared" si="703"/>
        <v>2195.9210000000003</v>
      </c>
      <c r="H847" s="206">
        <f>G847/BH831</f>
        <v>115.57478947368422</v>
      </c>
      <c r="I847" s="207">
        <f t="shared" si="696"/>
        <v>0</v>
      </c>
      <c r="J847" s="207">
        <f t="shared" si="704"/>
        <v>0</v>
      </c>
      <c r="K847" s="207">
        <f t="shared" si="697"/>
        <v>0</v>
      </c>
      <c r="L847" s="207">
        <f t="shared" si="705"/>
        <v>100</v>
      </c>
      <c r="M847" s="207">
        <f t="shared" si="698"/>
        <v>450</v>
      </c>
      <c r="N847" s="207">
        <f t="shared" si="706"/>
        <v>7715</v>
      </c>
      <c r="O847" s="208">
        <f>(24*60-(I847+K847+M847+AR847+AS847+AT847+AP847))/24/60*100</f>
        <v>68.75</v>
      </c>
      <c r="P847" s="208">
        <f>(X847*24*60-(J847+L847+N847+AQ847+AU847))/X847/24/60*100</f>
        <v>71.436403508771932</v>
      </c>
      <c r="Q847" s="209"/>
      <c r="R847" s="210"/>
      <c r="S847" s="210"/>
      <c r="T847" s="209"/>
      <c r="U847" s="209"/>
      <c r="V847" s="212"/>
      <c r="W847" s="213"/>
      <c r="X847" s="214">
        <f>X846</f>
        <v>19</v>
      </c>
      <c r="Y847" s="201" t="s">
        <v>59</v>
      </c>
      <c r="Z847" s="215"/>
      <c r="AA847" s="216"/>
      <c r="AB847" s="216"/>
      <c r="AC847" s="210">
        <f t="shared" si="699"/>
        <v>0</v>
      </c>
      <c r="AD847" s="235"/>
      <c r="AE847" s="235"/>
      <c r="AF847" s="235"/>
      <c r="AG847" s="210">
        <f t="shared" si="700"/>
        <v>0</v>
      </c>
      <c r="AH847" s="235">
        <v>90</v>
      </c>
      <c r="AI847" s="235">
        <v>160</v>
      </c>
      <c r="AJ847" s="235">
        <v>200</v>
      </c>
      <c r="AK847" s="210">
        <f t="shared" si="701"/>
        <v>450</v>
      </c>
      <c r="AL847" s="210"/>
      <c r="AM847" s="210"/>
      <c r="AN847" s="210"/>
      <c r="AO847" s="207">
        <f t="shared" si="708"/>
        <v>0</v>
      </c>
      <c r="AP847" s="209"/>
      <c r="AQ847" s="411">
        <f t="shared" si="709"/>
        <v>0</v>
      </c>
      <c r="AR847" s="210"/>
      <c r="AS847" s="210"/>
      <c r="AT847" s="210"/>
      <c r="AU847" s="219">
        <f t="shared" si="710"/>
        <v>0</v>
      </c>
      <c r="AV847" s="263" t="s">
        <v>63</v>
      </c>
      <c r="AW847" s="221"/>
      <c r="AX847" s="210"/>
      <c r="AY847" s="210"/>
      <c r="AZ847" s="219">
        <f t="shared" si="713"/>
        <v>0</v>
      </c>
      <c r="BA847" s="222">
        <f t="shared" si="711"/>
        <v>0</v>
      </c>
      <c r="BB847" s="221"/>
      <c r="BC847" s="210"/>
      <c r="BD847" s="210"/>
      <c r="BE847" s="219">
        <f t="shared" si="714"/>
        <v>0</v>
      </c>
      <c r="BF847" s="222">
        <f t="shared" si="702"/>
        <v>0</v>
      </c>
      <c r="BG847" s="238"/>
      <c r="BH847" s="195"/>
      <c r="BI847" s="274"/>
      <c r="BJ847" s="240"/>
      <c r="BK847" s="241"/>
      <c r="BL847" s="275"/>
      <c r="BM847" s="274"/>
      <c r="BN847" s="241"/>
      <c r="BO847" s="241"/>
      <c r="BP847" s="276"/>
      <c r="BQ847" s="274"/>
      <c r="BR847" s="241"/>
      <c r="BS847" s="241"/>
      <c r="BT847" s="265"/>
      <c r="BU847" s="8"/>
      <c r="BV847" s="87"/>
      <c r="BW847" s="107"/>
      <c r="BX847" s="130"/>
      <c r="BY847" s="93"/>
      <c r="BZ847" s="93"/>
      <c r="CA847" s="98"/>
      <c r="CB847" s="8"/>
      <c r="CC847" s="87"/>
      <c r="CD847" s="108"/>
      <c r="CE847" s="109"/>
      <c r="CF847" s="93"/>
      <c r="CG847" s="93"/>
      <c r="CH847" s="110"/>
      <c r="CI847" s="8"/>
      <c r="CJ847" s="9"/>
      <c r="CK847" s="25"/>
      <c r="CL847" s="2"/>
      <c r="CM847" s="2"/>
      <c r="CN847" s="2"/>
      <c r="CO847" s="3"/>
      <c r="CP847" s="8"/>
      <c r="CQ847" s="25"/>
      <c r="CR847" s="2"/>
      <c r="CS847" s="2"/>
      <c r="CT847" s="2"/>
      <c r="CU847" s="3"/>
    </row>
    <row r="848" spans="1:99" ht="15.75" customHeight="1" x14ac:dyDescent="0.25">
      <c r="A848" s="182" t="s">
        <v>62</v>
      </c>
      <c r="B848" s="202"/>
      <c r="C848" s="204">
        <v>32.08</v>
      </c>
      <c r="D848" s="204">
        <v>64.63</v>
      </c>
      <c r="E848" s="204">
        <v>71.61</v>
      </c>
      <c r="F848" s="205">
        <f t="shared" si="712"/>
        <v>168.32</v>
      </c>
      <c r="G848" s="206">
        <f t="shared" si="703"/>
        <v>2146.4050000000002</v>
      </c>
      <c r="H848" s="205">
        <f>G848/BH831</f>
        <v>112.96868421052632</v>
      </c>
      <c r="I848" s="231">
        <f t="shared" si="696"/>
        <v>0</v>
      </c>
      <c r="J848" s="207">
        <f t="shared" si="704"/>
        <v>0</v>
      </c>
      <c r="K848" s="231">
        <f t="shared" si="697"/>
        <v>0</v>
      </c>
      <c r="L848" s="207">
        <f t="shared" si="705"/>
        <v>0</v>
      </c>
      <c r="M848" s="207">
        <f t="shared" si="698"/>
        <v>365</v>
      </c>
      <c r="N848" s="207">
        <f t="shared" si="706"/>
        <v>8960</v>
      </c>
      <c r="O848" s="208">
        <f>(24*60-(I848+K848+M848+AR848+AS848+AT848+AP848))/24/60*100</f>
        <v>74.652777777777786</v>
      </c>
      <c r="P848" s="208">
        <f>(X848*24*60-(J848+L848+N848+AQ848+AU848))/X848/24/60*100</f>
        <v>67.251461988304101</v>
      </c>
      <c r="Q848" s="232"/>
      <c r="R848" s="233"/>
      <c r="S848" s="233"/>
      <c r="T848" s="234"/>
      <c r="U848" s="234"/>
      <c r="V848" s="272"/>
      <c r="W848" s="213"/>
      <c r="X848" s="214">
        <f>X847</f>
        <v>19</v>
      </c>
      <c r="Y848" s="182" t="s">
        <v>62</v>
      </c>
      <c r="Z848" s="215"/>
      <c r="AA848" s="216"/>
      <c r="AB848" s="216"/>
      <c r="AC848" s="210">
        <f t="shared" si="699"/>
        <v>0</v>
      </c>
      <c r="AD848" s="235"/>
      <c r="AE848" s="235"/>
      <c r="AF848" s="235"/>
      <c r="AG848" s="210">
        <f t="shared" si="700"/>
        <v>0</v>
      </c>
      <c r="AH848" s="235">
        <v>160</v>
      </c>
      <c r="AI848" s="235">
        <v>125</v>
      </c>
      <c r="AJ848" s="235">
        <v>80</v>
      </c>
      <c r="AK848" s="210">
        <f t="shared" si="701"/>
        <v>365</v>
      </c>
      <c r="AL848" s="233"/>
      <c r="AM848" s="233"/>
      <c r="AN848" s="233"/>
      <c r="AO848" s="207">
        <f t="shared" si="708"/>
        <v>0</v>
      </c>
      <c r="AP848" s="236"/>
      <c r="AQ848" s="411">
        <f t="shared" si="709"/>
        <v>0</v>
      </c>
      <c r="AR848" s="237"/>
      <c r="AS848" s="237"/>
      <c r="AT848" s="237"/>
      <c r="AU848" s="219">
        <f t="shared" si="710"/>
        <v>0</v>
      </c>
      <c r="AV848" s="263" t="s">
        <v>64</v>
      </c>
      <c r="AW848" s="221"/>
      <c r="AX848" s="210"/>
      <c r="AY848" s="210"/>
      <c r="AZ848" s="219">
        <f t="shared" si="713"/>
        <v>0</v>
      </c>
      <c r="BA848" s="222">
        <f t="shared" si="711"/>
        <v>0</v>
      </c>
      <c r="BB848" s="221"/>
      <c r="BC848" s="210"/>
      <c r="BD848" s="210"/>
      <c r="BE848" s="219">
        <f t="shared" si="714"/>
        <v>0</v>
      </c>
      <c r="BF848" s="222">
        <f t="shared" si="702"/>
        <v>0</v>
      </c>
      <c r="BG848" s="223"/>
      <c r="BH848" s="224" t="s">
        <v>65</v>
      </c>
      <c r="BI848" s="268">
        <v>0.86</v>
      </c>
      <c r="BJ848" s="249">
        <v>0.98</v>
      </c>
      <c r="BK848" s="226"/>
      <c r="BL848" s="269"/>
      <c r="BM848" s="268">
        <v>0.82</v>
      </c>
      <c r="BN848" s="226">
        <v>0.94</v>
      </c>
      <c r="BO848" s="226"/>
      <c r="BP848" s="270"/>
      <c r="BQ848" s="268">
        <v>0.64</v>
      </c>
      <c r="BR848" s="226">
        <v>0.76</v>
      </c>
      <c r="BS848" s="226"/>
      <c r="BT848" s="271"/>
      <c r="BU848" s="8"/>
      <c r="BV848" s="87"/>
      <c r="BW848" s="104" t="s">
        <v>66</v>
      </c>
      <c r="BX848" s="127">
        <f>BI848+BM848+BQ848</f>
        <v>2.3199999999999998</v>
      </c>
      <c r="BY848" s="128">
        <f>BJ848+BN848+BR848</f>
        <v>2.6799999999999997</v>
      </c>
      <c r="BZ848" s="102">
        <f>BK848+BO848+BS848</f>
        <v>0</v>
      </c>
      <c r="CA848" s="124">
        <f>BL848+BP848+BT848</f>
        <v>0</v>
      </c>
      <c r="CB848" s="8"/>
      <c r="CC848" s="87"/>
      <c r="CD848" s="90" t="s">
        <v>66</v>
      </c>
      <c r="CE848" s="129">
        <f>BX848</f>
        <v>2.3199999999999998</v>
      </c>
      <c r="CF848" s="102">
        <f>BY848</f>
        <v>2.6799999999999997</v>
      </c>
      <c r="CG848" s="102">
        <f>BZ848</f>
        <v>0</v>
      </c>
      <c r="CH848" s="126">
        <f>CA848</f>
        <v>0</v>
      </c>
      <c r="CI848" s="8"/>
      <c r="CJ848" s="9"/>
      <c r="CK848" s="25" t="s">
        <v>65</v>
      </c>
      <c r="CL848" s="31">
        <f>BJ848/(BJ848+C849)%</f>
        <v>4.6822742474916392</v>
      </c>
      <c r="CM848" s="31">
        <f>BN848/(BN848+D849)%</f>
        <v>3.8564102564102565</v>
      </c>
      <c r="CN848" s="31">
        <f>BR848/(BR848+E849)%</f>
        <v>2.6657313223430372</v>
      </c>
      <c r="CO848" s="32">
        <f>BY848/(BY848+F849)%</f>
        <v>3.6306983675404725</v>
      </c>
      <c r="CP848" s="8"/>
      <c r="CQ848" s="25" t="s">
        <v>65</v>
      </c>
      <c r="CR848" s="31">
        <f>BK848/C849%</f>
        <v>0</v>
      </c>
      <c r="CS848" s="31">
        <f>BO848/D849%</f>
        <v>0</v>
      </c>
      <c r="CT848" s="31">
        <f>BS848/E849%</f>
        <v>0</v>
      </c>
      <c r="CU848" s="32">
        <f>BZ848/F849%</f>
        <v>0</v>
      </c>
    </row>
    <row r="849" spans="1:99" ht="15.75" customHeight="1" x14ac:dyDescent="0.25">
      <c r="A849" s="182" t="s">
        <v>66</v>
      </c>
      <c r="B849" s="202"/>
      <c r="C849" s="204">
        <v>19.95</v>
      </c>
      <c r="D849" s="204">
        <v>23.434999999999999</v>
      </c>
      <c r="E849" s="204">
        <v>27.75</v>
      </c>
      <c r="F849" s="205">
        <f t="shared" si="712"/>
        <v>71.134999999999991</v>
      </c>
      <c r="G849" s="206">
        <f t="shared" si="703"/>
        <v>1799.058</v>
      </c>
      <c r="H849" s="205">
        <f>G849/BH831</f>
        <v>94.687263157894733</v>
      </c>
      <c r="I849" s="231">
        <f t="shared" si="696"/>
        <v>0</v>
      </c>
      <c r="J849" s="207">
        <f t="shared" si="704"/>
        <v>0</v>
      </c>
      <c r="K849" s="231">
        <f t="shared" si="697"/>
        <v>0</v>
      </c>
      <c r="L849" s="207">
        <f t="shared" si="705"/>
        <v>30</v>
      </c>
      <c r="M849" s="207">
        <f t="shared" si="698"/>
        <v>745</v>
      </c>
      <c r="N849" s="207">
        <f t="shared" si="706"/>
        <v>8960</v>
      </c>
      <c r="O849" s="208">
        <f>(24*60-(I849+K849+M849+AR849+AS849+AT849+AP849))/24/60*100</f>
        <v>48.263888888888893</v>
      </c>
      <c r="P849" s="208">
        <f>(X849*24*60-(J849+L849+N849+AQ849+AU849))/X849/24/60*100</f>
        <v>66.812865497076018</v>
      </c>
      <c r="Q849" s="232"/>
      <c r="R849" s="233"/>
      <c r="S849" s="233"/>
      <c r="T849" s="234"/>
      <c r="U849" s="234"/>
      <c r="V849" s="272"/>
      <c r="W849" s="213"/>
      <c r="X849" s="214">
        <f>X848</f>
        <v>19</v>
      </c>
      <c r="Y849" s="182" t="s">
        <v>66</v>
      </c>
      <c r="Z849" s="215"/>
      <c r="AA849" s="216"/>
      <c r="AB849" s="216"/>
      <c r="AC849" s="210">
        <f t="shared" si="699"/>
        <v>0</v>
      </c>
      <c r="AD849" s="246"/>
      <c r="AE849" s="246"/>
      <c r="AF849" s="235"/>
      <c r="AG849" s="210">
        <f t="shared" si="700"/>
        <v>0</v>
      </c>
      <c r="AH849" s="235">
        <v>345</v>
      </c>
      <c r="AI849" s="235">
        <v>160</v>
      </c>
      <c r="AJ849" s="235">
        <v>240</v>
      </c>
      <c r="AK849" s="210">
        <f t="shared" si="701"/>
        <v>745</v>
      </c>
      <c r="AL849" s="233"/>
      <c r="AM849" s="233"/>
      <c r="AN849" s="233"/>
      <c r="AO849" s="207">
        <f t="shared" si="708"/>
        <v>0</v>
      </c>
      <c r="AP849" s="236"/>
      <c r="AQ849" s="411">
        <f t="shared" si="709"/>
        <v>0</v>
      </c>
      <c r="AR849" s="237"/>
      <c r="AS849" s="237"/>
      <c r="AT849" s="237"/>
      <c r="AU849" s="219">
        <f t="shared" si="710"/>
        <v>90</v>
      </c>
      <c r="AV849" s="263" t="s">
        <v>67</v>
      </c>
      <c r="AW849" s="221"/>
      <c r="AX849" s="210"/>
      <c r="AY849" s="210"/>
      <c r="AZ849" s="219">
        <f t="shared" si="713"/>
        <v>0</v>
      </c>
      <c r="BA849" s="222">
        <f t="shared" si="711"/>
        <v>0</v>
      </c>
      <c r="BB849" s="221"/>
      <c r="BC849" s="210"/>
      <c r="BD849" s="210"/>
      <c r="BE849" s="219">
        <f t="shared" si="714"/>
        <v>0</v>
      </c>
      <c r="BF849" s="222">
        <f t="shared" si="702"/>
        <v>0</v>
      </c>
      <c r="BG849" s="238"/>
      <c r="BH849" s="195"/>
      <c r="BI849" s="278"/>
      <c r="BJ849" s="276"/>
      <c r="BK849" s="279"/>
      <c r="BL849" s="280"/>
      <c r="BM849" s="279"/>
      <c r="BN849" s="281"/>
      <c r="BO849" s="281"/>
      <c r="BP849" s="280"/>
      <c r="BQ849" s="279"/>
      <c r="BR849" s="197"/>
      <c r="BS849" s="197"/>
      <c r="BT849" s="282"/>
      <c r="BU849" s="8"/>
      <c r="BV849" s="87"/>
      <c r="BW849" s="107"/>
      <c r="BX849" s="130"/>
      <c r="BY849" s="93"/>
      <c r="BZ849" s="93"/>
      <c r="CA849" s="98"/>
      <c r="CB849" s="8"/>
      <c r="CC849" s="87"/>
      <c r="CD849" s="131"/>
      <c r="CE849" s="132"/>
      <c r="CF849" s="93"/>
      <c r="CG849" s="93"/>
      <c r="CH849" s="133"/>
      <c r="CI849" s="8"/>
      <c r="CJ849" s="9"/>
      <c r="CK849" s="25"/>
      <c r="CL849" s="2"/>
      <c r="CM849" s="2"/>
      <c r="CN849" s="2"/>
      <c r="CO849" s="3"/>
      <c r="CP849" s="8"/>
      <c r="CQ849" s="25"/>
      <c r="CR849" s="2"/>
      <c r="CS849" s="2"/>
      <c r="CT849" s="2"/>
      <c r="CU849" s="3"/>
    </row>
    <row r="850" spans="1:99" ht="15.75" customHeight="1" x14ac:dyDescent="0.25">
      <c r="A850" s="182" t="s">
        <v>68</v>
      </c>
      <c r="B850" s="202"/>
      <c r="C850" s="204">
        <v>10.307</v>
      </c>
      <c r="D850" s="204">
        <v>13.1</v>
      </c>
      <c r="E850" s="204">
        <v>22.24</v>
      </c>
      <c r="F850" s="205">
        <f t="shared" si="712"/>
        <v>45.646999999999998</v>
      </c>
      <c r="G850" s="206">
        <f t="shared" si="703"/>
        <v>550.55500000000006</v>
      </c>
      <c r="H850" s="205">
        <f>G850/BH831</f>
        <v>28.976578947368424</v>
      </c>
      <c r="I850" s="231">
        <f t="shared" si="696"/>
        <v>0</v>
      </c>
      <c r="J850" s="207">
        <f t="shared" si="704"/>
        <v>0</v>
      </c>
      <c r="K850" s="231">
        <f t="shared" si="697"/>
        <v>0</v>
      </c>
      <c r="L850" s="207">
        <f t="shared" si="705"/>
        <v>0</v>
      </c>
      <c r="M850" s="207">
        <f t="shared" si="698"/>
        <v>380</v>
      </c>
      <c r="N850" s="207">
        <f t="shared" si="706"/>
        <v>8405</v>
      </c>
      <c r="O850" s="208">
        <f>(24*60-(I850+K850+M850+AR850+AS850+AT850+AP850))/24/60*100</f>
        <v>73.6111111111111</v>
      </c>
      <c r="P850" s="208">
        <f>(X850*24*60-(J850+L850+N850+AQ850+AU850))/X850/24/60*100</f>
        <v>69.279970760233908</v>
      </c>
      <c r="Q850" s="232"/>
      <c r="R850" s="233"/>
      <c r="S850" s="233"/>
      <c r="T850" s="234"/>
      <c r="U850" s="234"/>
      <c r="V850" s="272"/>
      <c r="W850" s="213"/>
      <c r="X850" s="214">
        <v>19</v>
      </c>
      <c r="Y850" s="182" t="s">
        <v>68</v>
      </c>
      <c r="Z850" s="215"/>
      <c r="AA850" s="216"/>
      <c r="AB850" s="216"/>
      <c r="AC850" s="210">
        <f t="shared" si="699"/>
        <v>0</v>
      </c>
      <c r="AD850" s="235"/>
      <c r="AE850" s="235"/>
      <c r="AF850" s="235"/>
      <c r="AG850" s="210">
        <f t="shared" si="700"/>
        <v>0</v>
      </c>
      <c r="AH850" s="216">
        <v>100</v>
      </c>
      <c r="AI850" s="216">
        <v>120</v>
      </c>
      <c r="AJ850" s="216">
        <v>160</v>
      </c>
      <c r="AK850" s="210">
        <f t="shared" si="701"/>
        <v>380</v>
      </c>
      <c r="AL850" s="233"/>
      <c r="AM850" s="233"/>
      <c r="AN850" s="233"/>
      <c r="AO850" s="207">
        <f t="shared" si="708"/>
        <v>0</v>
      </c>
      <c r="AP850" s="236"/>
      <c r="AQ850" s="411">
        <f t="shared" si="709"/>
        <v>0</v>
      </c>
      <c r="AR850" s="237"/>
      <c r="AS850" s="237"/>
      <c r="AT850" s="237"/>
      <c r="AU850" s="219">
        <f t="shared" si="710"/>
        <v>0</v>
      </c>
      <c r="AV850" s="263" t="s">
        <v>69</v>
      </c>
      <c r="AW850" s="221"/>
      <c r="AX850" s="210"/>
      <c r="AY850" s="210"/>
      <c r="AZ850" s="219">
        <f t="shared" si="713"/>
        <v>0</v>
      </c>
      <c r="BA850" s="222">
        <f t="shared" si="711"/>
        <v>0</v>
      </c>
      <c r="BB850" s="221"/>
      <c r="BC850" s="210"/>
      <c r="BD850" s="210"/>
      <c r="BE850" s="219">
        <f t="shared" si="714"/>
        <v>0</v>
      </c>
      <c r="BF850" s="222">
        <f t="shared" si="702"/>
        <v>0</v>
      </c>
      <c r="BG850" s="223"/>
      <c r="BH850" s="224" t="s">
        <v>70</v>
      </c>
      <c r="BI850" s="268">
        <v>0.42</v>
      </c>
      <c r="BJ850" s="249">
        <v>0.42</v>
      </c>
      <c r="BK850" s="226"/>
      <c r="BL850" s="269"/>
      <c r="BM850" s="268">
        <v>0.42</v>
      </c>
      <c r="BN850" s="226">
        <v>0.42</v>
      </c>
      <c r="BO850" s="226"/>
      <c r="BP850" s="270"/>
      <c r="BQ850" s="268">
        <v>0.3</v>
      </c>
      <c r="BR850" s="226">
        <v>0.3</v>
      </c>
      <c r="BS850" s="226"/>
      <c r="BT850" s="250"/>
      <c r="BU850" s="8"/>
      <c r="BV850" s="87"/>
      <c r="BW850" s="104" t="s">
        <v>68</v>
      </c>
      <c r="BX850" s="127">
        <f>BI850+BM850+BQ850</f>
        <v>1.1399999999999999</v>
      </c>
      <c r="BY850" s="128">
        <f>BJ850+BN850+BR850</f>
        <v>1.1399999999999999</v>
      </c>
      <c r="BZ850" s="102">
        <f>BK850+BO850+BS850</f>
        <v>0</v>
      </c>
      <c r="CA850" s="124">
        <f>BL850+BP850+BT850</f>
        <v>0</v>
      </c>
      <c r="CB850" s="8"/>
      <c r="CC850" s="87"/>
      <c r="CD850" s="131" t="s">
        <v>68</v>
      </c>
      <c r="CE850" s="129">
        <f>BX850</f>
        <v>1.1399999999999999</v>
      </c>
      <c r="CF850" s="102">
        <f>BY850</f>
        <v>1.1399999999999999</v>
      </c>
      <c r="CG850" s="102">
        <f>BZ850</f>
        <v>0</v>
      </c>
      <c r="CH850" s="126">
        <f>CA850</f>
        <v>0</v>
      </c>
      <c r="CI850" s="8"/>
      <c r="CJ850" s="9"/>
      <c r="CK850" s="25" t="s">
        <v>70</v>
      </c>
      <c r="CL850" s="31">
        <f>BJ850/(BJ850+C850)%</f>
        <v>3.9153537801808516</v>
      </c>
      <c r="CM850" s="31">
        <f>BN850/(BN850+D850)%</f>
        <v>3.1065088757396451</v>
      </c>
      <c r="CN850" s="31">
        <f>BR850/(BR850+E850)%</f>
        <v>1.3309671694764862</v>
      </c>
      <c r="CO850" s="32">
        <f>BY850/(BY850+F850)%</f>
        <v>2.4365742620813471</v>
      </c>
      <c r="CP850" s="8"/>
      <c r="CQ850" s="25" t="s">
        <v>70</v>
      </c>
      <c r="CR850" s="31">
        <f>BK850/C850%</f>
        <v>0</v>
      </c>
      <c r="CS850" s="31">
        <f>BO850/D850%</f>
        <v>0</v>
      </c>
      <c r="CT850" s="31">
        <f>BS850/E850%</f>
        <v>0</v>
      </c>
      <c r="CU850" s="32">
        <f>BZ850/F850%</f>
        <v>0</v>
      </c>
    </row>
    <row r="851" spans="1:99" ht="15.75" customHeight="1" x14ac:dyDescent="0.25">
      <c r="A851" s="182" t="s">
        <v>71</v>
      </c>
      <c r="B851" s="202"/>
      <c r="C851" s="204">
        <v>5.45</v>
      </c>
      <c r="D851" s="204">
        <v>4.4400000000000004</v>
      </c>
      <c r="E851" s="204">
        <v>6.83</v>
      </c>
      <c r="F851" s="206">
        <f t="shared" si="712"/>
        <v>16.72</v>
      </c>
      <c r="G851" s="206">
        <f t="shared" si="703"/>
        <v>193.42100000000002</v>
      </c>
      <c r="H851" s="206">
        <f>G851/BH831</f>
        <v>10.180052631578949</v>
      </c>
      <c r="I851" s="207">
        <f t="shared" si="696"/>
        <v>0</v>
      </c>
      <c r="J851" s="207">
        <f t="shared" si="704"/>
        <v>0</v>
      </c>
      <c r="K851" s="207">
        <f t="shared" si="697"/>
        <v>0</v>
      </c>
      <c r="L851" s="207">
        <f t="shared" si="705"/>
        <v>0</v>
      </c>
      <c r="M851" s="207">
        <f t="shared" si="698"/>
        <v>280</v>
      </c>
      <c r="N851" s="207">
        <f t="shared" si="706"/>
        <v>5040</v>
      </c>
      <c r="O851" s="208">
        <f>(7*24*60-(I851+K851+M851+AR851+AS851+AT851+AP851))/7/24/60*100</f>
        <v>97.222222222222214</v>
      </c>
      <c r="P851" s="208">
        <f>(7*X851*24*60-(J851+L851+N851+AQ851+AU851))/7/X851/24/60*100</f>
        <v>97.368421052631575</v>
      </c>
      <c r="Q851" s="209"/>
      <c r="R851" s="210"/>
      <c r="S851" s="210"/>
      <c r="T851" s="209"/>
      <c r="U851" s="209"/>
      <c r="V851" s="212"/>
      <c r="W851" s="213"/>
      <c r="X851" s="214">
        <f>X844</f>
        <v>19</v>
      </c>
      <c r="Y851" s="182" t="s">
        <v>71</v>
      </c>
      <c r="Z851" s="215"/>
      <c r="AA851" s="216"/>
      <c r="AB851" s="216"/>
      <c r="AC851" s="210">
        <f t="shared" si="699"/>
        <v>0</v>
      </c>
      <c r="AD851" s="235"/>
      <c r="AE851" s="235"/>
      <c r="AF851" s="235"/>
      <c r="AG851" s="210">
        <f t="shared" si="700"/>
        <v>0</v>
      </c>
      <c r="AH851" s="216">
        <v>0</v>
      </c>
      <c r="AI851" s="216">
        <v>240</v>
      </c>
      <c r="AJ851" s="216">
        <v>40</v>
      </c>
      <c r="AK851" s="210">
        <f t="shared" si="701"/>
        <v>280</v>
      </c>
      <c r="AL851" s="233"/>
      <c r="AM851" s="233"/>
      <c r="AN851" s="233"/>
      <c r="AO851" s="207">
        <f t="shared" si="708"/>
        <v>0</v>
      </c>
      <c r="AP851" s="209"/>
      <c r="AQ851" s="411">
        <f t="shared" si="709"/>
        <v>0</v>
      </c>
      <c r="AR851" s="210"/>
      <c r="AS851" s="210"/>
      <c r="AT851" s="210"/>
      <c r="AU851" s="219">
        <f t="shared" si="710"/>
        <v>0</v>
      </c>
      <c r="AV851" s="263" t="s">
        <v>72</v>
      </c>
      <c r="AW851" s="221">
        <f>AH851</f>
        <v>0</v>
      </c>
      <c r="AX851" s="221">
        <f>AI851</f>
        <v>240</v>
      </c>
      <c r="AY851" s="221">
        <f>AJ851</f>
        <v>40</v>
      </c>
      <c r="AZ851" s="219">
        <f t="shared" si="713"/>
        <v>280</v>
      </c>
      <c r="BA851" s="222">
        <f t="shared" si="711"/>
        <v>1640</v>
      </c>
      <c r="BB851" s="221"/>
      <c r="BC851" s="210"/>
      <c r="BD851" s="210"/>
      <c r="BE851" s="219">
        <f t="shared" si="714"/>
        <v>0</v>
      </c>
      <c r="BF851" s="222">
        <f t="shared" si="702"/>
        <v>0</v>
      </c>
      <c r="BG851" s="238"/>
      <c r="BH851" s="195"/>
      <c r="BI851" s="274"/>
      <c r="BJ851" s="240"/>
      <c r="BK851" s="241"/>
      <c r="BL851" s="275"/>
      <c r="BM851" s="274"/>
      <c r="BN851" s="241"/>
      <c r="BO851" s="241"/>
      <c r="BP851" s="276"/>
      <c r="BQ851" s="274"/>
      <c r="BR851" s="241"/>
      <c r="BS851" s="241"/>
      <c r="BT851" s="265"/>
      <c r="BU851" s="8"/>
      <c r="BV851" s="87"/>
      <c r="BW851" s="134"/>
      <c r="BX851" s="130"/>
      <c r="BY851" s="93"/>
      <c r="BZ851" s="93"/>
      <c r="CA851" s="98"/>
      <c r="CB851" s="8"/>
      <c r="CC851" s="87"/>
      <c r="CD851" s="90"/>
      <c r="CE851" s="109"/>
      <c r="CF851" s="93"/>
      <c r="CG851" s="93"/>
      <c r="CH851" s="110"/>
      <c r="CI851" s="8"/>
      <c r="CJ851" s="9"/>
      <c r="CK851" s="25"/>
      <c r="CL851" s="2"/>
      <c r="CM851" s="2"/>
      <c r="CN851" s="2"/>
      <c r="CO851" s="3"/>
      <c r="CP851" s="8"/>
      <c r="CQ851" s="25"/>
      <c r="CR851" s="2"/>
      <c r="CS851" s="2"/>
      <c r="CT851" s="2"/>
      <c r="CU851" s="3"/>
    </row>
    <row r="852" spans="1:99" ht="15.75" customHeight="1" x14ac:dyDescent="0.25">
      <c r="A852" s="182" t="s">
        <v>73</v>
      </c>
      <c r="B852" s="202"/>
      <c r="C852" s="204">
        <v>3.22</v>
      </c>
      <c r="D852" s="204">
        <v>6.9</v>
      </c>
      <c r="E852" s="204">
        <v>4.0999999999999996</v>
      </c>
      <c r="F852" s="205">
        <f t="shared" ref="F852:F858" si="717">C852+D852+E852</f>
        <v>14.22</v>
      </c>
      <c r="G852" s="206">
        <f t="shared" si="703"/>
        <v>427.11500000000001</v>
      </c>
      <c r="H852" s="205">
        <f>G852/BH831</f>
        <v>22.479736842105265</v>
      </c>
      <c r="I852" s="231">
        <f t="shared" ref="I852:I857" si="718">AC852</f>
        <v>0</v>
      </c>
      <c r="J852" s="207">
        <f t="shared" si="704"/>
        <v>0</v>
      </c>
      <c r="K852" s="231">
        <f t="shared" ref="K852:K857" si="719">AG852</f>
        <v>0</v>
      </c>
      <c r="L852" s="207">
        <f t="shared" si="705"/>
        <v>45</v>
      </c>
      <c r="M852" s="207">
        <f t="shared" ref="M852:M857" si="720">AK852</f>
        <v>840</v>
      </c>
      <c r="N852" s="207">
        <f t="shared" si="706"/>
        <v>9225</v>
      </c>
      <c r="O852" s="208">
        <f t="shared" ref="O852:O857" si="721">(24*60-(I852+K852+M852+AR852+AS852+AT852+AP852))/24/60*100</f>
        <v>41.666666666666671</v>
      </c>
      <c r="P852" s="208">
        <f t="shared" ref="P852:P857" si="722">(X852*24*60-(J852+L852+N852+AQ852+AU852))/X852/24/60*100</f>
        <v>66.118421052631575</v>
      </c>
      <c r="Q852" s="232"/>
      <c r="R852" s="233"/>
      <c r="S852" s="233"/>
      <c r="T852" s="234"/>
      <c r="U852" s="234"/>
      <c r="V852" s="272"/>
      <c r="W852" s="213"/>
      <c r="X852" s="214">
        <v>19</v>
      </c>
      <c r="Y852" s="182" t="s">
        <v>73</v>
      </c>
      <c r="Z852" s="215"/>
      <c r="AA852" s="216"/>
      <c r="AB852" s="216"/>
      <c r="AC852" s="210">
        <f t="shared" ref="AC852:AC857" si="723">Z852+AA852+AB852</f>
        <v>0</v>
      </c>
      <c r="AD852" s="235"/>
      <c r="AE852" s="235"/>
      <c r="AF852" s="235"/>
      <c r="AG852" s="210">
        <f t="shared" ref="AG852:AG857" si="724">AD852+AE852+AF852</f>
        <v>0</v>
      </c>
      <c r="AH852" s="216">
        <v>300</v>
      </c>
      <c r="AI852" s="216">
        <v>300</v>
      </c>
      <c r="AJ852" s="216">
        <v>240</v>
      </c>
      <c r="AK852" s="210">
        <f t="shared" ref="AK852:AK857" si="725">AH852+AI852+AJ852</f>
        <v>840</v>
      </c>
      <c r="AL852" s="233"/>
      <c r="AM852" s="233"/>
      <c r="AN852" s="233"/>
      <c r="AO852" s="207">
        <f t="shared" si="708"/>
        <v>0</v>
      </c>
      <c r="AP852" s="236"/>
      <c r="AQ852" s="411">
        <f t="shared" si="709"/>
        <v>0</v>
      </c>
      <c r="AR852" s="237"/>
      <c r="AS852" s="237"/>
      <c r="AT852" s="237"/>
      <c r="AU852" s="219">
        <f t="shared" si="710"/>
        <v>0</v>
      </c>
      <c r="AV852" s="263" t="s">
        <v>74</v>
      </c>
      <c r="AW852" s="221"/>
      <c r="AX852" s="210"/>
      <c r="AY852" s="210"/>
      <c r="AZ852" s="219">
        <f t="shared" ref="AZ852:AZ857" si="726">AW852+AX852+AY852</f>
        <v>0</v>
      </c>
      <c r="BA852" s="222">
        <f t="shared" si="711"/>
        <v>0</v>
      </c>
      <c r="BB852" s="221"/>
      <c r="BC852" s="210"/>
      <c r="BD852" s="210"/>
      <c r="BE852" s="219">
        <f t="shared" ref="BE852:BE857" si="727">BB852+BC852+BD852</f>
        <v>0</v>
      </c>
      <c r="BF852" s="222">
        <f t="shared" si="702"/>
        <v>0</v>
      </c>
      <c r="BG852" s="223"/>
      <c r="BH852" s="224" t="s">
        <v>71</v>
      </c>
      <c r="BI852" s="268">
        <v>0</v>
      </c>
      <c r="BJ852" s="249">
        <v>0</v>
      </c>
      <c r="BK852" s="226"/>
      <c r="BL852" s="269"/>
      <c r="BM852" s="268">
        <v>0</v>
      </c>
      <c r="BN852" s="226">
        <v>0</v>
      </c>
      <c r="BO852" s="226"/>
      <c r="BP852" s="270"/>
      <c r="BQ852" s="268">
        <v>0</v>
      </c>
      <c r="BR852" s="226">
        <v>0</v>
      </c>
      <c r="BS852" s="226"/>
      <c r="BT852" s="250"/>
      <c r="BU852" s="8"/>
      <c r="BV852" s="87"/>
      <c r="BW852" s="104" t="s">
        <v>71</v>
      </c>
      <c r="BX852" s="127">
        <f t="shared" ref="BX852:CA853" si="728">BI852+BM852+BQ852</f>
        <v>0</v>
      </c>
      <c r="BY852" s="128">
        <f t="shared" si="728"/>
        <v>0</v>
      </c>
      <c r="BZ852" s="102">
        <f t="shared" si="728"/>
        <v>0</v>
      </c>
      <c r="CA852" s="124">
        <f t="shared" si="728"/>
        <v>0</v>
      </c>
      <c r="CB852" s="8"/>
      <c r="CC852" s="87"/>
      <c r="CD852" s="131" t="s">
        <v>71</v>
      </c>
      <c r="CE852" s="129">
        <f t="shared" ref="CE852:CH853" si="729">BX852</f>
        <v>0</v>
      </c>
      <c r="CF852" s="102">
        <f t="shared" si="729"/>
        <v>0</v>
      </c>
      <c r="CG852" s="102">
        <f t="shared" si="729"/>
        <v>0</v>
      </c>
      <c r="CH852" s="126">
        <f t="shared" si="729"/>
        <v>0</v>
      </c>
      <c r="CI852" s="8"/>
      <c r="CJ852" s="9"/>
      <c r="CK852" s="25" t="s">
        <v>75</v>
      </c>
      <c r="CL852" s="31">
        <f>BJ852/(BJ852+C851)%</f>
        <v>0</v>
      </c>
      <c r="CM852" s="31">
        <f>BN852/(BN852+D851)%</f>
        <v>0</v>
      </c>
      <c r="CN852" s="31">
        <f>BR852/(BR852+E852)%</f>
        <v>0</v>
      </c>
      <c r="CO852" s="32">
        <f>BY852/(BY852+F851)%</f>
        <v>0</v>
      </c>
      <c r="CP852" s="8"/>
      <c r="CQ852" s="25" t="s">
        <v>75</v>
      </c>
      <c r="CR852" s="31">
        <f>BK852/C851%</f>
        <v>0</v>
      </c>
      <c r="CS852" s="31">
        <f>BO852/D851%</f>
        <v>0</v>
      </c>
      <c r="CT852" s="31">
        <f>BS852/E851%</f>
        <v>0</v>
      </c>
      <c r="CU852" s="32">
        <f>BZ852/F851%</f>
        <v>0</v>
      </c>
    </row>
    <row r="853" spans="1:99" ht="15.75" customHeight="1" x14ac:dyDescent="0.25">
      <c r="A853" s="201" t="s">
        <v>76</v>
      </c>
      <c r="B853" s="202"/>
      <c r="C853" s="204">
        <v>19.254999999999999</v>
      </c>
      <c r="D853" s="204">
        <v>11.93</v>
      </c>
      <c r="E853" s="204">
        <v>18.114999999999998</v>
      </c>
      <c r="F853" s="206">
        <f t="shared" si="717"/>
        <v>49.3</v>
      </c>
      <c r="G853" s="206">
        <f t="shared" si="703"/>
        <v>632.51499999999999</v>
      </c>
      <c r="H853" s="206">
        <f>G853/BH831</f>
        <v>33.290263157894735</v>
      </c>
      <c r="I853" s="207">
        <f t="shared" si="718"/>
        <v>0</v>
      </c>
      <c r="J853" s="207">
        <f t="shared" si="704"/>
        <v>0</v>
      </c>
      <c r="K853" s="207">
        <f t="shared" si="719"/>
        <v>0</v>
      </c>
      <c r="L853" s="207">
        <f t="shared" si="705"/>
        <v>0</v>
      </c>
      <c r="M853" s="207">
        <f t="shared" si="720"/>
        <v>225</v>
      </c>
      <c r="N853" s="207">
        <f t="shared" si="706"/>
        <v>5245</v>
      </c>
      <c r="O853" s="208">
        <f t="shared" si="721"/>
        <v>84.375</v>
      </c>
      <c r="P853" s="208">
        <f t="shared" si="722"/>
        <v>80.720029239766092</v>
      </c>
      <c r="Q853" s="209" t="e">
        <f t="shared" ref="Q853:S858" si="730">C853/AL853*60</f>
        <v>#DIV/0!</v>
      </c>
      <c r="R853" s="210" t="e">
        <f t="shared" si="730"/>
        <v>#DIV/0!</v>
      </c>
      <c r="S853" s="210" t="e">
        <f t="shared" si="730"/>
        <v>#DIV/0!</v>
      </c>
      <c r="T853" s="209" t="e">
        <f>(F853)/(AL853+AM853+AN853)*60</f>
        <v>#DIV/0!</v>
      </c>
      <c r="U853" s="209" t="e">
        <f>(G853)*60/AO853</f>
        <v>#DIV/0!</v>
      </c>
      <c r="V853" s="212"/>
      <c r="W853" s="213"/>
      <c r="X853" s="214">
        <f>X849</f>
        <v>19</v>
      </c>
      <c r="Y853" s="201" t="s">
        <v>76</v>
      </c>
      <c r="Z853" s="215"/>
      <c r="AA853" s="216"/>
      <c r="AB853" s="216"/>
      <c r="AC853" s="210">
        <f t="shared" si="723"/>
        <v>0</v>
      </c>
      <c r="AD853" s="235"/>
      <c r="AE853" s="235"/>
      <c r="AF853" s="246"/>
      <c r="AG853" s="210">
        <f t="shared" si="724"/>
        <v>0</v>
      </c>
      <c r="AH853" s="235">
        <v>0</v>
      </c>
      <c r="AI853" s="235">
        <v>180</v>
      </c>
      <c r="AJ853" s="235">
        <v>45</v>
      </c>
      <c r="AK853" s="210">
        <f t="shared" si="725"/>
        <v>225</v>
      </c>
      <c r="AL853" s="210"/>
      <c r="AM853" s="210"/>
      <c r="AN853" s="210"/>
      <c r="AO853" s="207">
        <f t="shared" si="708"/>
        <v>0</v>
      </c>
      <c r="AP853" s="209"/>
      <c r="AQ853" s="411">
        <f t="shared" si="709"/>
        <v>0</v>
      </c>
      <c r="AR853" s="210"/>
      <c r="AS853" s="210"/>
      <c r="AT853" s="210"/>
      <c r="AU853" s="219">
        <f t="shared" si="710"/>
        <v>30</v>
      </c>
      <c r="AV853" s="263" t="s">
        <v>77</v>
      </c>
      <c r="AW853" s="221"/>
      <c r="AX853" s="210"/>
      <c r="AY853" s="210"/>
      <c r="AZ853" s="219">
        <f t="shared" si="726"/>
        <v>0</v>
      </c>
      <c r="BA853" s="222">
        <f t="shared" si="711"/>
        <v>0</v>
      </c>
      <c r="BB853" s="221"/>
      <c r="BC853" s="210"/>
      <c r="BD853" s="210"/>
      <c r="BE853" s="219">
        <f t="shared" si="727"/>
        <v>0</v>
      </c>
      <c r="BF853" s="222">
        <f t="shared" si="702"/>
        <v>0</v>
      </c>
      <c r="BG853" s="238"/>
      <c r="BH853" s="283" t="s">
        <v>73</v>
      </c>
      <c r="BI853" s="264">
        <v>0.3</v>
      </c>
      <c r="BJ853" s="264">
        <v>0.3</v>
      </c>
      <c r="BK853" s="264"/>
      <c r="BL853" s="264"/>
      <c r="BM853" s="264">
        <v>0.3</v>
      </c>
      <c r="BN853" s="264">
        <v>0.3</v>
      </c>
      <c r="BO853" s="264"/>
      <c r="BP853" s="264"/>
      <c r="BQ853" s="264">
        <v>0.27</v>
      </c>
      <c r="BR853" s="264">
        <v>0.27</v>
      </c>
      <c r="BS853" s="264"/>
      <c r="BT853" s="250"/>
      <c r="BU853" s="8"/>
      <c r="BV853" s="87"/>
      <c r="BW853" s="104" t="s">
        <v>73</v>
      </c>
      <c r="BX853" s="135">
        <f t="shared" si="728"/>
        <v>0.87</v>
      </c>
      <c r="BY853" s="136">
        <f t="shared" si="728"/>
        <v>0.87</v>
      </c>
      <c r="BZ853" s="137">
        <f t="shared" si="728"/>
        <v>0</v>
      </c>
      <c r="CA853" s="138">
        <f t="shared" si="728"/>
        <v>0</v>
      </c>
      <c r="CB853" s="8"/>
      <c r="CC853" s="118"/>
      <c r="CD853" s="139" t="s">
        <v>73</v>
      </c>
      <c r="CE853" s="140">
        <f t="shared" si="729"/>
        <v>0.87</v>
      </c>
      <c r="CF853" s="137">
        <f t="shared" si="729"/>
        <v>0.87</v>
      </c>
      <c r="CG853" s="137">
        <f t="shared" si="729"/>
        <v>0</v>
      </c>
      <c r="CH853" s="141">
        <f t="shared" si="729"/>
        <v>0</v>
      </c>
      <c r="CI853" s="8"/>
      <c r="CJ853" s="9"/>
      <c r="CK853" s="33"/>
      <c r="CL853" s="4"/>
      <c r="CM853" s="4"/>
      <c r="CN853" s="4"/>
      <c r="CO853" s="5"/>
      <c r="CP853" s="8"/>
      <c r="CQ853" s="34" t="s">
        <v>78</v>
      </c>
      <c r="CR853" s="35">
        <f>BK853/C852%</f>
        <v>0</v>
      </c>
      <c r="CS853" s="35">
        <f>BO853/D852%</f>
        <v>0</v>
      </c>
      <c r="CT853" s="35">
        <f>BS853/E852%</f>
        <v>0</v>
      </c>
      <c r="CU853" s="47">
        <f>BZ853/F852%</f>
        <v>0</v>
      </c>
    </row>
    <row r="854" spans="1:99" ht="15.75" customHeight="1" x14ac:dyDescent="0.25">
      <c r="A854" s="182" t="s">
        <v>79</v>
      </c>
      <c r="B854" s="202"/>
      <c r="C854" s="204">
        <v>6.2409999999999997</v>
      </c>
      <c r="D854" s="204">
        <v>3.2</v>
      </c>
      <c r="E854" s="204">
        <v>12.209</v>
      </c>
      <c r="F854" s="205">
        <f t="shared" si="717"/>
        <v>21.65</v>
      </c>
      <c r="G854" s="206">
        <f t="shared" si="703"/>
        <v>586.25</v>
      </c>
      <c r="H854" s="205">
        <f>G854/BH831</f>
        <v>30.855263157894736</v>
      </c>
      <c r="I854" s="231">
        <f t="shared" si="718"/>
        <v>0</v>
      </c>
      <c r="J854" s="207">
        <f t="shared" si="704"/>
        <v>0</v>
      </c>
      <c r="K854" s="231">
        <f t="shared" si="719"/>
        <v>0</v>
      </c>
      <c r="L854" s="207">
        <f t="shared" si="705"/>
        <v>0</v>
      </c>
      <c r="M854" s="207">
        <f t="shared" si="720"/>
        <v>580</v>
      </c>
      <c r="N854" s="207">
        <f t="shared" si="706"/>
        <v>7670</v>
      </c>
      <c r="O854" s="208">
        <f t="shared" si="721"/>
        <v>59.722222222222221</v>
      </c>
      <c r="P854" s="208">
        <f t="shared" si="722"/>
        <v>70.21198830409358</v>
      </c>
      <c r="Q854" s="232" t="e">
        <f t="shared" si="730"/>
        <v>#DIV/0!</v>
      </c>
      <c r="R854" s="233" t="e">
        <f t="shared" si="730"/>
        <v>#DIV/0!</v>
      </c>
      <c r="S854" s="233" t="e">
        <f t="shared" si="730"/>
        <v>#DIV/0!</v>
      </c>
      <c r="T854" s="234" t="e">
        <f>(F854)/(AL854+AM854+AN854)*60</f>
        <v>#DIV/0!</v>
      </c>
      <c r="U854" s="234" t="e">
        <f>(G854)*60/AO854</f>
        <v>#DIV/0!</v>
      </c>
      <c r="V854" s="272"/>
      <c r="W854" s="213"/>
      <c r="X854" s="214">
        <f>X853</f>
        <v>19</v>
      </c>
      <c r="Y854" s="182" t="s">
        <v>79</v>
      </c>
      <c r="Z854" s="215"/>
      <c r="AA854" s="216"/>
      <c r="AB854" s="216"/>
      <c r="AC854" s="210">
        <f t="shared" si="723"/>
        <v>0</v>
      </c>
      <c r="AD854" s="235"/>
      <c r="AE854" s="235"/>
      <c r="AF854" s="246"/>
      <c r="AG854" s="210">
        <f t="shared" si="724"/>
        <v>0</v>
      </c>
      <c r="AH854" s="235">
        <v>180</v>
      </c>
      <c r="AI854" s="235">
        <v>360</v>
      </c>
      <c r="AJ854" s="235">
        <v>40</v>
      </c>
      <c r="AK854" s="210">
        <f t="shared" si="725"/>
        <v>580</v>
      </c>
      <c r="AL854" s="233"/>
      <c r="AM854" s="233"/>
      <c r="AN854" s="233"/>
      <c r="AO854" s="207">
        <f t="shared" si="708"/>
        <v>0</v>
      </c>
      <c r="AP854" s="236"/>
      <c r="AQ854" s="411">
        <f t="shared" si="709"/>
        <v>480</v>
      </c>
      <c r="AR854" s="237"/>
      <c r="AS854" s="237"/>
      <c r="AT854" s="237"/>
      <c r="AU854" s="219">
        <f t="shared" si="710"/>
        <v>0</v>
      </c>
      <c r="AV854" s="263" t="s">
        <v>80</v>
      </c>
      <c r="AW854" s="221"/>
      <c r="AX854" s="210"/>
      <c r="AY854" s="210"/>
      <c r="AZ854" s="219">
        <f t="shared" si="726"/>
        <v>0</v>
      </c>
      <c r="BA854" s="222">
        <f t="shared" si="711"/>
        <v>0</v>
      </c>
      <c r="BB854" s="221"/>
      <c r="BC854" s="210"/>
      <c r="BD854" s="210"/>
      <c r="BE854" s="219">
        <f t="shared" si="727"/>
        <v>0</v>
      </c>
      <c r="BF854" s="222">
        <f t="shared" si="702"/>
        <v>0</v>
      </c>
      <c r="BG854" s="284"/>
      <c r="BH854" s="224" t="s">
        <v>77</v>
      </c>
      <c r="BI854" s="225"/>
      <c r="BJ854" s="249"/>
      <c r="BK854" s="226">
        <v>0.38100000000000001</v>
      </c>
      <c r="BL854" s="250"/>
      <c r="BM854" s="225"/>
      <c r="BN854" s="226"/>
      <c r="BO854" s="226">
        <v>0.18099999999999999</v>
      </c>
      <c r="BP854" s="251"/>
      <c r="BQ854" s="225"/>
      <c r="BR854" s="226"/>
      <c r="BS854" s="226">
        <v>0.64100000000000001</v>
      </c>
      <c r="BT854" s="250"/>
      <c r="BU854" s="8"/>
      <c r="BV854" s="87"/>
      <c r="BW854" s="104" t="s">
        <v>77</v>
      </c>
      <c r="BX854" s="130"/>
      <c r="BY854" s="93"/>
      <c r="BZ854" s="102">
        <f>BK854+BO854+BS854</f>
        <v>1.2030000000000001</v>
      </c>
      <c r="CA854" s="98"/>
      <c r="CB854" s="8"/>
      <c r="CC854" s="87"/>
      <c r="CD854" s="131" t="s">
        <v>77</v>
      </c>
      <c r="CE854" s="132"/>
      <c r="CF854" s="93"/>
      <c r="CG854" s="102">
        <f>BZ854</f>
        <v>1.2030000000000001</v>
      </c>
      <c r="CH854" s="133"/>
      <c r="CI854" s="8"/>
      <c r="CJ854" s="9"/>
      <c r="CK854" s="34" t="s">
        <v>78</v>
      </c>
      <c r="CL854" s="35">
        <f>BJ853/(BJ853+C852)%</f>
        <v>8.5227272727272716</v>
      </c>
      <c r="CM854" s="31">
        <f>BN853/(BN853+D852)%</f>
        <v>4.1666666666666661</v>
      </c>
      <c r="CN854" s="31">
        <f>BR853/(BR853+E852)%</f>
        <v>6.1784897025171643</v>
      </c>
      <c r="CO854" s="32">
        <f>BY853/(BY853+F852)%</f>
        <v>5.7654075546719676</v>
      </c>
      <c r="CP854" s="8"/>
      <c r="CQ854" s="25" t="s">
        <v>77</v>
      </c>
      <c r="CR854" s="31">
        <f>BK854/C853%</f>
        <v>1.9787068293949623</v>
      </c>
      <c r="CS854" s="31">
        <f>BO854/D853%</f>
        <v>1.5171835708298407</v>
      </c>
      <c r="CT854" s="31">
        <f>BS854/E853%</f>
        <v>3.5385040022081151</v>
      </c>
      <c r="CU854" s="32">
        <f>BZ854/F853%</f>
        <v>2.4401622718052738</v>
      </c>
    </row>
    <row r="855" spans="1:99" ht="15.75" customHeight="1" x14ac:dyDescent="0.25">
      <c r="A855" s="182" t="s">
        <v>81</v>
      </c>
      <c r="B855" s="202"/>
      <c r="C855" s="204">
        <v>0</v>
      </c>
      <c r="D855" s="204">
        <v>0</v>
      </c>
      <c r="E855" s="204">
        <v>0</v>
      </c>
      <c r="F855" s="205">
        <f t="shared" si="717"/>
        <v>0</v>
      </c>
      <c r="G855" s="206">
        <f t="shared" si="703"/>
        <v>25.011999999999997</v>
      </c>
      <c r="H855" s="205">
        <f>G855/BH831</f>
        <v>1.3164210526315787</v>
      </c>
      <c r="I855" s="231">
        <f t="shared" si="718"/>
        <v>0</v>
      </c>
      <c r="J855" s="207">
        <f t="shared" si="704"/>
        <v>0</v>
      </c>
      <c r="K855" s="231">
        <f t="shared" si="719"/>
        <v>0</v>
      </c>
      <c r="L855" s="207">
        <f t="shared" si="705"/>
        <v>0</v>
      </c>
      <c r="M855" s="207">
        <f t="shared" si="720"/>
        <v>1440</v>
      </c>
      <c r="N855" s="207">
        <f t="shared" si="706"/>
        <v>24220</v>
      </c>
      <c r="O855" s="208">
        <f t="shared" si="721"/>
        <v>0</v>
      </c>
      <c r="P855" s="208">
        <f t="shared" si="722"/>
        <v>11.476608187134502</v>
      </c>
      <c r="Q855" s="232" t="e">
        <f t="shared" si="730"/>
        <v>#DIV/0!</v>
      </c>
      <c r="R855" s="233" t="e">
        <f t="shared" si="730"/>
        <v>#DIV/0!</v>
      </c>
      <c r="S855" s="233" t="e">
        <f t="shared" si="730"/>
        <v>#DIV/0!</v>
      </c>
      <c r="T855" s="234" t="e">
        <f>(F855)/(AL855+AM855+AN855)*60</f>
        <v>#DIV/0!</v>
      </c>
      <c r="U855" s="234" t="e">
        <f>(G855)*60/AO855</f>
        <v>#DIV/0!</v>
      </c>
      <c r="V855" s="272"/>
      <c r="W855" s="213"/>
      <c r="X855" s="285">
        <f>X854</f>
        <v>19</v>
      </c>
      <c r="Y855" s="182" t="s">
        <v>81</v>
      </c>
      <c r="Z855" s="215"/>
      <c r="AA855" s="216"/>
      <c r="AB855" s="216"/>
      <c r="AC855" s="210">
        <f t="shared" si="723"/>
        <v>0</v>
      </c>
      <c r="AD855" s="216"/>
      <c r="AE855" s="216"/>
      <c r="AF855" s="216"/>
      <c r="AG855" s="210">
        <f t="shared" si="724"/>
        <v>0</v>
      </c>
      <c r="AH855" s="235">
        <v>480</v>
      </c>
      <c r="AI855" s="235">
        <v>480</v>
      </c>
      <c r="AJ855" s="235">
        <v>480</v>
      </c>
      <c r="AK855" s="210">
        <f t="shared" si="725"/>
        <v>1440</v>
      </c>
      <c r="AL855" s="233"/>
      <c r="AM855" s="233"/>
      <c r="AN855" s="233"/>
      <c r="AO855" s="207">
        <f t="shared" si="708"/>
        <v>0</v>
      </c>
      <c r="AP855" s="236"/>
      <c r="AQ855" s="411">
        <f t="shared" si="709"/>
        <v>0</v>
      </c>
      <c r="AR855" s="237"/>
      <c r="AS855" s="237"/>
      <c r="AT855" s="237"/>
      <c r="AU855" s="219">
        <f t="shared" si="710"/>
        <v>0</v>
      </c>
      <c r="AV855" s="263" t="s">
        <v>82</v>
      </c>
      <c r="AW855" s="221"/>
      <c r="AX855" s="210"/>
      <c r="AY855" s="210"/>
      <c r="AZ855" s="219">
        <f t="shared" si="726"/>
        <v>0</v>
      </c>
      <c r="BA855" s="222">
        <f t="shared" si="711"/>
        <v>0</v>
      </c>
      <c r="BB855" s="221"/>
      <c r="BC855" s="210"/>
      <c r="BD855" s="210"/>
      <c r="BE855" s="219">
        <f t="shared" si="727"/>
        <v>0</v>
      </c>
      <c r="BF855" s="222">
        <f t="shared" si="702"/>
        <v>0</v>
      </c>
      <c r="BG855" s="223"/>
      <c r="BH855" s="195"/>
      <c r="BI855" s="239"/>
      <c r="BJ855" s="240"/>
      <c r="BK855" s="241"/>
      <c r="BL855" s="242"/>
      <c r="BM855" s="239"/>
      <c r="BN855" s="241"/>
      <c r="BO855" s="241"/>
      <c r="BP855" s="198"/>
      <c r="BQ855" s="239"/>
      <c r="BR855" s="241"/>
      <c r="BS855" s="241"/>
      <c r="BT855" s="242"/>
      <c r="BU855" s="8"/>
      <c r="BV855" s="87"/>
      <c r="BW855" s="107"/>
      <c r="BX855" s="130"/>
      <c r="BY855" s="93"/>
      <c r="BZ855" s="93"/>
      <c r="CA855" s="98"/>
      <c r="CB855" s="8"/>
      <c r="CC855" s="87"/>
      <c r="CD855" s="108"/>
      <c r="CE855" s="109"/>
      <c r="CF855" s="93"/>
      <c r="CG855" s="93"/>
      <c r="CH855" s="110"/>
      <c r="CI855" s="8"/>
      <c r="CJ855" s="9"/>
      <c r="CK855" s="36"/>
      <c r="CL855" s="37"/>
      <c r="CM855" s="37"/>
      <c r="CN855" s="37"/>
      <c r="CO855" s="38"/>
      <c r="CP855" s="8"/>
      <c r="CQ855" s="25"/>
      <c r="CR855" s="2"/>
      <c r="CS855" s="2"/>
      <c r="CT855" s="2"/>
      <c r="CU855" s="3"/>
    </row>
    <row r="856" spans="1:99" ht="15.75" customHeight="1" x14ac:dyDescent="0.25">
      <c r="A856" s="182" t="s">
        <v>83</v>
      </c>
      <c r="B856" s="202"/>
      <c r="C856" s="204">
        <v>5.7320000000000002</v>
      </c>
      <c r="D856" s="204">
        <v>6.9880000000000004</v>
      </c>
      <c r="E856" s="204">
        <v>7.0490000000000004</v>
      </c>
      <c r="F856" s="205">
        <f t="shared" si="717"/>
        <v>19.769000000000002</v>
      </c>
      <c r="G856" s="206">
        <f t="shared" si="703"/>
        <v>236.00399999999999</v>
      </c>
      <c r="H856" s="205">
        <f>G856/BH831</f>
        <v>12.421263157894737</v>
      </c>
      <c r="I856" s="231">
        <f t="shared" si="718"/>
        <v>0</v>
      </c>
      <c r="J856" s="207">
        <f t="shared" si="704"/>
        <v>540</v>
      </c>
      <c r="K856" s="231">
        <f t="shared" si="719"/>
        <v>0</v>
      </c>
      <c r="L856" s="207">
        <f t="shared" si="705"/>
        <v>240</v>
      </c>
      <c r="M856" s="207">
        <f t="shared" si="720"/>
        <v>40</v>
      </c>
      <c r="N856" s="207">
        <f t="shared" si="706"/>
        <v>3385</v>
      </c>
      <c r="O856" s="208">
        <f t="shared" si="721"/>
        <v>97.222222222222214</v>
      </c>
      <c r="P856" s="208">
        <f t="shared" si="722"/>
        <v>84.777046783625735</v>
      </c>
      <c r="Q856" s="232" t="e">
        <f t="shared" si="730"/>
        <v>#DIV/0!</v>
      </c>
      <c r="R856" s="233" t="e">
        <f t="shared" si="730"/>
        <v>#DIV/0!</v>
      </c>
      <c r="S856" s="233" t="e">
        <f t="shared" si="730"/>
        <v>#DIV/0!</v>
      </c>
      <c r="T856" s="234" t="e">
        <f>(F856)/(AL856+AM856+AN856)*60</f>
        <v>#DIV/0!</v>
      </c>
      <c r="U856" s="234" t="e">
        <f>(G856)*60/AO856</f>
        <v>#DIV/0!</v>
      </c>
      <c r="V856" s="272"/>
      <c r="W856" s="286"/>
      <c r="X856" s="214">
        <f>X855</f>
        <v>19</v>
      </c>
      <c r="Y856" s="182" t="s">
        <v>83</v>
      </c>
      <c r="Z856" s="215"/>
      <c r="AA856" s="215"/>
      <c r="AB856" s="215"/>
      <c r="AC856" s="210">
        <f t="shared" si="723"/>
        <v>0</v>
      </c>
      <c r="AD856" s="215"/>
      <c r="AE856" s="215"/>
      <c r="AF856" s="215"/>
      <c r="AG856" s="210">
        <f t="shared" si="724"/>
        <v>0</v>
      </c>
      <c r="AH856" s="235">
        <v>0</v>
      </c>
      <c r="AI856" s="235">
        <v>40</v>
      </c>
      <c r="AJ856" s="235">
        <v>0</v>
      </c>
      <c r="AK856" s="210">
        <f t="shared" si="725"/>
        <v>40</v>
      </c>
      <c r="AL856" s="233"/>
      <c r="AM856" s="233"/>
      <c r="AN856" s="233"/>
      <c r="AO856" s="207">
        <f t="shared" si="708"/>
        <v>0</v>
      </c>
      <c r="AP856" s="236"/>
      <c r="AQ856" s="411">
        <f t="shared" si="709"/>
        <v>0</v>
      </c>
      <c r="AR856" s="237"/>
      <c r="AS856" s="237"/>
      <c r="AT856" s="237"/>
      <c r="AU856" s="219">
        <f t="shared" si="710"/>
        <v>0</v>
      </c>
      <c r="AV856" s="263" t="s">
        <v>84</v>
      </c>
      <c r="AW856" s="221"/>
      <c r="AX856" s="210"/>
      <c r="AY856" s="210"/>
      <c r="AZ856" s="219">
        <f t="shared" si="726"/>
        <v>0</v>
      </c>
      <c r="BA856" s="222">
        <f t="shared" si="711"/>
        <v>0</v>
      </c>
      <c r="BB856" s="221"/>
      <c r="BC856" s="210"/>
      <c r="BD856" s="210"/>
      <c r="BE856" s="219">
        <f t="shared" si="727"/>
        <v>0</v>
      </c>
      <c r="BF856" s="222">
        <f t="shared" si="702"/>
        <v>0</v>
      </c>
      <c r="BG856" s="223"/>
      <c r="BH856" s="224" t="s">
        <v>80</v>
      </c>
      <c r="BI856" s="225"/>
      <c r="BJ856" s="249"/>
      <c r="BK856" s="226">
        <v>8.3000000000000004E-2</v>
      </c>
      <c r="BL856" s="250"/>
      <c r="BM856" s="287"/>
      <c r="BN856" s="226"/>
      <c r="BO856" s="226">
        <v>0.253</v>
      </c>
      <c r="BP856" s="288"/>
      <c r="BQ856" s="287"/>
      <c r="BR856" s="226"/>
      <c r="BS856" s="226">
        <v>0.253</v>
      </c>
      <c r="BT856" s="289"/>
      <c r="BU856" s="8"/>
      <c r="BV856" s="87"/>
      <c r="BW856" s="104" t="s">
        <v>80</v>
      </c>
      <c r="BX856" s="130"/>
      <c r="BY856" s="93"/>
      <c r="BZ856" s="102">
        <f>BK856+BO856+BS856</f>
        <v>0.58899999999999997</v>
      </c>
      <c r="CA856" s="98"/>
      <c r="CB856" s="8"/>
      <c r="CC856" s="87"/>
      <c r="CD856" s="131" t="s">
        <v>80</v>
      </c>
      <c r="CE856" s="132"/>
      <c r="CF856" s="93"/>
      <c r="CG856" s="102">
        <f>BZ856</f>
        <v>0.58899999999999997</v>
      </c>
      <c r="CH856" s="133"/>
      <c r="CI856" s="8"/>
      <c r="CJ856" s="9"/>
      <c r="CK856" s="39"/>
      <c r="CL856" s="40"/>
      <c r="CM856" s="40"/>
      <c r="CN856" s="40"/>
      <c r="CO856" s="41"/>
      <c r="CP856" s="8"/>
      <c r="CQ856" s="25" t="s">
        <v>80</v>
      </c>
      <c r="CR856" s="31">
        <f>BK856/C854%</f>
        <v>1.3299150777119053</v>
      </c>
      <c r="CS856" s="31">
        <f>BO856/D854%</f>
        <v>7.90625</v>
      </c>
      <c r="CT856" s="31">
        <f>BS856/E854%</f>
        <v>2.0722417888442952</v>
      </c>
      <c r="CU856" s="32">
        <f>BZ856/F854%</f>
        <v>2.7205542725173211</v>
      </c>
    </row>
    <row r="857" spans="1:99" ht="15.75" customHeight="1" x14ac:dyDescent="0.25">
      <c r="A857" s="182" t="s">
        <v>85</v>
      </c>
      <c r="B857" s="202"/>
      <c r="C857" s="204">
        <v>5.9809999999999999</v>
      </c>
      <c r="D857" s="204">
        <v>20.457999999999998</v>
      </c>
      <c r="E857" s="204">
        <v>18.29</v>
      </c>
      <c r="F857" s="205">
        <f t="shared" si="717"/>
        <v>44.728999999999999</v>
      </c>
      <c r="G857" s="206">
        <f t="shared" si="703"/>
        <v>507.291</v>
      </c>
      <c r="H857" s="205">
        <f>G857/BH831</f>
        <v>26.699526315789473</v>
      </c>
      <c r="I857" s="231">
        <f t="shared" si="718"/>
        <v>0</v>
      </c>
      <c r="J857" s="207">
        <f t="shared" si="704"/>
        <v>0</v>
      </c>
      <c r="K857" s="231">
        <f t="shared" si="719"/>
        <v>0</v>
      </c>
      <c r="L857" s="207">
        <f t="shared" si="705"/>
        <v>40</v>
      </c>
      <c r="M857" s="207">
        <f t="shared" si="720"/>
        <v>40</v>
      </c>
      <c r="N857" s="207">
        <f t="shared" si="706"/>
        <v>7895</v>
      </c>
      <c r="O857" s="208">
        <f t="shared" si="721"/>
        <v>97.222222222222214</v>
      </c>
      <c r="P857" s="208">
        <f t="shared" si="722"/>
        <v>69.956140350877192</v>
      </c>
      <c r="Q857" s="232" t="e">
        <f t="shared" si="730"/>
        <v>#DIV/0!</v>
      </c>
      <c r="R857" s="233" t="e">
        <f t="shared" si="730"/>
        <v>#DIV/0!</v>
      </c>
      <c r="S857" s="233" t="e">
        <f t="shared" si="730"/>
        <v>#DIV/0!</v>
      </c>
      <c r="T857" s="234" t="e">
        <f>(F857)/(AL857+AM857+AN857)*60</f>
        <v>#DIV/0!</v>
      </c>
      <c r="U857" s="234" t="e">
        <f>(G857)*60/AO857</f>
        <v>#DIV/0!</v>
      </c>
      <c r="V857" s="272"/>
      <c r="W857" s="213"/>
      <c r="X857" s="285">
        <f>X856</f>
        <v>19</v>
      </c>
      <c r="Y857" s="182" t="s">
        <v>85</v>
      </c>
      <c r="Z857" s="215"/>
      <c r="AA857" s="215"/>
      <c r="AB857" s="215"/>
      <c r="AC857" s="210">
        <f t="shared" si="723"/>
        <v>0</v>
      </c>
      <c r="AD857" s="215"/>
      <c r="AE857" s="215"/>
      <c r="AF857" s="215"/>
      <c r="AG857" s="210">
        <f t="shared" si="724"/>
        <v>0</v>
      </c>
      <c r="AH857" s="216">
        <v>0</v>
      </c>
      <c r="AI857" s="216">
        <v>0</v>
      </c>
      <c r="AJ857" s="216">
        <v>40</v>
      </c>
      <c r="AK857" s="210">
        <f t="shared" si="725"/>
        <v>40</v>
      </c>
      <c r="AL857" s="233"/>
      <c r="AM857" s="233"/>
      <c r="AN857" s="233"/>
      <c r="AO857" s="207">
        <f t="shared" si="708"/>
        <v>0</v>
      </c>
      <c r="AP857" s="236"/>
      <c r="AQ857" s="411">
        <f t="shared" si="709"/>
        <v>0</v>
      </c>
      <c r="AR857" s="237"/>
      <c r="AS857" s="237"/>
      <c r="AT857" s="237"/>
      <c r="AU857" s="219">
        <f t="shared" si="710"/>
        <v>285</v>
      </c>
      <c r="AV857" s="263" t="s">
        <v>86</v>
      </c>
      <c r="AW857" s="221"/>
      <c r="AX857" s="210"/>
      <c r="AY857" s="210"/>
      <c r="AZ857" s="219">
        <f t="shared" si="726"/>
        <v>0</v>
      </c>
      <c r="BA857" s="222">
        <f t="shared" si="711"/>
        <v>0</v>
      </c>
      <c r="BB857" s="221"/>
      <c r="BC857" s="210"/>
      <c r="BD857" s="210"/>
      <c r="BE857" s="219">
        <f t="shared" si="727"/>
        <v>0</v>
      </c>
      <c r="BF857" s="222">
        <f t="shared" si="702"/>
        <v>0</v>
      </c>
      <c r="BG857" s="223"/>
      <c r="BH857" s="195"/>
      <c r="BI857" s="239"/>
      <c r="BJ857" s="240"/>
      <c r="BK857" s="241"/>
      <c r="BL857" s="242"/>
      <c r="BM857" s="225"/>
      <c r="BN857" s="241"/>
      <c r="BO857" s="241"/>
      <c r="BP857" s="251"/>
      <c r="BQ857" s="225"/>
      <c r="BR857" s="241"/>
      <c r="BS857" s="241"/>
      <c r="BT857" s="250"/>
      <c r="BU857" s="8"/>
      <c r="BV857" s="87"/>
      <c r="BW857" s="97"/>
      <c r="BX857" s="130"/>
      <c r="BY857" s="93"/>
      <c r="BZ857" s="93"/>
      <c r="CA857" s="98"/>
      <c r="CB857" s="8"/>
      <c r="CC857" s="87"/>
      <c r="CD857" s="131"/>
      <c r="CE857" s="132"/>
      <c r="CF857" s="93"/>
      <c r="CG857" s="93"/>
      <c r="CH857" s="133"/>
      <c r="CI857" s="8"/>
      <c r="CJ857" s="9"/>
      <c r="CP857" s="8"/>
      <c r="CQ857" s="42"/>
      <c r="CR857" s="43"/>
      <c r="CS857" s="43"/>
      <c r="CT857" s="43"/>
      <c r="CU857" s="48"/>
    </row>
    <row r="858" spans="1:99" ht="15.75" customHeight="1" x14ac:dyDescent="0.25">
      <c r="A858" s="201" t="s">
        <v>87</v>
      </c>
      <c r="B858" s="202"/>
      <c r="C858" s="204">
        <v>60</v>
      </c>
      <c r="D858" s="204">
        <v>168</v>
      </c>
      <c r="E858" s="204">
        <v>128.80000000000001</v>
      </c>
      <c r="F858" s="290">
        <f t="shared" si="717"/>
        <v>356.8</v>
      </c>
      <c r="G858" s="206">
        <f t="shared" si="703"/>
        <v>6715.7269999999999</v>
      </c>
      <c r="H858" s="291">
        <f>G858/BH831</f>
        <v>353.45931578947369</v>
      </c>
      <c r="I858" s="207"/>
      <c r="J858" s="207"/>
      <c r="K858" s="207"/>
      <c r="L858" s="207"/>
      <c r="M858" s="207"/>
      <c r="N858" s="207"/>
      <c r="O858" s="208"/>
      <c r="P858" s="210"/>
      <c r="Q858" s="209" t="e">
        <f t="shared" si="730"/>
        <v>#DIV/0!</v>
      </c>
      <c r="R858" s="210" t="e">
        <f t="shared" si="730"/>
        <v>#DIV/0!</v>
      </c>
      <c r="S858" s="210"/>
      <c r="T858" s="209"/>
      <c r="U858" s="209"/>
      <c r="V858" s="212"/>
      <c r="W858" s="213"/>
      <c r="X858" s="292">
        <f>X855</f>
        <v>19</v>
      </c>
      <c r="Y858" s="293"/>
      <c r="Z858" s="294"/>
      <c r="AA858" s="295"/>
      <c r="AB858" s="295"/>
      <c r="AC858" s="294"/>
      <c r="AD858" s="295"/>
      <c r="AE858" s="295"/>
      <c r="AF858" s="295"/>
      <c r="AG858" s="295"/>
      <c r="AH858" s="296"/>
      <c r="AI858" s="295"/>
      <c r="AJ858" s="295"/>
      <c r="AK858" s="295"/>
      <c r="AL858" s="295"/>
      <c r="AM858" s="295"/>
      <c r="AN858" s="295"/>
      <c r="AO858" s="295"/>
      <c r="AP858" s="295"/>
      <c r="AQ858" s="295"/>
      <c r="AR858" s="295"/>
      <c r="AS858" s="295"/>
      <c r="AT858" s="295"/>
      <c r="AU858" s="297"/>
      <c r="AV858" s="297"/>
      <c r="AW858" s="297"/>
      <c r="AX858" s="297"/>
      <c r="AY858" s="297"/>
      <c r="AZ858" s="297"/>
      <c r="BA858" s="222">
        <f t="shared" si="711"/>
        <v>0</v>
      </c>
      <c r="BB858" s="297"/>
      <c r="BC858" s="297"/>
      <c r="BD858" s="297"/>
      <c r="BE858" s="297"/>
      <c r="BF858" s="298"/>
      <c r="BG858" s="299"/>
      <c r="BH858" s="224" t="s">
        <v>82</v>
      </c>
      <c r="BI858" s="300"/>
      <c r="BJ858" s="249"/>
      <c r="BK858" s="226">
        <v>0</v>
      </c>
      <c r="BL858" s="301"/>
      <c r="BM858" s="300"/>
      <c r="BN858" s="226"/>
      <c r="BO858" s="226">
        <v>0</v>
      </c>
      <c r="BP858" s="302"/>
      <c r="BQ858" s="300"/>
      <c r="BR858" s="226"/>
      <c r="BS858" s="226">
        <v>0</v>
      </c>
      <c r="BT858" s="289"/>
      <c r="BU858" s="8"/>
      <c r="BV858" s="87"/>
      <c r="BW858" s="104" t="s">
        <v>82</v>
      </c>
      <c r="BX858" s="130"/>
      <c r="BY858" s="93"/>
      <c r="BZ858" s="102">
        <f>BK858+BO858+BS858</f>
        <v>0</v>
      </c>
      <c r="CA858" s="142"/>
      <c r="CB858" s="15"/>
      <c r="CC858" s="87"/>
      <c r="CD858" s="131" t="s">
        <v>82</v>
      </c>
      <c r="CE858" s="132"/>
      <c r="CF858" s="93"/>
      <c r="CG858" s="102">
        <f>BZ858</f>
        <v>0</v>
      </c>
      <c r="CH858" s="133"/>
      <c r="CI858" s="8"/>
      <c r="CJ858" s="9"/>
      <c r="CK858" s="8"/>
      <c r="CL858" s="8"/>
      <c r="CM858" s="8"/>
      <c r="CN858" s="8"/>
      <c r="CO858" s="8"/>
      <c r="CP858" s="8"/>
      <c r="CQ858" s="25" t="s">
        <v>82</v>
      </c>
      <c r="CR858" s="31" t="e">
        <f>BK858/C855%</f>
        <v>#DIV/0!</v>
      </c>
      <c r="CS858" s="31" t="e">
        <f>BO858/D855%</f>
        <v>#DIV/0!</v>
      </c>
      <c r="CT858" s="31" t="e">
        <f>BS858/E855%</f>
        <v>#DIV/0!</v>
      </c>
      <c r="CU858" s="32" t="e">
        <f>BZ858/F855%</f>
        <v>#DIV/0!</v>
      </c>
    </row>
    <row r="859" spans="1:99" ht="15.75" customHeight="1" x14ac:dyDescent="0.25">
      <c r="A859" s="293" t="s">
        <v>88</v>
      </c>
      <c r="B859" s="465"/>
      <c r="C859" s="465"/>
      <c r="D859" s="303"/>
      <c r="E859" s="304" t="s">
        <v>89</v>
      </c>
      <c r="F859" s="305">
        <v>390.3</v>
      </c>
      <c r="G859" s="206">
        <f t="shared" si="703"/>
        <v>5479.45</v>
      </c>
      <c r="H859" s="306">
        <f>G859/BH831</f>
        <v>288.39210526315787</v>
      </c>
      <c r="I859" s="307"/>
      <c r="J859" s="307"/>
      <c r="K859" s="308" t="s">
        <v>17</v>
      </c>
      <c r="L859" s="308"/>
      <c r="M859" s="308" t="s">
        <v>18</v>
      </c>
      <c r="N859" s="308"/>
      <c r="O859" s="466" t="s">
        <v>19</v>
      </c>
      <c r="P859" s="466"/>
      <c r="Q859" s="466" t="s">
        <v>90</v>
      </c>
      <c r="R859" s="466"/>
      <c r="S859" s="467" t="s">
        <v>91</v>
      </c>
      <c r="T859" s="467"/>
      <c r="U859" s="467" t="s">
        <v>92</v>
      </c>
      <c r="V859" s="468"/>
      <c r="W859" s="213"/>
      <c r="X859" s="185"/>
      <c r="Y859" s="309"/>
      <c r="Z859" s="309"/>
      <c r="AA859" s="310"/>
      <c r="AB859" s="311"/>
      <c r="AC859" s="311"/>
      <c r="AD859" s="311"/>
      <c r="AE859" s="312"/>
      <c r="AF859" s="313"/>
      <c r="AG859" s="313"/>
      <c r="AH859" s="313"/>
      <c r="AI859" s="313"/>
      <c r="AJ859" s="313"/>
      <c r="AK859" s="313"/>
      <c r="AL859" s="313"/>
      <c r="AM859" s="313"/>
      <c r="AN859" s="313"/>
      <c r="AO859" s="313"/>
      <c r="AP859" s="313"/>
      <c r="AQ859" s="313"/>
      <c r="AR859" s="313"/>
      <c r="AS859" s="313"/>
      <c r="AT859" s="313"/>
      <c r="AU859" s="313"/>
      <c r="AV859" s="313"/>
      <c r="AW859" s="313"/>
      <c r="AX859" s="313"/>
      <c r="AY859" s="313"/>
      <c r="AZ859" s="313"/>
      <c r="BA859" s="313"/>
      <c r="BB859" s="313"/>
      <c r="BC859" s="313"/>
      <c r="BD859" s="313"/>
      <c r="BE859" s="313"/>
      <c r="BF859" s="313"/>
      <c r="BG859" s="313"/>
      <c r="BH859" s="224"/>
      <c r="BI859" s="225"/>
      <c r="BJ859" s="240"/>
      <c r="BK859" s="241"/>
      <c r="BL859" s="250"/>
      <c r="BM859" s="225"/>
      <c r="BN859" s="241"/>
      <c r="BO859" s="241"/>
      <c r="BP859" s="251"/>
      <c r="BQ859" s="225"/>
      <c r="BR859" s="241"/>
      <c r="BS859" s="241"/>
      <c r="BT859" s="250"/>
      <c r="BU859" s="8"/>
      <c r="BV859" s="87"/>
      <c r="BW859" s="107"/>
      <c r="BX859" s="130"/>
      <c r="BY859" s="93"/>
      <c r="BZ859" s="93"/>
      <c r="CA859" s="142"/>
      <c r="CB859" s="8"/>
      <c r="CC859" s="87"/>
      <c r="CD859" s="131"/>
      <c r="CE859" s="132"/>
      <c r="CF859" s="93"/>
      <c r="CG859" s="93"/>
      <c r="CH859" s="133"/>
      <c r="CI859" s="8"/>
      <c r="CJ859" s="9"/>
      <c r="CK859" s="8"/>
      <c r="CL859" s="8"/>
      <c r="CM859" s="8"/>
      <c r="CN859" s="8"/>
      <c r="CO859" s="8"/>
      <c r="CP859" s="8"/>
      <c r="CQ859" s="25"/>
      <c r="CR859" s="2"/>
      <c r="CS859" s="2"/>
      <c r="CT859" s="2"/>
      <c r="CU859" s="3"/>
    </row>
    <row r="860" spans="1:99" ht="15.75" customHeight="1" x14ac:dyDescent="0.25">
      <c r="A860" s="314" t="s">
        <v>129</v>
      </c>
      <c r="B860" s="315"/>
      <c r="C860" s="315"/>
      <c r="D860" s="316"/>
      <c r="E860" s="316"/>
      <c r="F860" s="317">
        <f>C860+D860+E860</f>
        <v>0</v>
      </c>
      <c r="G860" s="318">
        <f>F860</f>
        <v>0</v>
      </c>
      <c r="H860" s="319"/>
      <c r="I860" s="320"/>
      <c r="J860" s="321"/>
      <c r="K860" s="322" t="s">
        <v>93</v>
      </c>
      <c r="L860" s="323" t="s">
        <v>94</v>
      </c>
      <c r="M860" s="324" t="s">
        <v>93</v>
      </c>
      <c r="N860" s="323" t="s">
        <v>94</v>
      </c>
      <c r="O860" s="324" t="s">
        <v>93</v>
      </c>
      <c r="P860" s="323" t="s">
        <v>94</v>
      </c>
      <c r="Q860" s="324" t="s">
        <v>93</v>
      </c>
      <c r="R860" s="323" t="s">
        <v>94</v>
      </c>
      <c r="S860" s="324" t="s">
        <v>93</v>
      </c>
      <c r="T860" s="323" t="s">
        <v>94</v>
      </c>
      <c r="U860" s="324" t="s">
        <v>93</v>
      </c>
      <c r="V860" s="325" t="s">
        <v>94</v>
      </c>
      <c r="W860" s="213"/>
      <c r="X860" s="213"/>
      <c r="Y860" s="309"/>
      <c r="Z860" s="309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  <c r="AO860" s="326"/>
      <c r="AP860" s="326"/>
      <c r="AQ860" s="326"/>
      <c r="AR860" s="326"/>
      <c r="AS860" s="326"/>
      <c r="AT860" s="326"/>
      <c r="AU860" s="326"/>
      <c r="AV860" s="326"/>
      <c r="AW860" s="326"/>
      <c r="AX860" s="326"/>
      <c r="AY860" s="326"/>
      <c r="AZ860" s="326"/>
      <c r="BA860" s="326"/>
      <c r="BB860" s="326"/>
      <c r="BC860" s="326"/>
      <c r="BD860" s="326"/>
      <c r="BE860" s="326"/>
      <c r="BF860" s="326"/>
      <c r="BG860" s="326"/>
      <c r="BH860" s="224" t="s">
        <v>84</v>
      </c>
      <c r="BI860" s="225"/>
      <c r="BJ860" s="249"/>
      <c r="BK860" s="226">
        <v>0.108</v>
      </c>
      <c r="BL860" s="250"/>
      <c r="BM860" s="225"/>
      <c r="BN860" s="226"/>
      <c r="BO860" s="226">
        <v>0.129</v>
      </c>
      <c r="BP860" s="251"/>
      <c r="BQ860" s="225"/>
      <c r="BR860" s="226"/>
      <c r="BS860" s="226">
        <v>0.183</v>
      </c>
      <c r="BT860" s="250"/>
      <c r="BU860" s="8"/>
      <c r="BV860" s="87"/>
      <c r="BW860" s="104" t="s">
        <v>84</v>
      </c>
      <c r="BX860" s="130"/>
      <c r="BY860" s="93"/>
      <c r="BZ860" s="102">
        <f>BK860+BO860+BS860</f>
        <v>0.42</v>
      </c>
      <c r="CA860" s="142"/>
      <c r="CB860" s="8"/>
      <c r="CC860" s="87"/>
      <c r="CD860" s="90" t="s">
        <v>84</v>
      </c>
      <c r="CE860" s="132"/>
      <c r="CF860" s="93"/>
      <c r="CG860" s="102">
        <f>BZ860</f>
        <v>0.42</v>
      </c>
      <c r="CH860" s="133"/>
      <c r="CI860" s="8"/>
      <c r="CJ860" s="9"/>
      <c r="CK860" s="8"/>
      <c r="CL860" s="8"/>
      <c r="CM860" s="8"/>
      <c r="CN860" s="8"/>
      <c r="CO860" s="8"/>
      <c r="CP860" s="8"/>
      <c r="CQ860" s="25" t="s">
        <v>84</v>
      </c>
      <c r="CR860" s="31">
        <f>BK860/C856%</f>
        <v>1.884159106769016</v>
      </c>
      <c r="CS860" s="31">
        <f>BO860/D856%</f>
        <v>1.8460217515741273</v>
      </c>
      <c r="CT860" s="31">
        <f>BS860/E856%</f>
        <v>2.5961129238189815</v>
      </c>
      <c r="CU860" s="32">
        <f>BZ860/F856%</f>
        <v>2.1245384187364049</v>
      </c>
    </row>
    <row r="861" spans="1:99" ht="15.75" customHeight="1" x14ac:dyDescent="0.25">
      <c r="A861" s="474" t="s">
        <v>95</v>
      </c>
      <c r="B861" s="475"/>
      <c r="C861" s="327" t="s">
        <v>40</v>
      </c>
      <c r="D861" s="327" t="s">
        <v>45</v>
      </c>
      <c r="E861" s="327" t="s">
        <v>48</v>
      </c>
      <c r="F861" s="328" t="s">
        <v>52</v>
      </c>
      <c r="G861" s="329" t="s">
        <v>56</v>
      </c>
      <c r="H861" s="329" t="s">
        <v>96</v>
      </c>
      <c r="I861" s="330" t="s">
        <v>97</v>
      </c>
      <c r="J861" s="330"/>
      <c r="K861" s="331">
        <v>1</v>
      </c>
      <c r="L861" s="262">
        <v>15</v>
      </c>
      <c r="M861" s="215">
        <v>1</v>
      </c>
      <c r="N861" s="262">
        <v>15</v>
      </c>
      <c r="O861" s="262"/>
      <c r="P861" s="262"/>
      <c r="Q861" s="210">
        <f t="shared" ref="Q861:R863" si="731">K861+M861+O861</f>
        <v>2</v>
      </c>
      <c r="R861" s="211">
        <f t="shared" si="731"/>
        <v>30</v>
      </c>
      <c r="S861" s="411">
        <f t="shared" ref="S861:T863" si="732">Q861+S815</f>
        <v>46</v>
      </c>
      <c r="T861" s="411">
        <f t="shared" si="732"/>
        <v>725</v>
      </c>
      <c r="U861" s="208">
        <f>S861/X835</f>
        <v>2.4210526315789473</v>
      </c>
      <c r="V861" s="412">
        <f>T861/S861</f>
        <v>15.760869565217391</v>
      </c>
      <c r="W861" s="185"/>
      <c r="X861" s="213"/>
      <c r="Y861" s="309"/>
      <c r="Z861" s="309"/>
      <c r="AA861" s="313"/>
      <c r="AB861" s="313"/>
      <c r="AC861" s="313"/>
      <c r="AD861" s="313"/>
      <c r="AE861" s="313"/>
      <c r="AF861" s="313"/>
      <c r="AG861" s="313"/>
      <c r="AH861" s="313"/>
      <c r="AI861" s="313"/>
      <c r="AJ861" s="313"/>
      <c r="AK861" s="313"/>
      <c r="AL861" s="313"/>
      <c r="AM861" s="313"/>
      <c r="AN861" s="313"/>
      <c r="AO861" s="313"/>
      <c r="AP861" s="313"/>
      <c r="AQ861" s="313"/>
      <c r="AR861" s="313"/>
      <c r="AS861" s="313"/>
      <c r="AT861" s="313"/>
      <c r="AU861" s="313"/>
      <c r="AV861" s="313"/>
      <c r="AW861" s="313"/>
      <c r="AX861" s="313"/>
      <c r="AY861" s="313"/>
      <c r="AZ861" s="313"/>
      <c r="BA861" s="313"/>
      <c r="BB861" s="313"/>
      <c r="BC861" s="313"/>
      <c r="BD861" s="313"/>
      <c r="BE861" s="313"/>
      <c r="BF861" s="313"/>
      <c r="BG861" s="313"/>
      <c r="BH861" s="195"/>
      <c r="BI861" s="225"/>
      <c r="BJ861" s="240"/>
      <c r="BK861" s="241"/>
      <c r="BL861" s="250"/>
      <c r="BM861" s="225"/>
      <c r="BN861" s="241"/>
      <c r="BO861" s="241"/>
      <c r="BP861" s="251"/>
      <c r="BQ861" s="225"/>
      <c r="BR861" s="241"/>
      <c r="BS861" s="241"/>
      <c r="BT861" s="250"/>
      <c r="BU861" s="8"/>
      <c r="BV861" s="87"/>
      <c r="BW861" s="97"/>
      <c r="BX861" s="130"/>
      <c r="BY861" s="93"/>
      <c r="BZ861" s="93"/>
      <c r="CA861" s="142"/>
      <c r="CB861" s="8"/>
      <c r="CC861" s="143"/>
      <c r="CD861" s="108"/>
      <c r="CE861" s="132"/>
      <c r="CF861" s="93"/>
      <c r="CG861" s="93"/>
      <c r="CH861" s="133"/>
      <c r="CI861" s="8"/>
      <c r="CJ861" s="9"/>
      <c r="CK861" s="8"/>
      <c r="CL861" s="8"/>
      <c r="CM861" s="8"/>
      <c r="CN861" s="8"/>
      <c r="CO861" s="8"/>
      <c r="CP861" s="8"/>
      <c r="CQ861" s="42"/>
      <c r="CR861" s="43"/>
      <c r="CS861" s="43"/>
      <c r="CT861" s="43"/>
      <c r="CU861" s="48"/>
    </row>
    <row r="862" spans="1:99" ht="15.75" customHeight="1" x14ac:dyDescent="0.25">
      <c r="A862" s="191" t="s">
        <v>98</v>
      </c>
      <c r="B862" s="234"/>
      <c r="C862" s="333">
        <v>1.2</v>
      </c>
      <c r="D862" s="333">
        <v>0.85</v>
      </c>
      <c r="E862" s="333">
        <v>1.1499999999999999</v>
      </c>
      <c r="F862" s="334">
        <v>0.85</v>
      </c>
      <c r="G862" s="334">
        <v>0.85</v>
      </c>
      <c r="H862" s="335">
        <f>F835</f>
        <v>409.55600000000004</v>
      </c>
      <c r="I862" s="336" t="s">
        <v>99</v>
      </c>
      <c r="J862" s="336"/>
      <c r="K862" s="331">
        <v>1</v>
      </c>
      <c r="L862" s="262">
        <v>10</v>
      </c>
      <c r="M862" s="215"/>
      <c r="N862" s="262"/>
      <c r="O862" s="262">
        <v>1</v>
      </c>
      <c r="P862" s="215">
        <v>15</v>
      </c>
      <c r="Q862" s="210">
        <f t="shared" si="731"/>
        <v>2</v>
      </c>
      <c r="R862" s="211">
        <f t="shared" si="731"/>
        <v>25</v>
      </c>
      <c r="S862" s="411">
        <f t="shared" si="732"/>
        <v>45</v>
      </c>
      <c r="T862" s="411">
        <f t="shared" si="732"/>
        <v>490</v>
      </c>
      <c r="U862" s="208">
        <f>S862/X836</f>
        <v>2.3684210526315788</v>
      </c>
      <c r="V862" s="222">
        <f>T862/S862</f>
        <v>10.888888888888889</v>
      </c>
      <c r="W862" s="213"/>
      <c r="X862" s="223"/>
      <c r="Y862" s="309"/>
      <c r="Z862" s="309"/>
      <c r="AA862" s="313"/>
      <c r="AE862" s="313"/>
      <c r="AF862" s="313"/>
      <c r="AG862" s="313"/>
      <c r="AH862" s="313"/>
      <c r="AI862" s="313"/>
      <c r="AJ862" s="313"/>
      <c r="AK862" s="313"/>
      <c r="AL862" s="313"/>
      <c r="AM862" s="313"/>
      <c r="AN862" s="313"/>
      <c r="AO862" s="313"/>
      <c r="AP862" s="313"/>
      <c r="AQ862" s="313"/>
      <c r="AR862" s="313"/>
      <c r="AS862" s="313"/>
      <c r="AT862" s="313"/>
      <c r="AU862" s="313"/>
      <c r="AV862" s="313"/>
      <c r="AW862" s="313"/>
      <c r="AX862" s="313"/>
      <c r="AY862" s="313"/>
      <c r="AZ862" s="313"/>
      <c r="BA862" s="313"/>
      <c r="BB862" s="313"/>
      <c r="BC862" s="313"/>
      <c r="BD862" s="313"/>
      <c r="BE862" s="313"/>
      <c r="BF862" s="313"/>
      <c r="BG862" s="313"/>
      <c r="BH862" s="224" t="s">
        <v>86</v>
      </c>
      <c r="BI862" s="239"/>
      <c r="BJ862" s="249"/>
      <c r="BK862" s="226">
        <v>5.1999999999999998E-2</v>
      </c>
      <c r="BL862" s="242"/>
      <c r="BM862" s="225"/>
      <c r="BN862" s="226"/>
      <c r="BO862" s="226">
        <v>0.52900000000000003</v>
      </c>
      <c r="BP862" s="251"/>
      <c r="BQ862" s="225"/>
      <c r="BR862" s="226"/>
      <c r="BS862" s="226">
        <v>0.34899999999999998</v>
      </c>
      <c r="BT862" s="250"/>
      <c r="BU862" s="87"/>
      <c r="BV862" s="87"/>
      <c r="BW862" s="104" t="s">
        <v>86</v>
      </c>
      <c r="BX862" s="14"/>
      <c r="BY862" s="16"/>
      <c r="BZ862" s="102">
        <f>BK862+BO862+BS862</f>
        <v>0.93</v>
      </c>
      <c r="CA862" s="17"/>
      <c r="CB862" s="469" t="s">
        <v>100</v>
      </c>
      <c r="CC862" s="470"/>
      <c r="CD862" s="131" t="s">
        <v>86</v>
      </c>
      <c r="CE862" s="19"/>
      <c r="CF862" s="16"/>
      <c r="CG862" s="102">
        <f>BZ862</f>
        <v>0.93</v>
      </c>
      <c r="CH862" s="20"/>
      <c r="CI862" s="9"/>
      <c r="CP862" s="8"/>
      <c r="CQ862" s="33" t="s">
        <v>86</v>
      </c>
      <c r="CR862" s="44">
        <f>BK862/C857%</f>
        <v>0.86941982945995644</v>
      </c>
      <c r="CS862" s="44">
        <f>BO862/D857%</f>
        <v>2.5857855117802329</v>
      </c>
      <c r="CT862" s="44">
        <f>BS862/E857%</f>
        <v>1.9081465281574632</v>
      </c>
      <c r="CU862" s="49">
        <f>BZ862/F857%</f>
        <v>2.0791879988374435</v>
      </c>
    </row>
    <row r="863" spans="1:99" ht="15.75" customHeight="1" x14ac:dyDescent="0.25">
      <c r="A863" s="501" t="s">
        <v>95</v>
      </c>
      <c r="B863" s="241" t="s">
        <v>38</v>
      </c>
      <c r="C863" s="337">
        <f>BY835/F835%</f>
        <v>0.97910908398363083</v>
      </c>
      <c r="D863" s="337">
        <f>BY837/(F837+F838+F839)%</f>
        <v>0.58272377359647909</v>
      </c>
      <c r="E863" s="337">
        <f>BY839/(F840+F841+F842)%</f>
        <v>0.66848759903278199</v>
      </c>
      <c r="F863" s="338">
        <f>BY841/(F843+F844)%</f>
        <v>1.005250639500965</v>
      </c>
      <c r="G863" s="339">
        <f>BY843/(F845)%</f>
        <v>0.74786324786324787</v>
      </c>
      <c r="H863" s="340" t="s">
        <v>101</v>
      </c>
      <c r="I863" s="341" t="s">
        <v>102</v>
      </c>
      <c r="J863" s="341"/>
      <c r="K863" s="342">
        <v>1</v>
      </c>
      <c r="L863" s="343">
        <v>25</v>
      </c>
      <c r="M863" s="344">
        <v>0</v>
      </c>
      <c r="N863" s="343">
        <v>0</v>
      </c>
      <c r="O863" s="344"/>
      <c r="P863" s="344"/>
      <c r="Q863" s="294">
        <f t="shared" si="731"/>
        <v>1</v>
      </c>
      <c r="R863" s="345">
        <f t="shared" si="731"/>
        <v>25</v>
      </c>
      <c r="S863" s="411">
        <f t="shared" si="732"/>
        <v>11</v>
      </c>
      <c r="T863" s="411">
        <f t="shared" si="732"/>
        <v>240</v>
      </c>
      <c r="U863" s="346">
        <f>S863/X837</f>
        <v>0.57894736842105265</v>
      </c>
      <c r="V863" s="347">
        <f>T863/S863</f>
        <v>21.818181818181817</v>
      </c>
      <c r="W863" s="213"/>
      <c r="X863" s="348"/>
      <c r="Y863" s="309"/>
      <c r="Z863" s="309"/>
      <c r="AA863" s="348"/>
      <c r="AE863" s="348"/>
      <c r="AF863" s="348"/>
      <c r="AG863" s="169"/>
      <c r="AH863" s="169"/>
      <c r="AI863" s="169"/>
      <c r="AJ863" s="169"/>
      <c r="AK863" s="169"/>
      <c r="AL863" s="169"/>
      <c r="AM863" s="169"/>
      <c r="AN863" s="169"/>
      <c r="AO863" s="169"/>
      <c r="AP863" s="169"/>
      <c r="AQ863" s="169"/>
      <c r="AR863" s="169"/>
      <c r="AS863" s="169"/>
      <c r="AT863" s="169"/>
      <c r="AU863" s="169"/>
      <c r="AV863" s="169"/>
      <c r="AW863" s="169"/>
      <c r="AX863" s="169"/>
      <c r="AY863" s="169"/>
      <c r="AZ863" s="169"/>
      <c r="BA863" s="169"/>
      <c r="BB863" s="169"/>
      <c r="BC863" s="169"/>
      <c r="BD863" s="169"/>
      <c r="BE863" s="169"/>
      <c r="BF863" s="169"/>
      <c r="BG863" s="169"/>
      <c r="BH863" s="224"/>
      <c r="BI863" s="349"/>
      <c r="BJ863" s="276"/>
      <c r="BK863" s="197"/>
      <c r="BL863" s="250"/>
      <c r="BM863" s="287"/>
      <c r="BN863" s="241"/>
      <c r="BO863" s="241"/>
      <c r="BP863" s="288"/>
      <c r="BQ863" s="350"/>
      <c r="BR863" s="197"/>
      <c r="BS863" s="197"/>
      <c r="BT863" s="289"/>
      <c r="BU863" s="87"/>
      <c r="BV863" s="87"/>
      <c r="BW863" s="107"/>
      <c r="BX863" s="14"/>
      <c r="BY863" s="16"/>
      <c r="BZ863" s="93"/>
      <c r="CA863" s="17"/>
      <c r="CB863" s="144" t="s">
        <v>90</v>
      </c>
      <c r="CC863" s="145"/>
      <c r="CD863" s="131"/>
      <c r="CE863" s="21"/>
      <c r="CF863" s="22"/>
      <c r="CG863" s="146"/>
      <c r="CH863" s="23"/>
      <c r="CI863" s="9"/>
      <c r="CP863" s="8"/>
      <c r="CQ863" s="8"/>
      <c r="CR863" s="8"/>
      <c r="CS863" s="8"/>
      <c r="CT863" s="8"/>
      <c r="CU863" s="8"/>
    </row>
    <row r="864" spans="1:99" ht="15.75" customHeight="1" x14ac:dyDescent="0.25">
      <c r="A864" s="502"/>
      <c r="B864" s="351" t="s">
        <v>39</v>
      </c>
      <c r="C864" s="352">
        <f>CF835/G835%</f>
        <v>0.10155511010878551</v>
      </c>
      <c r="D864" s="352">
        <f>CF837/(G837+G838+G839)%</f>
        <v>4.2757931596311118E-2</v>
      </c>
      <c r="E864" s="352">
        <f>CF839/(G840+G841+G842)%</f>
        <v>4.6310371871080121E-2</v>
      </c>
      <c r="F864" s="353">
        <f>CF841/(G843+G844)%</f>
        <v>9.0866128636419866E-2</v>
      </c>
      <c r="G864" s="354">
        <f>CF843/(G845)%</f>
        <v>4.9375644969362406E-2</v>
      </c>
      <c r="H864" s="413">
        <f>H818+F858-F859</f>
        <v>1123.0859999999998</v>
      </c>
      <c r="K864" s="309"/>
      <c r="L864" s="309"/>
      <c r="M864" s="471" t="s">
        <v>103</v>
      </c>
      <c r="N864" s="472"/>
      <c r="O864" s="473"/>
      <c r="P864" s="357" t="s">
        <v>104</v>
      </c>
      <c r="Q864" s="358" t="s">
        <v>105</v>
      </c>
      <c r="R864" s="359" t="s">
        <v>106</v>
      </c>
      <c r="S864" s="359" t="s">
        <v>107</v>
      </c>
      <c r="T864" s="359" t="s">
        <v>108</v>
      </c>
      <c r="U864" s="359" t="s">
        <v>101</v>
      </c>
      <c r="V864" s="360" t="s">
        <v>109</v>
      </c>
      <c r="W864" s="213"/>
      <c r="X864" s="348"/>
      <c r="Y864" s="348"/>
      <c r="Z864" s="348"/>
      <c r="AA864" s="348"/>
      <c r="AE864" s="348"/>
      <c r="AF864" s="348"/>
      <c r="AG864" s="169"/>
      <c r="AH864" s="169"/>
      <c r="AI864" s="169"/>
      <c r="AJ864" s="169"/>
      <c r="AK864" s="169"/>
      <c r="AL864" s="169"/>
      <c r="AM864" s="169"/>
      <c r="AN864" s="169"/>
      <c r="AO864" s="169"/>
      <c r="AP864" s="169"/>
      <c r="AQ864" s="169"/>
      <c r="AR864" s="169"/>
      <c r="AS864" s="169"/>
      <c r="AT864" s="169"/>
      <c r="AU864" s="169"/>
      <c r="AV864" s="169"/>
      <c r="AW864" s="169"/>
      <c r="AX864" s="169"/>
      <c r="AY864" s="169"/>
      <c r="AZ864" s="169"/>
      <c r="BA864" s="169"/>
      <c r="BB864" s="169"/>
      <c r="BC864" s="169"/>
      <c r="BD864" s="169"/>
      <c r="BE864" s="169"/>
      <c r="BF864" s="169"/>
      <c r="BG864" s="169"/>
      <c r="BH864" s="361" t="s">
        <v>110</v>
      </c>
      <c r="BI864" s="480"/>
      <c r="BJ864" s="362">
        <f>BJ835+BJ837+BJ839+BJ841+BJ843+BJ845+BJ846+BJ848+BJ850+BJ852+BJ853+BJ854+BJ856+BJ858+BJ860+BJ862</f>
        <v>8.6100000000000012</v>
      </c>
      <c r="BK864" s="362">
        <f>BK835+BK837+BK839+BK841+BK843+BK845+BK846+BK848+BK850+BK852+BK853+BK854+BK856+BK858+BK860+BK862</f>
        <v>0.62400000000000011</v>
      </c>
      <c r="BL864" s="488"/>
      <c r="BM864" s="489"/>
      <c r="BN864" s="362">
        <f>BN835+BN837+BN839+BN841+BN843+BN845+BN846+BN848+BN850+BN852+BN853+BN854+BN856+BN858+BN860+BN862</f>
        <v>7.81</v>
      </c>
      <c r="BO864" s="362">
        <f>BO835+BO837+BO839+BO841+BO843+BO845+BO846+BO848+BO850+BO852+BO853+BO854+BO856+BO858+BO860+BO862</f>
        <v>1.0920000000000001</v>
      </c>
      <c r="BP864" s="488"/>
      <c r="BQ864" s="489"/>
      <c r="BR864" s="362">
        <f>BR835+BR837+BR839+BR841+BR843+BR845+BR846+BR848+BR850+BR852+BR853+BR854+BR856+BR858+BR860+BR862</f>
        <v>7.4500000000000011</v>
      </c>
      <c r="BS864" s="362">
        <f>BS835+BS837+BS839+BS841+BS843+BS845+BS846+BS848+BS850+BS852+BS853+BS854+BS856+BS858+BS860+BS862</f>
        <v>1.4259999999999999</v>
      </c>
      <c r="BT864" s="482"/>
      <c r="BU864" s="87"/>
      <c r="BV864" s="87"/>
      <c r="BW864" s="147" t="s">
        <v>110</v>
      </c>
      <c r="BX864" s="18"/>
      <c r="BY864" s="148">
        <f>BY835+BY837+BY839+BY841+BY843+BY845+BY846+BY848+BY850+BY852+BY853+BY854+BY856+BY858+BY860+BY862</f>
        <v>23.87</v>
      </c>
      <c r="BZ864" s="149">
        <f>BZ837+BZ839+BZ841+BZ843+BZ845+BZ846+BZ848+BZ850+BZ852+BZ853+BZ854+BZ856+BZ858+BZ860+BZ862+CC863</f>
        <v>3.1420000000000003</v>
      </c>
      <c r="CA864" s="150">
        <f>CA845+CA846+CA848+CA852+CA852+CA853</f>
        <v>0</v>
      </c>
      <c r="CB864" s="144" t="s">
        <v>39</v>
      </c>
      <c r="CC864" s="145">
        <f>CC863</f>
        <v>0</v>
      </c>
      <c r="CD864" s="147" t="s">
        <v>110</v>
      </c>
      <c r="CE864" s="151"/>
      <c r="CF864" s="152">
        <f>SUM(CF817:CF863)</f>
        <v>408.72999999999996</v>
      </c>
      <c r="CG864" s="153">
        <f>SUM(BZ818:BZ864)</f>
        <v>8.9340000000000011</v>
      </c>
      <c r="CH864" s="154">
        <f>CA864</f>
        <v>0</v>
      </c>
      <c r="CI864" s="9"/>
      <c r="CP864" s="8"/>
      <c r="CQ864" s="45"/>
      <c r="CR864" s="8"/>
      <c r="CS864" s="8"/>
      <c r="CT864" s="8"/>
      <c r="CU864" s="8"/>
    </row>
    <row r="865" spans="1:99" ht="15" customHeight="1" x14ac:dyDescent="0.25">
      <c r="A865" s="363"/>
      <c r="H865" s="364" t="s">
        <v>109</v>
      </c>
      <c r="K865" s="309"/>
      <c r="L865" s="309"/>
      <c r="M865" s="365"/>
      <c r="N865" s="333"/>
      <c r="O865" s="366"/>
      <c r="P865" s="367" t="s">
        <v>111</v>
      </c>
      <c r="Q865" s="205"/>
      <c r="R865" s="205"/>
      <c r="S865" s="368"/>
      <c r="T865" s="368"/>
      <c r="U865" s="368"/>
      <c r="V865" s="369">
        <f>Q865+R865+S865+T865+U865</f>
        <v>0</v>
      </c>
      <c r="W865" s="213"/>
      <c r="X865" s="348"/>
      <c r="Y865" s="348"/>
      <c r="Z865" s="348"/>
      <c r="AA865" s="348"/>
      <c r="AE865" s="348"/>
      <c r="AF865" s="348"/>
      <c r="AG865" s="169"/>
      <c r="AH865" s="169"/>
      <c r="AI865" s="169"/>
      <c r="AJ865" s="169"/>
      <c r="AK865" s="169"/>
      <c r="AL865" s="169"/>
      <c r="AM865" s="169"/>
      <c r="AN865" s="169"/>
      <c r="AO865" s="169"/>
      <c r="AP865" s="169"/>
      <c r="AQ865" s="169"/>
      <c r="AR865" s="169"/>
      <c r="AS865" s="169"/>
      <c r="AT865" s="169"/>
      <c r="AU865" s="169"/>
      <c r="AV865" s="169"/>
      <c r="AW865" s="169"/>
      <c r="AX865" s="169"/>
      <c r="AY865" s="169"/>
      <c r="AZ865" s="169"/>
      <c r="BA865" s="169"/>
      <c r="BB865" s="169"/>
      <c r="BC865" s="169"/>
      <c r="BD865" s="169"/>
      <c r="BE865" s="169"/>
      <c r="BF865" s="169"/>
      <c r="BG865" s="169"/>
      <c r="BH865" s="370" t="s">
        <v>112</v>
      </c>
      <c r="BI865" s="481"/>
      <c r="BJ865" s="371">
        <f>BJ864/(BJ864+C858)%</f>
        <v>12.549191080017492</v>
      </c>
      <c r="BK865" s="371">
        <f>BK864/C858%</f>
        <v>1.0400000000000003</v>
      </c>
      <c r="BL865" s="490"/>
      <c r="BM865" s="491"/>
      <c r="BN865" s="371">
        <f>BN864/(BN864+D858)%</f>
        <v>4.442295660087594</v>
      </c>
      <c r="BO865" s="371">
        <f>BO864/D858%</f>
        <v>0.65</v>
      </c>
      <c r="BP865" s="490"/>
      <c r="BQ865" s="491"/>
      <c r="BR865" s="371">
        <f>BR864/(BR864+E858)%</f>
        <v>5.4678899082568817</v>
      </c>
      <c r="BS865" s="371">
        <f>BS864/E858%</f>
        <v>1.107142857142857</v>
      </c>
      <c r="BT865" s="483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9"/>
      <c r="CP865" s="8"/>
    </row>
    <row r="866" spans="1:99" ht="15" customHeight="1" x14ac:dyDescent="0.25">
      <c r="A866" s="474" t="s">
        <v>95</v>
      </c>
      <c r="B866" s="475"/>
      <c r="C866" s="327" t="s">
        <v>58</v>
      </c>
      <c r="D866" s="372" t="s">
        <v>61</v>
      </c>
      <c r="E866" s="323" t="s">
        <v>65</v>
      </c>
      <c r="F866" s="325" t="s">
        <v>70</v>
      </c>
      <c r="G866" s="373" t="s">
        <v>71</v>
      </c>
      <c r="H866" s="374" t="s">
        <v>73</v>
      </c>
      <c r="I866" s="375"/>
      <c r="K866" s="309"/>
      <c r="L866" s="309"/>
      <c r="M866" s="476" t="s">
        <v>113</v>
      </c>
      <c r="N866" s="477"/>
      <c r="O866" s="376"/>
      <c r="P866" s="377" t="s">
        <v>114</v>
      </c>
      <c r="Q866" s="378">
        <f t="shared" ref="Q866:V866" si="733">Q865</f>
        <v>0</v>
      </c>
      <c r="R866" s="378">
        <f t="shared" si="733"/>
        <v>0</v>
      </c>
      <c r="S866" s="378">
        <f t="shared" si="733"/>
        <v>0</v>
      </c>
      <c r="T866" s="378">
        <f t="shared" si="733"/>
        <v>0</v>
      </c>
      <c r="U866" s="378">
        <f t="shared" si="733"/>
        <v>0</v>
      </c>
      <c r="V866" s="379">
        <f t="shared" si="733"/>
        <v>0</v>
      </c>
      <c r="W866" s="169"/>
      <c r="X866" s="348"/>
      <c r="Y866" s="348"/>
      <c r="Z866" s="348"/>
      <c r="AA866" s="348"/>
      <c r="AE866" s="348"/>
      <c r="AF866" s="348"/>
      <c r="AG866" s="169"/>
      <c r="AH866" s="169"/>
      <c r="AI866" s="169"/>
      <c r="AJ866" s="169"/>
      <c r="AK866" s="169"/>
      <c r="AL866" s="169"/>
      <c r="AM866" s="169"/>
      <c r="AN866" s="169"/>
      <c r="AO866" s="169"/>
      <c r="AP866" s="169"/>
      <c r="AQ866" s="169"/>
      <c r="AR866" s="169"/>
      <c r="AS866" s="169"/>
      <c r="AT866" s="169"/>
      <c r="AU866" s="169"/>
      <c r="AV866" s="169"/>
      <c r="AW866" s="169"/>
      <c r="AX866" s="169"/>
      <c r="AY866" s="169"/>
      <c r="AZ866" s="169"/>
      <c r="BA866" s="169"/>
      <c r="BB866" s="169"/>
      <c r="BC866" s="169"/>
      <c r="BD866" s="169"/>
      <c r="BE866" s="169"/>
      <c r="BF866" s="169"/>
      <c r="BG866" s="169"/>
      <c r="BH866" s="380"/>
      <c r="BI866" s="381"/>
      <c r="BJ866" s="381"/>
      <c r="BK866" s="381"/>
      <c r="BL866" s="381"/>
      <c r="BM866" s="381"/>
      <c r="BN866" s="381"/>
      <c r="BO866" s="381"/>
      <c r="BP866" s="381"/>
      <c r="BQ866" s="381"/>
      <c r="BR866" s="381"/>
      <c r="BS866" s="381"/>
      <c r="BT866" s="381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9"/>
    </row>
    <row r="867" spans="1:99" ht="15" customHeight="1" x14ac:dyDescent="0.25">
      <c r="A867" s="382"/>
      <c r="B867" s="189"/>
      <c r="C867" s="333">
        <v>1.5</v>
      </c>
      <c r="D867" s="333">
        <v>1.45</v>
      </c>
      <c r="E867" s="383">
        <v>1.25</v>
      </c>
      <c r="F867" s="272">
        <v>1.5</v>
      </c>
      <c r="G867" s="384">
        <v>1.5</v>
      </c>
      <c r="H867" s="385">
        <v>1.5</v>
      </c>
      <c r="I867" s="386"/>
      <c r="K867" s="387" t="s">
        <v>56</v>
      </c>
      <c r="L867" s="388"/>
      <c r="M867" s="476" t="s">
        <v>115</v>
      </c>
      <c r="N867" s="477"/>
      <c r="O867" s="376"/>
      <c r="S867" s="309"/>
      <c r="T867" s="389"/>
      <c r="U867" s="478" t="s">
        <v>109</v>
      </c>
      <c r="V867" s="479"/>
      <c r="W867" s="169"/>
      <c r="X867" s="348"/>
      <c r="Y867" s="390" t="s">
        <v>116</v>
      </c>
      <c r="Z867" s="390">
        <f>100-(Z870+V870+0.15)</f>
        <v>94.113001376806679</v>
      </c>
      <c r="AA867" s="348"/>
      <c r="AE867" s="348"/>
      <c r="AF867" s="348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  <c r="AQ867" s="169"/>
      <c r="AR867" s="169"/>
      <c r="AS867" s="169"/>
      <c r="AT867" s="169"/>
      <c r="AU867" s="169"/>
      <c r="AV867" s="169"/>
      <c r="AW867" s="169"/>
      <c r="AX867" s="169"/>
      <c r="AY867" s="169"/>
      <c r="AZ867" s="169"/>
      <c r="BA867" s="169"/>
      <c r="BB867" s="169"/>
      <c r="BC867" s="169"/>
      <c r="BD867" s="169"/>
      <c r="BE867" s="169"/>
      <c r="BF867" s="169"/>
      <c r="BG867" s="169"/>
      <c r="BH867" s="380"/>
      <c r="BI867" s="381"/>
      <c r="BJ867" s="381"/>
      <c r="BK867" s="381"/>
      <c r="BL867" s="381"/>
      <c r="BM867" s="381"/>
      <c r="BN867" s="381"/>
      <c r="BO867" s="381"/>
      <c r="BP867" s="381"/>
      <c r="BQ867" s="381"/>
      <c r="BR867" s="381"/>
      <c r="BS867" s="381"/>
      <c r="BT867" s="381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9"/>
    </row>
    <row r="868" spans="1:99" ht="15.75" customHeight="1" x14ac:dyDescent="0.25">
      <c r="A868" s="365" t="s">
        <v>117</v>
      </c>
      <c r="B868" s="241" t="s">
        <v>38</v>
      </c>
      <c r="C868" s="337">
        <f>BX845/(BX845+F847)%</f>
        <v>2.2651630999206787</v>
      </c>
      <c r="D868" s="337">
        <f>BX846/(BX846+F848)%</f>
        <v>1.8198786747550164</v>
      </c>
      <c r="E868" s="337">
        <f>BX848/(BX848+F849)%</f>
        <v>3.1583962970526178</v>
      </c>
      <c r="F868" s="339">
        <f>BX850/(BX850+F850)%</f>
        <v>2.4365742620813471</v>
      </c>
      <c r="G868" s="391">
        <f>BX852/(BX852+F851)%</f>
        <v>0</v>
      </c>
      <c r="H868" s="392">
        <f>BX853/(BX853+F852)%</f>
        <v>5.7654075546719676</v>
      </c>
      <c r="I868" s="393"/>
      <c r="K868" s="337">
        <f>BZ843/(F845)%</f>
        <v>0</v>
      </c>
      <c r="L868" s="309"/>
      <c r="M868" s="476" t="s">
        <v>118</v>
      </c>
      <c r="N868" s="477"/>
      <c r="O868" s="376"/>
      <c r="S868" s="309"/>
      <c r="T868" s="492" t="s">
        <v>119</v>
      </c>
      <c r="U868" s="183" t="s">
        <v>36</v>
      </c>
      <c r="V868" s="366">
        <v>5.25</v>
      </c>
      <c r="W868" s="169"/>
      <c r="X868" s="348"/>
      <c r="Y868" s="484" t="s">
        <v>120</v>
      </c>
      <c r="Z868" s="484"/>
      <c r="AA868" s="348"/>
      <c r="AB868" s="348"/>
      <c r="AC868" s="348"/>
      <c r="AD868" s="348"/>
      <c r="AE868" s="348"/>
      <c r="AF868" s="348"/>
      <c r="AG868" s="169"/>
      <c r="AH868" s="169"/>
      <c r="AI868" s="169"/>
      <c r="AJ868" s="169"/>
      <c r="AK868" s="169"/>
      <c r="AL868" s="169"/>
      <c r="AM868" s="169"/>
      <c r="AN868" s="169"/>
      <c r="AO868" s="169"/>
      <c r="AP868" s="169"/>
      <c r="AQ868" s="169"/>
      <c r="AR868" s="169"/>
      <c r="AS868" s="169"/>
      <c r="AT868" s="169"/>
      <c r="AU868" s="169"/>
      <c r="AV868" s="169"/>
      <c r="AW868" s="169"/>
      <c r="AX868" s="169"/>
      <c r="AY868" s="169"/>
      <c r="AZ868" s="169"/>
      <c r="BA868" s="169"/>
      <c r="BB868" s="169"/>
      <c r="BC868" s="169"/>
      <c r="BD868" s="169"/>
      <c r="BE868" s="169"/>
      <c r="BF868" s="169"/>
      <c r="BG868" s="169"/>
      <c r="BH868" s="380"/>
      <c r="BI868" s="381"/>
      <c r="BJ868" s="381"/>
      <c r="BK868" s="381"/>
      <c r="BL868" s="381"/>
      <c r="BM868" s="381"/>
      <c r="BN868" s="381"/>
      <c r="BO868" s="381"/>
      <c r="BP868" s="381"/>
      <c r="BQ868" s="381"/>
      <c r="BR868" s="381"/>
      <c r="BS868" s="381"/>
      <c r="BT868" s="381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9"/>
    </row>
    <row r="869" spans="1:99" ht="15.75" customHeight="1" x14ac:dyDescent="0.25">
      <c r="A869" s="365"/>
      <c r="B869" s="241" t="s">
        <v>39</v>
      </c>
      <c r="C869" s="337">
        <f>CE845/(CE845+G847)%</f>
        <v>0.12598405141968561</v>
      </c>
      <c r="D869" s="337">
        <f>CE846/(CE846+G848)%</f>
        <v>0.14514834672776541</v>
      </c>
      <c r="E869" s="337">
        <f>CE848/(CE848+G849)%</f>
        <v>0.1287902927647612</v>
      </c>
      <c r="F869" s="339">
        <f>CE850/(CE850+G850)%</f>
        <v>0.20663591295915312</v>
      </c>
      <c r="G869" s="391">
        <f>CE852/(CE852+G851)%</f>
        <v>0</v>
      </c>
      <c r="H869" s="394">
        <f>CF853/(CF853+G852)%</f>
        <v>0.20327815227169177</v>
      </c>
      <c r="K869" s="352">
        <f>CG843/(G845)%</f>
        <v>0</v>
      </c>
      <c r="M869" s="485" t="s">
        <v>121</v>
      </c>
      <c r="N869" s="467"/>
      <c r="O869" s="395"/>
      <c r="T869" s="492"/>
      <c r="U869" s="183" t="s">
        <v>38</v>
      </c>
      <c r="V869" s="193">
        <f>BY864/(BY864+F858)%</f>
        <v>6.270523025192424</v>
      </c>
      <c r="W869" s="169"/>
      <c r="X869" s="260"/>
      <c r="Y869" s="183" t="s">
        <v>122</v>
      </c>
      <c r="Z869" s="396">
        <v>0</v>
      </c>
      <c r="AA869" s="260"/>
      <c r="AB869" s="260"/>
      <c r="AC869" s="260"/>
      <c r="AD869" s="260"/>
      <c r="AE869" s="260"/>
      <c r="AF869" s="260"/>
      <c r="AG869" s="223"/>
      <c r="AH869" s="223"/>
      <c r="AI869" s="223"/>
      <c r="AJ869" s="223"/>
      <c r="AK869" s="223"/>
      <c r="AL869" s="223"/>
      <c r="AM869" s="223"/>
      <c r="AN869" s="223"/>
      <c r="AO869" s="223"/>
      <c r="AP869" s="223"/>
      <c r="AQ869" s="223"/>
      <c r="AR869" s="223"/>
      <c r="AS869" s="223"/>
      <c r="AT869" s="223"/>
      <c r="AU869" s="223"/>
      <c r="AV869" s="223"/>
      <c r="AW869" s="223"/>
      <c r="AX869" s="223"/>
      <c r="AY869" s="223"/>
      <c r="AZ869" s="223"/>
      <c r="BA869" s="223"/>
      <c r="BB869" s="223"/>
      <c r="BC869" s="223"/>
      <c r="BD869" s="223"/>
      <c r="BE869" s="223"/>
      <c r="BF869" s="223"/>
      <c r="BG869" s="223"/>
      <c r="BH869" s="380"/>
      <c r="BI869" s="381"/>
      <c r="BJ869" s="381"/>
      <c r="BK869" s="381"/>
      <c r="BL869" s="381"/>
      <c r="BM869" s="381"/>
      <c r="BN869" s="381"/>
      <c r="BO869" s="381"/>
      <c r="BP869" s="381"/>
      <c r="BQ869" s="381"/>
      <c r="BR869" s="381"/>
      <c r="BS869" s="381"/>
      <c r="BT869" s="381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9"/>
    </row>
    <row r="870" spans="1:99" ht="15.75" customHeight="1" x14ac:dyDescent="0.25">
      <c r="A870" s="382"/>
      <c r="B870" s="234"/>
      <c r="C870" s="333">
        <v>1.95</v>
      </c>
      <c r="D870" s="333">
        <v>1.75</v>
      </c>
      <c r="E870" s="333">
        <v>1.65</v>
      </c>
      <c r="F870" s="384"/>
      <c r="G870" s="322" t="s">
        <v>123</v>
      </c>
      <c r="H870" s="397" t="s">
        <v>45</v>
      </c>
      <c r="I870" s="327" t="s">
        <v>48</v>
      </c>
      <c r="J870" s="327" t="s">
        <v>52</v>
      </c>
      <c r="K870" s="327" t="s">
        <v>58</v>
      </c>
      <c r="L870" s="372" t="s">
        <v>61</v>
      </c>
      <c r="M870" s="323" t="s">
        <v>65</v>
      </c>
      <c r="N870" s="323" t="s">
        <v>70</v>
      </c>
      <c r="O870" s="327" t="s">
        <v>77</v>
      </c>
      <c r="P870" s="327" t="s">
        <v>80</v>
      </c>
      <c r="Q870" s="398" t="s">
        <v>82</v>
      </c>
      <c r="R870" s="398" t="s">
        <v>84</v>
      </c>
      <c r="S870" s="399" t="s">
        <v>86</v>
      </c>
      <c r="T870" s="493"/>
      <c r="U870" s="183" t="s">
        <v>39</v>
      </c>
      <c r="V870" s="414">
        <f>CF864/(CF864+G858)%</f>
        <v>5.7369986231933181</v>
      </c>
      <c r="W870" s="169"/>
      <c r="X870" s="260"/>
      <c r="Y870" s="183" t="s">
        <v>124</v>
      </c>
      <c r="Z870" s="400">
        <f>Z869/((CF864+G858)+(CF864+G858)*0.0015)%</f>
        <v>0</v>
      </c>
      <c r="AF870" s="260"/>
      <c r="AG870" s="223"/>
      <c r="AH870" s="223"/>
      <c r="AI870" s="223"/>
      <c r="AJ870" s="223"/>
      <c r="AK870" s="223"/>
      <c r="AL870" s="223"/>
      <c r="AM870" s="223"/>
      <c r="AN870" s="223"/>
      <c r="AO870" s="223"/>
      <c r="AP870" s="223"/>
      <c r="AQ870" s="223"/>
      <c r="AR870" s="223"/>
      <c r="AS870" s="223"/>
      <c r="AT870" s="223"/>
      <c r="AU870" s="223"/>
      <c r="AV870" s="223"/>
      <c r="AW870" s="223"/>
      <c r="AX870" s="223"/>
      <c r="AY870" s="223"/>
      <c r="AZ870" s="223"/>
      <c r="BA870" s="223"/>
      <c r="BB870" s="223"/>
      <c r="BC870" s="223"/>
      <c r="BD870" s="223"/>
      <c r="BE870" s="223"/>
      <c r="BF870" s="223"/>
      <c r="BG870" s="223"/>
      <c r="BH870" s="380"/>
      <c r="BI870" s="381"/>
      <c r="BJ870" s="381"/>
      <c r="BK870" s="381"/>
      <c r="BL870" s="381"/>
      <c r="BM870" s="381"/>
      <c r="BN870" s="381"/>
      <c r="BO870" s="381"/>
      <c r="BP870" s="381"/>
      <c r="BQ870" s="381"/>
      <c r="BR870" s="381"/>
      <c r="BS870" s="381"/>
      <c r="BT870" s="381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9"/>
    </row>
    <row r="871" spans="1:99" ht="15" customHeight="1" x14ac:dyDescent="0.25">
      <c r="A871" s="365" t="s">
        <v>109</v>
      </c>
      <c r="B871" s="241" t="s">
        <v>38</v>
      </c>
      <c r="C871" s="337">
        <f>BY845/(BY845+F847)%</f>
        <v>2.5043438537528453</v>
      </c>
      <c r="D871" s="337">
        <f>BY846/(BY846+F848)%</f>
        <v>1.9913823221148252</v>
      </c>
      <c r="E871" s="337">
        <f>BY848/(BY848+F849)%</f>
        <v>3.6306983675404725</v>
      </c>
      <c r="F871" s="338">
        <f>BY850/(BY850+F850)%</f>
        <v>2.4365742620813471</v>
      </c>
      <c r="G871" s="274" t="s">
        <v>38</v>
      </c>
      <c r="H871" s="337">
        <f>BZ837/(F837+F838+F839)%</f>
        <v>0</v>
      </c>
      <c r="I871" s="337">
        <f>BZ839/(F840+F841+F842)%</f>
        <v>0</v>
      </c>
      <c r="J871" s="337">
        <f>BZ841/(F843+F844)%</f>
        <v>0</v>
      </c>
      <c r="K871" s="337">
        <f>BZ845/F847%</f>
        <v>0</v>
      </c>
      <c r="L871" s="337">
        <f>BZ846/F848%</f>
        <v>0</v>
      </c>
      <c r="M871" s="337">
        <f>BZ848/F849%</f>
        <v>0</v>
      </c>
      <c r="N871" s="386">
        <f>BZ850/F850%</f>
        <v>0</v>
      </c>
      <c r="O871" s="337">
        <f>BZ854/F853%</f>
        <v>2.4401622718052738</v>
      </c>
      <c r="P871" s="337">
        <f>BZ856/F854%</f>
        <v>2.7205542725173211</v>
      </c>
      <c r="Q871" s="337" t="e">
        <f>BZ858/F855%</f>
        <v>#DIV/0!</v>
      </c>
      <c r="R871" s="386">
        <f>BZ860/F856%</f>
        <v>2.1245384187364049</v>
      </c>
      <c r="S871" s="272">
        <f>BZ862/F857%</f>
        <v>2.0791879988374435</v>
      </c>
      <c r="T871" s="493" t="s">
        <v>14</v>
      </c>
      <c r="U871" s="183" t="s">
        <v>38</v>
      </c>
      <c r="V871" s="193">
        <f>BZ864/F858%/0.381</f>
        <v>2.3113002130339089</v>
      </c>
      <c r="W871" s="223"/>
      <c r="X871" s="260"/>
      <c r="AF871" s="260"/>
      <c r="AG871" s="223"/>
      <c r="AH871" s="223"/>
      <c r="AI871" s="223"/>
      <c r="AJ871" s="223"/>
      <c r="AK871" s="223"/>
      <c r="AL871" s="223"/>
      <c r="AM871" s="223"/>
      <c r="AN871" s="223"/>
      <c r="AO871" s="223"/>
      <c r="AP871" s="223"/>
      <c r="AQ871" s="223"/>
      <c r="AR871" s="223"/>
      <c r="AS871" s="223"/>
      <c r="AT871" s="223"/>
      <c r="AU871" s="223"/>
      <c r="AV871" s="223"/>
      <c r="AW871" s="223"/>
      <c r="AX871" s="223"/>
      <c r="AY871" s="223"/>
      <c r="AZ871" s="223"/>
      <c r="BA871" s="223"/>
      <c r="BB871" s="223"/>
      <c r="BC871" s="223"/>
      <c r="BD871" s="223"/>
      <c r="BE871" s="223"/>
      <c r="BF871" s="223"/>
      <c r="BG871" s="223"/>
      <c r="BH871" s="380"/>
      <c r="BI871" s="381"/>
      <c r="BJ871" s="381"/>
      <c r="BK871" s="381"/>
      <c r="BL871" s="381"/>
      <c r="BM871" s="381"/>
      <c r="BN871" s="381"/>
      <c r="BO871" s="381"/>
      <c r="BP871" s="381"/>
      <c r="BQ871" s="381"/>
      <c r="BR871" s="381"/>
      <c r="BS871" s="381"/>
      <c r="BT871" s="381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9"/>
    </row>
    <row r="872" spans="1:99" ht="15" customHeight="1" x14ac:dyDescent="0.25">
      <c r="A872" s="401"/>
      <c r="B872" s="351" t="s">
        <v>39</v>
      </c>
      <c r="C872" s="352">
        <f>CF845/(CF845+G847)%</f>
        <v>0.1396094845317693</v>
      </c>
      <c r="D872" s="352">
        <f>CF846/(CF846+G848)%</f>
        <v>0.15908271603502611</v>
      </c>
      <c r="E872" s="352">
        <f>CF848/(CF848+G849)%</f>
        <v>0.14874526706990693</v>
      </c>
      <c r="F872" s="353">
        <f>CF850/(CF850+G850)%</f>
        <v>0.20663591295915312</v>
      </c>
      <c r="G872" s="402" t="s">
        <v>39</v>
      </c>
      <c r="H872" s="352">
        <f>CG837/(G837+G838+G839)%</f>
        <v>0</v>
      </c>
      <c r="I872" s="352">
        <f>CG839/(G840+G841+G842)%</f>
        <v>0</v>
      </c>
      <c r="J872" s="352">
        <f>CG841/(G843+G844)%</f>
        <v>0</v>
      </c>
      <c r="K872" s="352">
        <f>CG845/G847%</f>
        <v>0</v>
      </c>
      <c r="L872" s="352">
        <f>CG846/G848%</f>
        <v>0</v>
      </c>
      <c r="M872" s="352">
        <f>CG848/G849%</f>
        <v>0</v>
      </c>
      <c r="N872" s="393">
        <f>CG850/G850%</f>
        <v>0</v>
      </c>
      <c r="O872" s="352">
        <f>CG854/G853%</f>
        <v>0.19019311794977195</v>
      </c>
      <c r="P872" s="352">
        <f>CG856/G854%</f>
        <v>0.10046908315565031</v>
      </c>
      <c r="Q872" s="352">
        <f>CG858/G855%</f>
        <v>0</v>
      </c>
      <c r="R872" s="393">
        <f>CG860/G856%</f>
        <v>0.1779630853714344</v>
      </c>
      <c r="S872" s="403">
        <f>CG862/G857%</f>
        <v>0.1833267296285564</v>
      </c>
      <c r="T872" s="494"/>
      <c r="U872" s="404" t="s">
        <v>39</v>
      </c>
      <c r="V872" s="405">
        <f>CG864/G858%/0.381</f>
        <v>0.34916277712953186</v>
      </c>
      <c r="W872" s="223"/>
      <c r="X872" s="260"/>
      <c r="AF872" s="260"/>
      <c r="AG872" s="223"/>
      <c r="AH872" s="223"/>
      <c r="AI872" s="223"/>
      <c r="AJ872" s="223"/>
      <c r="AK872" s="223"/>
      <c r="AL872" s="223"/>
      <c r="AM872" s="223"/>
      <c r="AN872" s="223"/>
      <c r="AO872" s="223"/>
      <c r="AP872" s="223"/>
      <c r="AQ872" s="223"/>
      <c r="AR872" s="223"/>
      <c r="AS872" s="223"/>
      <c r="AT872" s="223"/>
      <c r="AU872" s="223"/>
      <c r="AV872" s="223"/>
      <c r="AW872" s="223"/>
      <c r="AX872" s="223"/>
      <c r="AY872" s="223"/>
      <c r="AZ872" s="223"/>
      <c r="BA872" s="223"/>
      <c r="BB872" s="223"/>
      <c r="BC872" s="223"/>
      <c r="BD872" s="223"/>
      <c r="BE872" s="223"/>
      <c r="BF872" s="223"/>
      <c r="BG872" s="223"/>
      <c r="BH872" s="380"/>
      <c r="BI872" s="381"/>
      <c r="BJ872" s="381"/>
      <c r="BK872" s="381"/>
      <c r="BL872" s="381"/>
      <c r="BM872" s="381"/>
      <c r="BN872" s="381"/>
      <c r="BO872" s="381"/>
      <c r="BP872" s="381"/>
      <c r="BQ872" s="381"/>
      <c r="BR872" s="381"/>
      <c r="BS872" s="381"/>
      <c r="BT872" s="381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9"/>
    </row>
    <row r="873" spans="1:99" ht="15" customHeight="1" x14ac:dyDescent="0.25">
      <c r="A873" s="408" t="s">
        <v>125</v>
      </c>
      <c r="B873" s="348"/>
      <c r="C873" s="348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213"/>
      <c r="O873" s="213"/>
      <c r="P873" s="213"/>
      <c r="Q873" s="309"/>
      <c r="R873" s="309"/>
      <c r="W873" s="223"/>
      <c r="X873" s="309"/>
      <c r="Y873" s="309"/>
      <c r="Z873" s="309"/>
      <c r="AA873" s="310"/>
      <c r="AB873" s="310"/>
      <c r="AC873" s="310"/>
      <c r="AD873" s="310"/>
      <c r="AE873" s="310"/>
      <c r="AF873" s="310"/>
      <c r="AG873" s="409"/>
      <c r="AH873" s="409"/>
      <c r="AI873" s="409"/>
      <c r="AJ873" s="409"/>
      <c r="AK873" s="409"/>
      <c r="AL873" s="409"/>
      <c r="AM873" s="409"/>
      <c r="AN873" s="409"/>
      <c r="AO873" s="409"/>
      <c r="AP873" s="409"/>
      <c r="AQ873" s="409"/>
      <c r="AR873" s="409"/>
      <c r="AS873" s="409"/>
      <c r="AT873" s="409"/>
      <c r="AU873" s="409"/>
      <c r="AV873" s="409"/>
      <c r="AW873" s="409"/>
      <c r="AX873" s="409"/>
      <c r="AY873" s="409"/>
      <c r="AZ873" s="409"/>
      <c r="BA873" s="409"/>
      <c r="BB873" s="409"/>
      <c r="BC873" s="409"/>
      <c r="BD873" s="409"/>
      <c r="BE873" s="409"/>
      <c r="BF873" s="409"/>
      <c r="BG873" s="409"/>
      <c r="BH873" s="380"/>
      <c r="BI873" s="381"/>
      <c r="BJ873" s="381"/>
      <c r="BK873" s="381"/>
      <c r="BL873" s="381"/>
      <c r="BM873" s="381"/>
      <c r="BN873" s="381"/>
      <c r="BO873" s="381"/>
      <c r="BP873" s="381"/>
      <c r="BQ873" s="381"/>
      <c r="BR873" s="381"/>
      <c r="BS873" s="381"/>
      <c r="BT873" s="381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9"/>
    </row>
    <row r="874" spans="1:99" ht="15" customHeight="1" x14ac:dyDescent="0.3">
      <c r="A874" s="363"/>
      <c r="S874" s="161"/>
      <c r="T874" s="161"/>
      <c r="U874" s="161"/>
      <c r="V874" s="161"/>
      <c r="W874" s="223"/>
      <c r="BH874" s="380"/>
      <c r="BI874" s="381"/>
      <c r="BJ874" s="381"/>
      <c r="BK874" s="381"/>
      <c r="BL874" s="381"/>
      <c r="BM874" s="381"/>
      <c r="BN874" s="381"/>
      <c r="BO874" s="381"/>
      <c r="BP874" s="381"/>
      <c r="BQ874" s="381"/>
      <c r="BR874" s="381"/>
      <c r="BS874" s="381"/>
      <c r="BT874" s="381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9"/>
    </row>
    <row r="875" spans="1:99" ht="15" customHeight="1" x14ac:dyDescent="0.25">
      <c r="A875" s="363"/>
      <c r="W875" s="213"/>
      <c r="BH875" s="380"/>
      <c r="BI875" s="381"/>
      <c r="BJ875" s="381"/>
      <c r="BK875" s="381"/>
      <c r="BL875" s="381"/>
      <c r="BM875" s="381"/>
      <c r="BN875" s="381"/>
      <c r="BO875" s="381"/>
      <c r="BP875" s="381"/>
      <c r="BQ875" s="381"/>
      <c r="BR875" s="381"/>
      <c r="BS875" s="381"/>
      <c r="BT875" s="381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9"/>
    </row>
    <row r="876" spans="1:99" ht="15" customHeight="1" x14ac:dyDescent="0.3">
      <c r="A876" s="363"/>
      <c r="W876" s="213"/>
      <c r="BG876" s="161"/>
      <c r="BH876" s="380"/>
      <c r="BI876" s="381"/>
      <c r="BJ876" s="381"/>
      <c r="BK876" s="381"/>
      <c r="BL876" s="381"/>
      <c r="BM876" s="381"/>
      <c r="BN876" s="381"/>
      <c r="BO876" s="381"/>
      <c r="BP876" s="381"/>
      <c r="BQ876" s="381"/>
      <c r="BR876" s="381"/>
      <c r="BS876" s="381"/>
      <c r="BT876" s="381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9"/>
    </row>
    <row r="877" spans="1:99" ht="23.25" customHeight="1" x14ac:dyDescent="0.3">
      <c r="A877" s="156" t="s">
        <v>0</v>
      </c>
      <c r="B877" s="157"/>
      <c r="C877" s="157"/>
      <c r="D877" s="157"/>
      <c r="E877" s="157"/>
      <c r="F877" s="157"/>
      <c r="G877" s="157"/>
      <c r="H877" s="158"/>
      <c r="I877" s="159"/>
      <c r="J877" s="159"/>
      <c r="K877" s="426" t="s">
        <v>1</v>
      </c>
      <c r="L877" s="427"/>
      <c r="M877" s="486" t="s">
        <v>521</v>
      </c>
      <c r="N877" s="486"/>
      <c r="O877" s="159"/>
      <c r="P877" s="159"/>
      <c r="Q877" s="159"/>
      <c r="R877" s="159"/>
      <c r="S877" s="159"/>
      <c r="T877" s="159"/>
      <c r="U877" s="159"/>
      <c r="V877" s="160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161"/>
      <c r="BH877" s="162">
        <v>20</v>
      </c>
      <c r="BI877" s="430" t="s">
        <v>2</v>
      </c>
      <c r="BJ877" s="431"/>
      <c r="BK877" s="431"/>
      <c r="BL877" s="432"/>
      <c r="BM877" s="430" t="s">
        <v>3</v>
      </c>
      <c r="BN877" s="431"/>
      <c r="BO877" s="431"/>
      <c r="BP877" s="432"/>
      <c r="BQ877" s="430" t="s">
        <v>4</v>
      </c>
      <c r="BR877" s="431"/>
      <c r="BS877" s="431"/>
      <c r="BT877" s="433"/>
      <c r="BU877" s="87"/>
      <c r="BV877" s="87"/>
      <c r="BW877" s="87"/>
      <c r="BX877" s="87"/>
      <c r="BY877" s="88" t="s">
        <v>5</v>
      </c>
      <c r="BZ877" s="89"/>
      <c r="CA877" s="89"/>
      <c r="CB877" s="87"/>
      <c r="CC877" s="87"/>
      <c r="CD877" s="87"/>
      <c r="CE877" s="87"/>
      <c r="CF877" s="88" t="s">
        <v>6</v>
      </c>
      <c r="CG877" s="89"/>
      <c r="CH877" s="89"/>
      <c r="CI877" s="9"/>
      <c r="CK877" s="12"/>
      <c r="CL877" s="434" t="s">
        <v>7</v>
      </c>
      <c r="CM877" s="434"/>
      <c r="CN877" s="434"/>
      <c r="CO877" s="24"/>
      <c r="CQ877" s="12"/>
      <c r="CR877" s="434" t="s">
        <v>8</v>
      </c>
      <c r="CS877" s="434"/>
      <c r="CT877" s="434"/>
      <c r="CU877" s="24"/>
    </row>
    <row r="878" spans="1:99" ht="15.75" customHeight="1" x14ac:dyDescent="0.25">
      <c r="A878" s="163" t="s">
        <v>9</v>
      </c>
      <c r="B878" s="435" t="s">
        <v>10</v>
      </c>
      <c r="C878" s="435"/>
      <c r="D878" s="435"/>
      <c r="E878" s="435"/>
      <c r="F878" s="435"/>
      <c r="G878" s="435"/>
      <c r="H878" s="435"/>
      <c r="I878" s="436" t="s">
        <v>11</v>
      </c>
      <c r="J878" s="436"/>
      <c r="K878" s="436"/>
      <c r="L878" s="436"/>
      <c r="M878" s="436"/>
      <c r="N878" s="436"/>
      <c r="O878" s="461" t="s">
        <v>12</v>
      </c>
      <c r="P878" s="461"/>
      <c r="Q878" s="497" t="s">
        <v>13</v>
      </c>
      <c r="R878" s="497"/>
      <c r="S878" s="497"/>
      <c r="T878" s="497"/>
      <c r="U878" s="497"/>
      <c r="V878" s="498"/>
      <c r="W878" s="164"/>
      <c r="X878" s="165"/>
      <c r="Y878" s="437" t="s">
        <v>11</v>
      </c>
      <c r="Z878" s="438"/>
      <c r="AA878" s="438"/>
      <c r="AB878" s="438"/>
      <c r="AC878" s="438"/>
      <c r="AD878" s="438"/>
      <c r="AE878" s="438"/>
      <c r="AF878" s="438"/>
      <c r="AG878" s="438"/>
      <c r="AH878" s="438"/>
      <c r="AI878" s="438"/>
      <c r="AJ878" s="438"/>
      <c r="AK878" s="438"/>
      <c r="AL878" s="438"/>
      <c r="AM878" s="438"/>
      <c r="AN878" s="438"/>
      <c r="AO878" s="438"/>
      <c r="AP878" s="438"/>
      <c r="AQ878" s="438"/>
      <c r="AR878" s="438"/>
      <c r="AS878" s="438"/>
      <c r="AT878" s="438"/>
      <c r="AU878" s="439"/>
      <c r="AV878" s="166"/>
      <c r="AW878" s="167"/>
      <c r="AX878" s="167"/>
      <c r="AY878" s="167"/>
      <c r="AZ878" s="167"/>
      <c r="BA878" s="168"/>
      <c r="BB878" s="167"/>
      <c r="BC878" s="167"/>
      <c r="BD878" s="167"/>
      <c r="BE878" s="167"/>
      <c r="BF878" s="168"/>
      <c r="BG878" s="169"/>
      <c r="BH878" s="170" t="s">
        <v>9</v>
      </c>
      <c r="BI878" s="171" t="s">
        <v>7</v>
      </c>
      <c r="BJ878" s="172"/>
      <c r="BK878" s="173" t="s">
        <v>14</v>
      </c>
      <c r="BL878" s="174" t="s">
        <v>15</v>
      </c>
      <c r="BM878" s="171" t="s">
        <v>7</v>
      </c>
      <c r="BN878" s="172"/>
      <c r="BO878" s="173" t="s">
        <v>14</v>
      </c>
      <c r="BP878" s="173" t="s">
        <v>15</v>
      </c>
      <c r="BQ878" s="171" t="s">
        <v>7</v>
      </c>
      <c r="BR878" s="172"/>
      <c r="BS878" s="173" t="s">
        <v>14</v>
      </c>
      <c r="BT878" s="174" t="s">
        <v>15</v>
      </c>
      <c r="BU878" s="87"/>
      <c r="BV878" s="87"/>
      <c r="BW878" s="463" t="s">
        <v>9</v>
      </c>
      <c r="BX878" s="91" t="s">
        <v>7</v>
      </c>
      <c r="BY878" s="450" t="s">
        <v>16</v>
      </c>
      <c r="BZ878" s="450" t="s">
        <v>14</v>
      </c>
      <c r="CA878" s="452" t="s">
        <v>15</v>
      </c>
      <c r="CB878" s="87"/>
      <c r="CC878" s="87"/>
      <c r="CD878" s="454" t="s">
        <v>9</v>
      </c>
      <c r="CE878" s="92" t="s">
        <v>7</v>
      </c>
      <c r="CF878" s="450" t="s">
        <v>16</v>
      </c>
      <c r="CG878" s="457" t="s">
        <v>14</v>
      </c>
      <c r="CH878" s="459" t="s">
        <v>15</v>
      </c>
      <c r="CI878" s="9"/>
      <c r="CK878" s="25" t="s">
        <v>9</v>
      </c>
      <c r="CL878" s="26" t="s">
        <v>17</v>
      </c>
      <c r="CM878" s="26" t="s">
        <v>18</v>
      </c>
      <c r="CN878" s="1" t="s">
        <v>19</v>
      </c>
      <c r="CO878" s="27" t="s">
        <v>20</v>
      </c>
      <c r="CP878" s="28"/>
      <c r="CQ878" s="25" t="s">
        <v>9</v>
      </c>
      <c r="CR878" s="26" t="s">
        <v>17</v>
      </c>
      <c r="CS878" s="26" t="s">
        <v>18</v>
      </c>
      <c r="CT878" s="1" t="s">
        <v>19</v>
      </c>
      <c r="CU878" s="27" t="s">
        <v>20</v>
      </c>
    </row>
    <row r="879" spans="1:99" ht="31.5" customHeight="1" x14ac:dyDescent="0.25">
      <c r="A879" s="175"/>
      <c r="B879" s="176"/>
      <c r="C879" s="177" t="s">
        <v>17</v>
      </c>
      <c r="D879" s="177" t="s">
        <v>18</v>
      </c>
      <c r="E879" s="177" t="s">
        <v>19</v>
      </c>
      <c r="F879" s="178" t="s">
        <v>16</v>
      </c>
      <c r="G879" s="178" t="s">
        <v>21</v>
      </c>
      <c r="H879" s="178" t="s">
        <v>22</v>
      </c>
      <c r="I879" s="440" t="s">
        <v>23</v>
      </c>
      <c r="J879" s="440"/>
      <c r="K879" s="441" t="s">
        <v>24</v>
      </c>
      <c r="L879" s="441"/>
      <c r="M879" s="441" t="s">
        <v>25</v>
      </c>
      <c r="N879" s="441"/>
      <c r="O879" s="462"/>
      <c r="P879" s="462"/>
      <c r="Q879" s="499"/>
      <c r="R879" s="499"/>
      <c r="S879" s="499"/>
      <c r="T879" s="499"/>
      <c r="U879" s="499"/>
      <c r="V879" s="500"/>
      <c r="W879" s="164"/>
      <c r="X879" s="165"/>
      <c r="Y879" s="179"/>
      <c r="Z879" s="442" t="s">
        <v>26</v>
      </c>
      <c r="AA879" s="442"/>
      <c r="AB879" s="442"/>
      <c r="AC879" s="442"/>
      <c r="AD879" s="443" t="s">
        <v>27</v>
      </c>
      <c r="AE879" s="443"/>
      <c r="AF879" s="443"/>
      <c r="AG879" s="443"/>
      <c r="AH879" s="443" t="s">
        <v>28</v>
      </c>
      <c r="AI879" s="443"/>
      <c r="AJ879" s="443"/>
      <c r="AK879" s="443"/>
      <c r="AL879" s="444" t="s">
        <v>29</v>
      </c>
      <c r="AM879" s="444"/>
      <c r="AN879" s="444"/>
      <c r="AO879" s="444"/>
      <c r="AP879" s="445" t="s">
        <v>30</v>
      </c>
      <c r="AQ879" s="445"/>
      <c r="AR879" s="445" t="s">
        <v>31</v>
      </c>
      <c r="AS879" s="445"/>
      <c r="AT879" s="445"/>
      <c r="AU879" s="446"/>
      <c r="AW879" s="447" t="s">
        <v>32</v>
      </c>
      <c r="AX879" s="448"/>
      <c r="AY879" s="448"/>
      <c r="AZ879" s="448"/>
      <c r="BA879" s="449"/>
      <c r="BB879" s="447" t="s">
        <v>33</v>
      </c>
      <c r="BC879" s="448"/>
      <c r="BD879" s="448"/>
      <c r="BE879" s="448"/>
      <c r="BF879" s="449"/>
      <c r="BG879" s="181"/>
      <c r="BH879" s="170"/>
      <c r="BI879" s="171" t="s">
        <v>34</v>
      </c>
      <c r="BJ879" s="173" t="s">
        <v>16</v>
      </c>
      <c r="BK879" s="173"/>
      <c r="BL879" s="174"/>
      <c r="BM879" s="171" t="s">
        <v>34</v>
      </c>
      <c r="BN879" s="173" t="s">
        <v>16</v>
      </c>
      <c r="BO879" s="173"/>
      <c r="BP879" s="173"/>
      <c r="BQ879" s="171" t="s">
        <v>34</v>
      </c>
      <c r="BR879" s="173" t="s">
        <v>16</v>
      </c>
      <c r="BS879" s="173"/>
      <c r="BT879" s="174"/>
      <c r="BU879" s="87"/>
      <c r="BV879" s="87"/>
      <c r="BW879" s="464"/>
      <c r="BX879" s="95" t="s">
        <v>34</v>
      </c>
      <c r="BY879" s="451"/>
      <c r="BZ879" s="451"/>
      <c r="CA879" s="453"/>
      <c r="CB879" s="87"/>
      <c r="CC879" s="87"/>
      <c r="CD879" s="455"/>
      <c r="CE879" s="88" t="s">
        <v>34</v>
      </c>
      <c r="CF879" s="456"/>
      <c r="CG879" s="458"/>
      <c r="CH879" s="460"/>
      <c r="CI879" s="9"/>
      <c r="CK879" s="25"/>
      <c r="CL879" s="29" t="s">
        <v>35</v>
      </c>
      <c r="CM879" s="26" t="s">
        <v>35</v>
      </c>
      <c r="CN879" s="26" t="s">
        <v>35</v>
      </c>
      <c r="CO879" s="27" t="s">
        <v>35</v>
      </c>
      <c r="CP879" s="15"/>
      <c r="CQ879" s="25"/>
      <c r="CR879" s="29" t="s">
        <v>35</v>
      </c>
      <c r="CS879" s="26" t="s">
        <v>35</v>
      </c>
      <c r="CT879" s="26" t="s">
        <v>35</v>
      </c>
      <c r="CU879" s="27" t="s">
        <v>35</v>
      </c>
    </row>
    <row r="880" spans="1:99" ht="15.75" customHeight="1" x14ac:dyDescent="0.25">
      <c r="A880" s="182"/>
      <c r="B880" s="178" t="s">
        <v>36</v>
      </c>
      <c r="C880" s="177" t="s">
        <v>37</v>
      </c>
      <c r="D880" s="177" t="s">
        <v>37</v>
      </c>
      <c r="E880" s="177" t="s">
        <v>37</v>
      </c>
      <c r="F880" s="177" t="s">
        <v>37</v>
      </c>
      <c r="G880" s="177" t="s">
        <v>37</v>
      </c>
      <c r="H880" s="177" t="s">
        <v>37</v>
      </c>
      <c r="I880" s="178" t="s">
        <v>38</v>
      </c>
      <c r="J880" s="178" t="s">
        <v>39</v>
      </c>
      <c r="K880" s="178" t="s">
        <v>38</v>
      </c>
      <c r="L880" s="178" t="s">
        <v>39</v>
      </c>
      <c r="M880" s="178" t="s">
        <v>38</v>
      </c>
      <c r="N880" s="178" t="s">
        <v>39</v>
      </c>
      <c r="O880" s="178" t="s">
        <v>38</v>
      </c>
      <c r="P880" s="178" t="s">
        <v>39</v>
      </c>
      <c r="Q880" s="183" t="s">
        <v>17</v>
      </c>
      <c r="R880" s="183" t="s">
        <v>18</v>
      </c>
      <c r="S880" s="183" t="s">
        <v>19</v>
      </c>
      <c r="T880" s="183" t="s">
        <v>38</v>
      </c>
      <c r="U880" s="183" t="s">
        <v>39</v>
      </c>
      <c r="V880" s="184" t="s">
        <v>36</v>
      </c>
      <c r="W880" s="185"/>
      <c r="X880" s="186"/>
      <c r="Y880" s="175"/>
      <c r="Z880" s="187" t="s">
        <v>17</v>
      </c>
      <c r="AA880" s="187" t="s">
        <v>18</v>
      </c>
      <c r="AB880" s="188" t="s">
        <v>19</v>
      </c>
      <c r="AC880" s="189" t="s">
        <v>16</v>
      </c>
      <c r="AD880" s="187" t="s">
        <v>17</v>
      </c>
      <c r="AE880" s="187" t="s">
        <v>18</v>
      </c>
      <c r="AF880" s="187" t="s">
        <v>19</v>
      </c>
      <c r="AG880" s="189" t="s">
        <v>16</v>
      </c>
      <c r="AH880" s="187" t="s">
        <v>17</v>
      </c>
      <c r="AI880" s="187" t="s">
        <v>18</v>
      </c>
      <c r="AJ880" s="187" t="s">
        <v>19</v>
      </c>
      <c r="AK880" s="189" t="s">
        <v>16</v>
      </c>
      <c r="AL880" s="187" t="s">
        <v>17</v>
      </c>
      <c r="AM880" s="187" t="s">
        <v>18</v>
      </c>
      <c r="AN880" s="187" t="s">
        <v>19</v>
      </c>
      <c r="AO880" s="189" t="s">
        <v>39</v>
      </c>
      <c r="AP880" s="189" t="s">
        <v>38</v>
      </c>
      <c r="AQ880" s="189" t="s">
        <v>39</v>
      </c>
      <c r="AR880" s="187" t="s">
        <v>17</v>
      </c>
      <c r="AS880" s="187" t="s">
        <v>18</v>
      </c>
      <c r="AT880" s="187" t="s">
        <v>19</v>
      </c>
      <c r="AU880" s="190" t="s">
        <v>39</v>
      </c>
      <c r="AV880" s="191" t="s">
        <v>17</v>
      </c>
      <c r="AW880" s="192" t="s">
        <v>17</v>
      </c>
      <c r="AX880" s="189" t="s">
        <v>18</v>
      </c>
      <c r="AY880" s="189" t="s">
        <v>19</v>
      </c>
      <c r="AZ880" s="189" t="s">
        <v>38</v>
      </c>
      <c r="BA880" s="193" t="s">
        <v>39</v>
      </c>
      <c r="BB880" s="192" t="s">
        <v>17</v>
      </c>
      <c r="BC880" s="189" t="s">
        <v>18</v>
      </c>
      <c r="BD880" s="189" t="s">
        <v>19</v>
      </c>
      <c r="BE880" s="189" t="s">
        <v>38</v>
      </c>
      <c r="BF880" s="193" t="s">
        <v>39</v>
      </c>
      <c r="BG880" s="194"/>
      <c r="BH880" s="195"/>
      <c r="BI880" s="196"/>
      <c r="BJ880" s="197"/>
      <c r="BK880" s="198"/>
      <c r="BL880" s="199"/>
      <c r="BM880" s="196"/>
      <c r="BN880" s="197"/>
      <c r="BO880" s="198"/>
      <c r="BP880" s="200"/>
      <c r="BQ880" s="196"/>
      <c r="BR880" s="197"/>
      <c r="BS880" s="198"/>
      <c r="BT880" s="199"/>
      <c r="BU880" s="8"/>
      <c r="BV880" s="87"/>
      <c r="BW880" s="97"/>
      <c r="BX880" s="95"/>
      <c r="BY880" s="93"/>
      <c r="BZ880" s="93"/>
      <c r="CA880" s="98"/>
      <c r="CB880" s="8"/>
      <c r="CC880" s="87"/>
      <c r="CD880" s="90"/>
      <c r="CE880" s="99"/>
      <c r="CF880" s="100"/>
      <c r="CG880" s="100"/>
      <c r="CH880" s="101"/>
      <c r="CI880" s="8"/>
      <c r="CJ880" s="9"/>
      <c r="CK880" s="25"/>
      <c r="CL880" s="10"/>
      <c r="CM880" s="10"/>
      <c r="CN880" s="10"/>
      <c r="CO880" s="11"/>
      <c r="CP880" s="8"/>
      <c r="CQ880" s="25"/>
      <c r="CR880" s="30"/>
      <c r="CS880" s="30"/>
      <c r="CT880" s="30"/>
      <c r="CU880" s="46"/>
    </row>
    <row r="881" spans="1:99" ht="15.75" customHeight="1" x14ac:dyDescent="0.25">
      <c r="A881" s="201" t="s">
        <v>40</v>
      </c>
      <c r="B881" s="202"/>
      <c r="C881" s="203">
        <v>149.99299999999999</v>
      </c>
      <c r="D881" s="204">
        <v>137.61500000000001</v>
      </c>
      <c r="E881" s="204">
        <v>103.785</v>
      </c>
      <c r="F881" s="205">
        <f t="shared" ref="F881:F888" si="734">C881+D881+E881</f>
        <v>391.39300000000003</v>
      </c>
      <c r="G881" s="206">
        <f>F881+G835</f>
        <v>4339.9880000000003</v>
      </c>
      <c r="H881" s="206">
        <f>G881/BH877</f>
        <v>216.99940000000001</v>
      </c>
      <c r="I881" s="207">
        <f t="shared" ref="I881:I897" si="735">AC881</f>
        <v>0</v>
      </c>
      <c r="J881" s="207">
        <f>I881+J835</f>
        <v>0</v>
      </c>
      <c r="K881" s="207">
        <f t="shared" ref="K881:K897" si="736">AG881</f>
        <v>0</v>
      </c>
      <c r="L881" s="207">
        <f>K881+L835</f>
        <v>140</v>
      </c>
      <c r="M881" s="207">
        <f t="shared" ref="M881:M897" si="737">AK881</f>
        <v>825</v>
      </c>
      <c r="N881" s="207" t="e">
        <f>M881+N835</f>
        <v>#VALUE!</v>
      </c>
      <c r="O881" s="208">
        <f>(24*60-(I881+K881+M881+AR881+AS881+AT881+AP881))/24/60*100</f>
        <v>42.708333333333329</v>
      </c>
      <c r="P881" s="410" t="e">
        <f>(X881*24*60-(J881+L881+N881+AQ881+AU881))/X881/24/60*100</f>
        <v>#VALUE!</v>
      </c>
      <c r="Q881" s="209"/>
      <c r="R881" s="210"/>
      <c r="S881" s="211"/>
      <c r="T881" s="209"/>
      <c r="U881" s="209"/>
      <c r="V881" s="212"/>
      <c r="W881" s="213"/>
      <c r="X881" s="214">
        <f>BH877</f>
        <v>20</v>
      </c>
      <c r="Y881" s="201" t="s">
        <v>40</v>
      </c>
      <c r="Z881" s="215"/>
      <c r="AA881" s="216"/>
      <c r="AB881" s="217"/>
      <c r="AC881" s="210">
        <f t="shared" ref="AC881:AC897" si="738">Z881+AA881+AB881</f>
        <v>0</v>
      </c>
      <c r="AD881" s="215"/>
      <c r="AE881" s="215"/>
      <c r="AF881" s="215"/>
      <c r="AG881" s="210">
        <f t="shared" ref="AG881:AG897" si="739">AD881+AE881+AF881</f>
        <v>0</v>
      </c>
      <c r="AH881" s="216">
        <v>270</v>
      </c>
      <c r="AI881" s="216">
        <v>285</v>
      </c>
      <c r="AJ881" s="216">
        <v>270</v>
      </c>
      <c r="AK881" s="210">
        <f t="shared" ref="AK881:AK897" si="740">AH881+AI881+AJ881</f>
        <v>825</v>
      </c>
      <c r="AL881" s="218"/>
      <c r="AM881" s="218"/>
      <c r="AN881" s="218"/>
      <c r="AO881" s="207">
        <f>AL881+AM881+AN881+AO835</f>
        <v>0</v>
      </c>
      <c r="AP881" s="209"/>
      <c r="AQ881" s="411">
        <f>AP881+AQ835</f>
        <v>0</v>
      </c>
      <c r="AR881" s="210"/>
      <c r="AS881" s="210"/>
      <c r="AT881" s="210"/>
      <c r="AU881" s="219">
        <f>AR881+AS881+AT881+AU835</f>
        <v>0</v>
      </c>
      <c r="AV881" s="220" t="s">
        <v>40</v>
      </c>
      <c r="AW881" s="221"/>
      <c r="AX881" s="210"/>
      <c r="AY881" s="210"/>
      <c r="AZ881" s="219">
        <f>AW881+AX881+AY881</f>
        <v>0</v>
      </c>
      <c r="BA881" s="222">
        <f>AZ881+BA835</f>
        <v>0</v>
      </c>
      <c r="BB881" s="221"/>
      <c r="BC881" s="210"/>
      <c r="BD881" s="210"/>
      <c r="BE881" s="219">
        <f>BB881+BC881+BD881</f>
        <v>0</v>
      </c>
      <c r="BF881" s="222">
        <f t="shared" ref="BF881:BF903" si="741">BE881+BF835</f>
        <v>0</v>
      </c>
      <c r="BG881" s="223"/>
      <c r="BH881" s="224" t="s">
        <v>40</v>
      </c>
      <c r="BI881" s="225"/>
      <c r="BJ881" s="226">
        <v>1.31</v>
      </c>
      <c r="BK881" s="227"/>
      <c r="BL881" s="228"/>
      <c r="BM881" s="225"/>
      <c r="BN881" s="226">
        <v>1.33</v>
      </c>
      <c r="BO881" s="227"/>
      <c r="BP881" s="229"/>
      <c r="BQ881" s="225"/>
      <c r="BR881" s="226">
        <v>1.37</v>
      </c>
      <c r="BS881" s="227"/>
      <c r="BT881" s="230"/>
      <c r="BU881" s="8"/>
      <c r="BV881" s="87"/>
      <c r="BW881" s="104" t="s">
        <v>40</v>
      </c>
      <c r="BX881" s="13"/>
      <c r="BY881" s="102">
        <f>BJ881+BN881+BR881</f>
        <v>4.01</v>
      </c>
      <c r="BZ881" s="102"/>
      <c r="CA881" s="98"/>
      <c r="CB881" s="8"/>
      <c r="CC881" s="87"/>
      <c r="CD881" s="90" t="s">
        <v>40</v>
      </c>
      <c r="CE881" s="105"/>
      <c r="CF881" s="102">
        <f>BY881</f>
        <v>4.01</v>
      </c>
      <c r="CG881" s="102"/>
      <c r="CH881" s="106"/>
      <c r="CI881" s="8"/>
      <c r="CJ881" s="9"/>
      <c r="CK881" s="25" t="s">
        <v>40</v>
      </c>
      <c r="CL881" s="31">
        <f>BJ881/C881*100</f>
        <v>0.87337409079090367</v>
      </c>
      <c r="CM881" s="31">
        <f>BN881/D881*100</f>
        <v>0.96646441158303953</v>
      </c>
      <c r="CN881" s="31">
        <f>BR881/E881*100</f>
        <v>1.3200366141542614</v>
      </c>
      <c r="CO881" s="32">
        <f>BY881/F881%</f>
        <v>1.0245456612662975</v>
      </c>
      <c r="CP881" s="8"/>
      <c r="CQ881" s="25" t="s">
        <v>40</v>
      </c>
      <c r="CR881" s="31"/>
      <c r="CS881" s="31"/>
      <c r="CT881" s="31"/>
      <c r="CU881" s="32"/>
    </row>
    <row r="882" spans="1:99" ht="15.75" customHeight="1" x14ac:dyDescent="0.25">
      <c r="A882" s="182" t="s">
        <v>41</v>
      </c>
      <c r="B882" s="202"/>
      <c r="C882" s="204">
        <v>130.172</v>
      </c>
      <c r="D882" s="204">
        <v>126.098</v>
      </c>
      <c r="E882" s="204">
        <v>144.61000000000001</v>
      </c>
      <c r="F882" s="205">
        <f t="shared" si="734"/>
        <v>400.88</v>
      </c>
      <c r="G882" s="206">
        <f t="shared" ref="G882:G905" si="742">F882+G836</f>
        <v>4333.6499999999996</v>
      </c>
      <c r="H882" s="205">
        <f>G882/BH877</f>
        <v>216.68249999999998</v>
      </c>
      <c r="I882" s="231">
        <f t="shared" si="735"/>
        <v>110</v>
      </c>
      <c r="J882" s="207">
        <f t="shared" ref="J882:J903" si="743">I882+J836</f>
        <v>405</v>
      </c>
      <c r="K882" s="231">
        <f t="shared" si="736"/>
        <v>0</v>
      </c>
      <c r="L882" s="207">
        <f t="shared" ref="L882:L903" si="744">K882+L836</f>
        <v>150</v>
      </c>
      <c r="M882" s="207">
        <f t="shared" si="737"/>
        <v>60</v>
      </c>
      <c r="N882" s="207">
        <f t="shared" ref="N882:N903" si="745">M882+N836</f>
        <v>15120</v>
      </c>
      <c r="O882" s="208">
        <f>(24*60-(I882+K882+M882+AR882+AS882+AT882+AP882))/24/60*100</f>
        <v>88.194444444444443</v>
      </c>
      <c r="P882" s="208">
        <f>(X882*24*60-(J882+L882+N882+AQ882+AU882))/X882/24/60*100</f>
        <v>45.572916666666671</v>
      </c>
      <c r="Q882" s="232"/>
      <c r="R882" s="233"/>
      <c r="S882" s="233"/>
      <c r="T882" s="234"/>
      <c r="U882" s="234"/>
      <c r="V882" s="184"/>
      <c r="W882" s="213"/>
      <c r="X882" s="214">
        <f t="shared" ref="X882:X891" si="746">X881</f>
        <v>20</v>
      </c>
      <c r="Y882" s="182" t="s">
        <v>41</v>
      </c>
      <c r="Z882" s="215"/>
      <c r="AA882" s="216">
        <v>95</v>
      </c>
      <c r="AB882" s="216">
        <v>15</v>
      </c>
      <c r="AC882" s="210">
        <f t="shared" si="738"/>
        <v>110</v>
      </c>
      <c r="AD882" s="235"/>
      <c r="AE882" s="235">
        <v>0</v>
      </c>
      <c r="AF882" s="235"/>
      <c r="AG882" s="210">
        <f t="shared" si="739"/>
        <v>0</v>
      </c>
      <c r="AH882" s="235">
        <v>0</v>
      </c>
      <c r="AI882" s="235">
        <v>40</v>
      </c>
      <c r="AJ882" s="235">
        <v>20</v>
      </c>
      <c r="AK882" s="210">
        <f t="shared" si="740"/>
        <v>60</v>
      </c>
      <c r="AL882" s="233"/>
      <c r="AM882" s="233"/>
      <c r="AN882" s="233"/>
      <c r="AO882" s="207">
        <f t="shared" ref="AO882:AO903" si="747">AL882+AM882+AN882+AO836</f>
        <v>0</v>
      </c>
      <c r="AP882" s="236"/>
      <c r="AQ882" s="411">
        <f t="shared" ref="AQ882:AQ903" si="748">AP882+AQ836</f>
        <v>0</v>
      </c>
      <c r="AR882" s="237"/>
      <c r="AS882" s="237"/>
      <c r="AT882" s="237"/>
      <c r="AU882" s="219">
        <f t="shared" ref="AU882:AU903" si="749">AR882+AS882+AT882+AU836</f>
        <v>0</v>
      </c>
      <c r="AV882" s="220" t="s">
        <v>42</v>
      </c>
      <c r="AW882" s="221"/>
      <c r="AX882" s="210"/>
      <c r="AY882" s="210"/>
      <c r="AZ882" s="219">
        <f>AW882+AX882+AY882</f>
        <v>0</v>
      </c>
      <c r="BA882" s="222">
        <f t="shared" ref="BA882:BA904" si="750">AZ882+BA836</f>
        <v>0</v>
      </c>
      <c r="BB882" s="221"/>
      <c r="BC882" s="210"/>
      <c r="BD882" s="210"/>
      <c r="BE882" s="219">
        <f>BB882+BC882+BD882</f>
        <v>0</v>
      </c>
      <c r="BF882" s="222">
        <f t="shared" si="741"/>
        <v>0</v>
      </c>
      <c r="BG882" s="238"/>
      <c r="BH882" s="195"/>
      <c r="BI882" s="239"/>
      <c r="BJ882" s="240"/>
      <c r="BK882" s="241"/>
      <c r="BL882" s="242"/>
      <c r="BM882" s="239"/>
      <c r="BN882" s="241"/>
      <c r="BO882" s="241"/>
      <c r="BP882" s="198"/>
      <c r="BQ882" s="239"/>
      <c r="BR882" s="241"/>
      <c r="BS882" s="241"/>
      <c r="BT882" s="243"/>
      <c r="BU882" s="8"/>
      <c r="BV882" s="87"/>
      <c r="BW882" s="107"/>
      <c r="BX882" s="14"/>
      <c r="BY882" s="93"/>
      <c r="BZ882" s="93"/>
      <c r="CA882" s="98"/>
      <c r="CB882" s="8"/>
      <c r="CC882" s="87"/>
      <c r="CD882" s="108"/>
      <c r="CE882" s="109"/>
      <c r="CF882" s="93"/>
      <c r="CG882" s="93"/>
      <c r="CH882" s="110"/>
      <c r="CI882" s="8"/>
      <c r="CJ882" s="9"/>
      <c r="CK882" s="25"/>
      <c r="CL882" s="2"/>
      <c r="CM882" s="2"/>
      <c r="CN882" s="2"/>
      <c r="CO882" s="3"/>
      <c r="CP882" s="8"/>
      <c r="CQ882" s="25"/>
      <c r="CR882" s="2"/>
      <c r="CS882" s="2"/>
      <c r="CT882" s="2"/>
      <c r="CU882" s="3"/>
    </row>
    <row r="883" spans="1:99" ht="15.75" customHeight="1" x14ac:dyDescent="0.25">
      <c r="A883" s="201" t="s">
        <v>43</v>
      </c>
      <c r="B883" s="503">
        <v>260</v>
      </c>
      <c r="C883" s="204">
        <v>66.155000000000001</v>
      </c>
      <c r="D883" s="204">
        <v>42.51</v>
      </c>
      <c r="E883" s="204">
        <v>85.81</v>
      </c>
      <c r="F883" s="244">
        <f t="shared" si="734"/>
        <v>194.47499999999999</v>
      </c>
      <c r="G883" s="206">
        <f t="shared" si="742"/>
        <v>3787.7799999999997</v>
      </c>
      <c r="H883" s="206">
        <f>G883/BH877</f>
        <v>189.38899999999998</v>
      </c>
      <c r="I883" s="207">
        <f t="shared" si="735"/>
        <v>125</v>
      </c>
      <c r="J883" s="207">
        <f t="shared" si="743"/>
        <v>290</v>
      </c>
      <c r="K883" s="207">
        <f t="shared" si="736"/>
        <v>15</v>
      </c>
      <c r="L883" s="207">
        <f t="shared" si="744"/>
        <v>475</v>
      </c>
      <c r="M883" s="207">
        <f t="shared" si="737"/>
        <v>70</v>
      </c>
      <c r="N883" s="207">
        <f t="shared" si="745"/>
        <v>3360</v>
      </c>
      <c r="O883" s="208">
        <f>(24*60-(I883+K883+M883+AR883+AS883+AT883+AP883))/24/60*100</f>
        <v>85.416666666666657</v>
      </c>
      <c r="P883" s="208">
        <f>(X883*24*60-(J883+L883+N883+AQ883+AU883))/X883/24/60*100</f>
        <v>83.958333333333329</v>
      </c>
      <c r="Q883" s="496">
        <f>(C883+C884)/AL883*60</f>
        <v>8.8206666666666678</v>
      </c>
      <c r="R883" s="496">
        <f>(D883+D884)/AM883*60</f>
        <v>10.00764705882353</v>
      </c>
      <c r="S883" s="496">
        <f>(E883+E884)/AN883*60</f>
        <v>11.701363636363636</v>
      </c>
      <c r="T883" s="496">
        <f>(F883+F884)/(AL883+AM883+AN883)*60</f>
        <v>10.179268292682927</v>
      </c>
      <c r="U883" s="496">
        <f>(G883+G884)*60/AO883</f>
        <v>12.58116397005554</v>
      </c>
      <c r="V883" s="487">
        <v>13.76</v>
      </c>
      <c r="W883" s="245"/>
      <c r="X883" s="214">
        <f t="shared" si="746"/>
        <v>20</v>
      </c>
      <c r="Y883" s="201" t="s">
        <v>43</v>
      </c>
      <c r="Z883" s="215">
        <v>15</v>
      </c>
      <c r="AA883" s="216">
        <v>110</v>
      </c>
      <c r="AB883" s="216"/>
      <c r="AC883" s="210">
        <f t="shared" si="738"/>
        <v>125</v>
      </c>
      <c r="AD883" s="246">
        <v>15</v>
      </c>
      <c r="AE883" s="235"/>
      <c r="AF883" s="235"/>
      <c r="AG883" s="210">
        <f t="shared" si="739"/>
        <v>15</v>
      </c>
      <c r="AH883" s="235">
        <v>0</v>
      </c>
      <c r="AI883" s="235">
        <v>30</v>
      </c>
      <c r="AJ883" s="235">
        <v>40</v>
      </c>
      <c r="AK883" s="210">
        <f t="shared" si="740"/>
        <v>70</v>
      </c>
      <c r="AL883" s="247">
        <f>480-30</f>
        <v>450</v>
      </c>
      <c r="AM883" s="247">
        <v>340</v>
      </c>
      <c r="AN883" s="247">
        <v>440</v>
      </c>
      <c r="AO883" s="207">
        <f t="shared" si="747"/>
        <v>20705</v>
      </c>
      <c r="AP883" s="209"/>
      <c r="AQ883" s="411">
        <f t="shared" si="748"/>
        <v>0</v>
      </c>
      <c r="AR883" s="210"/>
      <c r="AS883" s="210"/>
      <c r="AT883" s="210"/>
      <c r="AU883" s="219">
        <f t="shared" si="749"/>
        <v>495</v>
      </c>
      <c r="AV883" s="220" t="s">
        <v>44</v>
      </c>
      <c r="AW883" s="221"/>
      <c r="AX883" s="210"/>
      <c r="AY883" s="210"/>
      <c r="AZ883" s="219">
        <f>AW883+AX883+AY883</f>
        <v>0</v>
      </c>
      <c r="BA883" s="222">
        <f t="shared" si="750"/>
        <v>0</v>
      </c>
      <c r="BB883" s="221"/>
      <c r="BC883" s="210"/>
      <c r="BD883" s="210"/>
      <c r="BE883" s="219">
        <f>BB883+BC883+BD883</f>
        <v>0</v>
      </c>
      <c r="BF883" s="222">
        <f t="shared" si="741"/>
        <v>0</v>
      </c>
      <c r="BG883" s="248">
        <f>SUM(AR883:AT885,AP883:AP885,AL883:AN885,AH883:AJ885,AD883:AF885,Z883:AB885)</f>
        <v>1440</v>
      </c>
      <c r="BH883" s="224" t="s">
        <v>45</v>
      </c>
      <c r="BI883" s="225"/>
      <c r="BJ883" s="249">
        <v>0.6</v>
      </c>
      <c r="BK883" s="226"/>
      <c r="BL883" s="250"/>
      <c r="BM883" s="225"/>
      <c r="BN883" s="226">
        <v>0.68</v>
      </c>
      <c r="BO883" s="226"/>
      <c r="BP883" s="251"/>
      <c r="BQ883" s="225"/>
      <c r="BR883" s="226">
        <v>0.66</v>
      </c>
      <c r="BS883" s="226"/>
      <c r="BT883" s="252"/>
      <c r="BU883" s="8"/>
      <c r="BV883" s="87"/>
      <c r="BW883" s="104" t="s">
        <v>45</v>
      </c>
      <c r="BX883" s="13"/>
      <c r="BY883" s="102">
        <f>BJ883+BN883+BR883</f>
        <v>1.94</v>
      </c>
      <c r="BZ883" s="102">
        <f>BK883+BO883+BS883</f>
        <v>0</v>
      </c>
      <c r="CA883" s="98"/>
      <c r="CB883" s="8"/>
      <c r="CC883" s="87"/>
      <c r="CD883" s="90" t="s">
        <v>45</v>
      </c>
      <c r="CE883" s="105"/>
      <c r="CF883" s="102">
        <f>BY883</f>
        <v>1.94</v>
      </c>
      <c r="CG883" s="102">
        <f>BZ883</f>
        <v>0</v>
      </c>
      <c r="CH883" s="106"/>
      <c r="CI883" s="8"/>
      <c r="CJ883" s="9"/>
      <c r="CK883" s="25" t="s">
        <v>45</v>
      </c>
      <c r="CL883" s="31">
        <f>BJ883/(C883+C884+C885)%</f>
        <v>0.90696092510014359</v>
      </c>
      <c r="CM883" s="31">
        <f>BN883/(D883+D884+D885)%</f>
        <v>1.1990830541350734</v>
      </c>
      <c r="CN883" s="31">
        <f>BR883/(E883+E884+E885)%</f>
        <v>0.76914112574292048</v>
      </c>
      <c r="CO883" s="32">
        <f>BY883/(F883+F884+F885)%</f>
        <v>0.92967533245477418</v>
      </c>
      <c r="CP883" s="8"/>
      <c r="CQ883" s="25" t="s">
        <v>45</v>
      </c>
      <c r="CR883" s="31">
        <f>BK883/(C883+C884+C885)%</f>
        <v>0</v>
      </c>
      <c r="CS883" s="31">
        <f>BO883/(D883+D884+D885)%</f>
        <v>0</v>
      </c>
      <c r="CT883" s="31">
        <f>BS883/(E883+E884+E885)%</f>
        <v>0</v>
      </c>
      <c r="CU883" s="32">
        <f>BZ883/(F883+F884+F885)%</f>
        <v>0</v>
      </c>
    </row>
    <row r="884" spans="1:99" ht="15.75" customHeight="1" x14ac:dyDescent="0.25">
      <c r="A884" s="182" t="s">
        <v>46</v>
      </c>
      <c r="B884" s="503"/>
      <c r="C884" s="204">
        <v>0</v>
      </c>
      <c r="D884" s="204">
        <v>14.2</v>
      </c>
      <c r="E884" s="204">
        <v>0</v>
      </c>
      <c r="F884" s="205">
        <f t="shared" si="734"/>
        <v>14.2</v>
      </c>
      <c r="G884" s="206">
        <f t="shared" si="742"/>
        <v>553.77</v>
      </c>
      <c r="H884" s="205">
        <f>G884/BH877</f>
        <v>27.688499999999998</v>
      </c>
      <c r="I884" s="231">
        <f t="shared" si="735"/>
        <v>0</v>
      </c>
      <c r="J884" s="207">
        <f t="shared" si="743"/>
        <v>0</v>
      </c>
      <c r="K884" s="231">
        <f t="shared" si="736"/>
        <v>0</v>
      </c>
      <c r="L884" s="207">
        <f t="shared" si="744"/>
        <v>0</v>
      </c>
      <c r="M884" s="207">
        <f t="shared" si="737"/>
        <v>0</v>
      </c>
      <c r="N884" s="207">
        <f t="shared" si="745"/>
        <v>0</v>
      </c>
      <c r="O884" s="208"/>
      <c r="P884" s="208"/>
      <c r="Q884" s="496"/>
      <c r="R884" s="496"/>
      <c r="S884" s="496"/>
      <c r="T884" s="496"/>
      <c r="U884" s="496"/>
      <c r="V884" s="487"/>
      <c r="W884" s="245"/>
      <c r="X884" s="214">
        <f t="shared" si="746"/>
        <v>20</v>
      </c>
      <c r="Y884" s="182" t="s">
        <v>46</v>
      </c>
      <c r="Z884" s="215"/>
      <c r="AA884" s="216"/>
      <c r="AB884" s="216"/>
      <c r="AC884" s="210">
        <f t="shared" si="738"/>
        <v>0</v>
      </c>
      <c r="AD884" s="235"/>
      <c r="AE884" s="235"/>
      <c r="AF884" s="235"/>
      <c r="AG884" s="210">
        <f t="shared" si="739"/>
        <v>0</v>
      </c>
      <c r="AH884" s="235">
        <v>0</v>
      </c>
      <c r="AI884" s="235">
        <v>0</v>
      </c>
      <c r="AJ884" s="235">
        <v>0</v>
      </c>
      <c r="AK884" s="210">
        <f t="shared" si="740"/>
        <v>0</v>
      </c>
      <c r="AL884" s="233"/>
      <c r="AM884" s="233"/>
      <c r="AN884" s="233"/>
      <c r="AO884" s="207">
        <f t="shared" si="747"/>
        <v>0</v>
      </c>
      <c r="AP884" s="236"/>
      <c r="AQ884" s="411">
        <f t="shared" si="748"/>
        <v>0</v>
      </c>
      <c r="AR884" s="237"/>
      <c r="AS884" s="237"/>
      <c r="AT884" s="237"/>
      <c r="AU884" s="219">
        <f t="shared" si="749"/>
        <v>0</v>
      </c>
      <c r="AV884" s="253"/>
      <c r="AW884" s="254"/>
      <c r="AX884" s="237"/>
      <c r="AY884" s="237"/>
      <c r="AZ884" s="255"/>
      <c r="BA884" s="222">
        <f t="shared" si="750"/>
        <v>0</v>
      </c>
      <c r="BB884" s="254"/>
      <c r="BC884" s="237"/>
      <c r="BD884" s="237"/>
      <c r="BE884" s="255"/>
      <c r="BF884" s="222">
        <f t="shared" si="741"/>
        <v>0</v>
      </c>
      <c r="BG884" s="257"/>
      <c r="BH884" s="195"/>
      <c r="BI884" s="239"/>
      <c r="BJ884" s="240"/>
      <c r="BK884" s="241"/>
      <c r="BL884" s="242"/>
      <c r="BM884" s="239"/>
      <c r="BN884" s="241"/>
      <c r="BO884" s="241"/>
      <c r="BP884" s="198"/>
      <c r="BQ884" s="239"/>
      <c r="BR884" s="241"/>
      <c r="BS884" s="241"/>
      <c r="BT884" s="243"/>
      <c r="BU884" s="8"/>
      <c r="BV884" s="87"/>
      <c r="BW884" s="107"/>
      <c r="BX884" s="14"/>
      <c r="BY884" s="93"/>
      <c r="BZ884" s="93"/>
      <c r="CA884" s="98"/>
      <c r="CB884" s="8"/>
      <c r="CC884" s="87"/>
      <c r="CD884" s="108"/>
      <c r="CE884" s="109"/>
      <c r="CF884" s="93"/>
      <c r="CG884" s="93"/>
      <c r="CH884" s="110"/>
      <c r="CI884" s="8"/>
      <c r="CJ884" s="9"/>
      <c r="CK884" s="25"/>
      <c r="CL884" s="2"/>
      <c r="CM884" s="2"/>
      <c r="CN884" s="2"/>
      <c r="CO884" s="3"/>
      <c r="CP884" s="8"/>
      <c r="CQ884" s="25"/>
      <c r="CR884" s="2"/>
      <c r="CS884" s="2"/>
      <c r="CT884" s="2"/>
      <c r="CU884" s="3"/>
    </row>
    <row r="885" spans="1:99" ht="15.75" customHeight="1" x14ac:dyDescent="0.25">
      <c r="A885" s="182" t="s">
        <v>47</v>
      </c>
      <c r="B885" s="258">
        <v>45</v>
      </c>
      <c r="C885" s="204">
        <v>0</v>
      </c>
      <c r="D885" s="204">
        <v>0</v>
      </c>
      <c r="E885" s="204">
        <v>0</v>
      </c>
      <c r="F885" s="205">
        <f t="shared" si="734"/>
        <v>0</v>
      </c>
      <c r="G885" s="206">
        <f t="shared" si="742"/>
        <v>310.74499999999995</v>
      </c>
      <c r="H885" s="205">
        <f>G885/BH877</f>
        <v>15.537249999999997</v>
      </c>
      <c r="I885" s="231">
        <f t="shared" si="735"/>
        <v>0</v>
      </c>
      <c r="J885" s="207">
        <f t="shared" si="743"/>
        <v>0</v>
      </c>
      <c r="K885" s="231">
        <f t="shared" si="736"/>
        <v>0</v>
      </c>
      <c r="L885" s="207">
        <f t="shared" si="744"/>
        <v>0</v>
      </c>
      <c r="M885" s="207">
        <f t="shared" si="737"/>
        <v>0</v>
      </c>
      <c r="N885" s="207">
        <f t="shared" si="745"/>
        <v>0</v>
      </c>
      <c r="O885" s="208"/>
      <c r="P885" s="208"/>
      <c r="Q885" s="207" t="e">
        <f>C885/AL885*60</f>
        <v>#DIV/0!</v>
      </c>
      <c r="R885" s="207" t="e">
        <f>D885/AM885*60</f>
        <v>#DIV/0!</v>
      </c>
      <c r="S885" s="207" t="e">
        <f>E885/AN885*60</f>
        <v>#DIV/0!</v>
      </c>
      <c r="T885" s="207" t="e">
        <f>(F885)/(AL885+AM885+AN885)*60</f>
        <v>#DIV/0!</v>
      </c>
      <c r="U885" s="207" t="e">
        <f>(G885)*60/AO885</f>
        <v>#DIV/0!</v>
      </c>
      <c r="V885" s="259">
        <v>16.5</v>
      </c>
      <c r="W885" s="213"/>
      <c r="X885" s="214">
        <f t="shared" si="746"/>
        <v>20</v>
      </c>
      <c r="Y885" s="182" t="s">
        <v>47</v>
      </c>
      <c r="Z885" s="215"/>
      <c r="AA885" s="216"/>
      <c r="AB885" s="217"/>
      <c r="AC885" s="210">
        <f t="shared" si="738"/>
        <v>0</v>
      </c>
      <c r="AD885" s="235"/>
      <c r="AE885" s="235"/>
      <c r="AF885" s="235"/>
      <c r="AG885" s="210">
        <f t="shared" si="739"/>
        <v>0</v>
      </c>
      <c r="AH885" s="235">
        <v>0</v>
      </c>
      <c r="AI885" s="235">
        <v>0</v>
      </c>
      <c r="AJ885" s="235">
        <v>0</v>
      </c>
      <c r="AK885" s="210">
        <f t="shared" si="740"/>
        <v>0</v>
      </c>
      <c r="AL885" s="247"/>
      <c r="AM885" s="247"/>
      <c r="AN885" s="247"/>
      <c r="AO885" s="207">
        <f t="shared" si="747"/>
        <v>0</v>
      </c>
      <c r="AP885" s="236"/>
      <c r="AQ885" s="411">
        <f t="shared" si="748"/>
        <v>0</v>
      </c>
      <c r="AR885" s="237"/>
      <c r="AS885" s="237"/>
      <c r="AT885" s="237"/>
      <c r="AU885" s="219">
        <f t="shared" si="749"/>
        <v>0</v>
      </c>
      <c r="AV885" s="253"/>
      <c r="AW885" s="254"/>
      <c r="AX885" s="237"/>
      <c r="AY885" s="237"/>
      <c r="AZ885" s="255"/>
      <c r="BA885" s="222">
        <f t="shared" si="750"/>
        <v>0</v>
      </c>
      <c r="BB885" s="254"/>
      <c r="BC885" s="237"/>
      <c r="BD885" s="237"/>
      <c r="BE885" s="255"/>
      <c r="BF885" s="222">
        <f t="shared" si="741"/>
        <v>0</v>
      </c>
      <c r="BG885" s="260"/>
      <c r="BH885" s="224" t="s">
        <v>48</v>
      </c>
      <c r="BI885" s="225"/>
      <c r="BJ885" s="249">
        <v>1.71</v>
      </c>
      <c r="BK885" s="226"/>
      <c r="BL885" s="250"/>
      <c r="BM885" s="225"/>
      <c r="BN885" s="226">
        <v>1.22</v>
      </c>
      <c r="BO885" s="226"/>
      <c r="BP885" s="251"/>
      <c r="BQ885" s="225"/>
      <c r="BR885" s="226">
        <v>1.1599999999999999</v>
      </c>
      <c r="BS885" s="226"/>
      <c r="BT885" s="252"/>
      <c r="BU885" s="8"/>
      <c r="BV885" s="87"/>
      <c r="BW885" s="104" t="s">
        <v>48</v>
      </c>
      <c r="BX885" s="13"/>
      <c r="BY885" s="102">
        <f>BJ885+BN885+BR885</f>
        <v>4.09</v>
      </c>
      <c r="BZ885" s="102">
        <f>BK885+BO885+BS885</f>
        <v>0</v>
      </c>
      <c r="CA885" s="98"/>
      <c r="CB885" s="8"/>
      <c r="CC885" s="87"/>
      <c r="CD885" s="90" t="s">
        <v>48</v>
      </c>
      <c r="CE885" s="105"/>
      <c r="CF885" s="102">
        <f>BY885</f>
        <v>4.09</v>
      </c>
      <c r="CG885" s="102">
        <f>BZ885</f>
        <v>0</v>
      </c>
      <c r="CH885" s="106"/>
      <c r="CI885" s="8"/>
      <c r="CJ885" s="9"/>
      <c r="CK885" s="25" t="s">
        <v>48</v>
      </c>
      <c r="CL885" s="31">
        <f>BJ885/(C886+C887+C888)%</f>
        <v>0.85150881386316102</v>
      </c>
      <c r="CM885" s="31">
        <f>BN885/(D886+D887+D888)%</f>
        <v>0.8905109489051094</v>
      </c>
      <c r="CN885" s="31">
        <f>BR885/(E886+E887+E888)%</f>
        <v>0.81517919887561485</v>
      </c>
      <c r="CO885" s="32">
        <f>BY885/(F886+F887+F888)%</f>
        <v>0.85187036574189789</v>
      </c>
      <c r="CP885" s="8"/>
      <c r="CQ885" s="25" t="s">
        <v>48</v>
      </c>
      <c r="CR885" s="31">
        <f>BK885/(C886+C887+C888)%</f>
        <v>0</v>
      </c>
      <c r="CS885" s="31">
        <f>BO885/(D886+D887+D888)%</f>
        <v>0</v>
      </c>
      <c r="CT885" s="31">
        <f>BS885/(E886+E887+E888)%</f>
        <v>0</v>
      </c>
      <c r="CU885" s="32">
        <f>BZ885/(F888+F886+F887)%</f>
        <v>0</v>
      </c>
    </row>
    <row r="886" spans="1:99" ht="15.75" customHeight="1" x14ac:dyDescent="0.25">
      <c r="A886" s="201" t="s">
        <v>49</v>
      </c>
      <c r="B886" s="503">
        <v>234</v>
      </c>
      <c r="C886" s="204">
        <v>0</v>
      </c>
      <c r="D886" s="204">
        <v>0</v>
      </c>
      <c r="E886" s="204">
        <v>57.475000000000001</v>
      </c>
      <c r="F886" s="206">
        <f t="shared" si="734"/>
        <v>57.475000000000001</v>
      </c>
      <c r="G886" s="206">
        <f t="shared" si="742"/>
        <v>2491.7030000000009</v>
      </c>
      <c r="H886" s="206">
        <f>G886/BH877</f>
        <v>124.58515000000004</v>
      </c>
      <c r="I886" s="207">
        <f t="shared" si="735"/>
        <v>20</v>
      </c>
      <c r="J886" s="207">
        <f t="shared" si="743"/>
        <v>220</v>
      </c>
      <c r="K886" s="207">
        <f t="shared" si="736"/>
        <v>0</v>
      </c>
      <c r="L886" s="207">
        <f t="shared" si="744"/>
        <v>370</v>
      </c>
      <c r="M886" s="207">
        <f t="shared" si="737"/>
        <v>120</v>
      </c>
      <c r="N886" s="207">
        <f t="shared" si="745"/>
        <v>2790</v>
      </c>
      <c r="O886" s="208">
        <f>(24*60-(I886+K886+M886+AR886+AS886+AT886))/24/60*100</f>
        <v>90.277777777777786</v>
      </c>
      <c r="P886" s="208">
        <f>(X886*24*60-(J886+L886+N886+AQ886+AU886))/X886/24/60*100</f>
        <v>86.71875</v>
      </c>
      <c r="Q886" s="496">
        <f>(C886+C887)/AL886*60</f>
        <v>0</v>
      </c>
      <c r="R886" s="496">
        <f>(D886+D887)/AM886*60</f>
        <v>0</v>
      </c>
      <c r="S886" s="496">
        <f>(E886+E887)/AN886*60</f>
        <v>9.0749999999999993</v>
      </c>
      <c r="T886" s="496">
        <f>(F886+F887)/(AL886+AM886+AN886)*60</f>
        <v>2.6526923076923077</v>
      </c>
      <c r="U886" s="496">
        <f>(G886+G887)*60/AO886</f>
        <v>7.0470035352345066</v>
      </c>
      <c r="V886" s="487">
        <v>16.25</v>
      </c>
      <c r="W886" s="245"/>
      <c r="X886" s="214">
        <f t="shared" si="746"/>
        <v>20</v>
      </c>
      <c r="Y886" s="201" t="s">
        <v>49</v>
      </c>
      <c r="Z886" s="215"/>
      <c r="AA886" s="216"/>
      <c r="AB886" s="216">
        <v>20</v>
      </c>
      <c r="AC886" s="210">
        <f t="shared" si="738"/>
        <v>20</v>
      </c>
      <c r="AD886" s="235"/>
      <c r="AE886" s="235"/>
      <c r="AF886" s="235"/>
      <c r="AG886" s="210">
        <f t="shared" si="739"/>
        <v>0</v>
      </c>
      <c r="AH886" s="216">
        <v>0</v>
      </c>
      <c r="AI886" s="216">
        <v>20</v>
      </c>
      <c r="AJ886" s="216">
        <v>100</v>
      </c>
      <c r="AK886" s="210">
        <f t="shared" si="740"/>
        <v>120</v>
      </c>
      <c r="AL886" s="247">
        <v>480</v>
      </c>
      <c r="AM886" s="247">
        <v>440</v>
      </c>
      <c r="AN886" s="247">
        <v>380</v>
      </c>
      <c r="AO886" s="207">
        <f t="shared" si="747"/>
        <v>21215</v>
      </c>
      <c r="AP886" s="209"/>
      <c r="AQ886" s="411">
        <f t="shared" si="748"/>
        <v>0</v>
      </c>
      <c r="AR886" s="210"/>
      <c r="AS886" s="210"/>
      <c r="AT886" s="210"/>
      <c r="AU886" s="219">
        <f t="shared" si="749"/>
        <v>445</v>
      </c>
      <c r="AV886" s="220" t="s">
        <v>50</v>
      </c>
      <c r="AW886" s="221"/>
      <c r="AX886" s="210"/>
      <c r="AY886" s="210"/>
      <c r="AZ886" s="219">
        <f>AW886+AX886+AY886</f>
        <v>0</v>
      </c>
      <c r="BA886" s="222">
        <f t="shared" si="750"/>
        <v>240</v>
      </c>
      <c r="BB886" s="221"/>
      <c r="BC886" s="210"/>
      <c r="BD886" s="210"/>
      <c r="BE886" s="219">
        <f>BB886+BC886+BD886</f>
        <v>0</v>
      </c>
      <c r="BF886" s="222">
        <f t="shared" si="741"/>
        <v>0</v>
      </c>
      <c r="BG886" s="248">
        <f>SUM(AR886:AT888,AP886:AP888,AL886:AN888,AH886:AJ888,AD886:AF888,Z886:AB888)</f>
        <v>1440</v>
      </c>
      <c r="BH886" s="195"/>
      <c r="BI886" s="239"/>
      <c r="BJ886" s="240"/>
      <c r="BK886" s="241"/>
      <c r="BL886" s="242"/>
      <c r="BM886" s="239"/>
      <c r="BN886" s="241"/>
      <c r="BO886" s="241"/>
      <c r="BP886" s="198"/>
      <c r="BQ886" s="239"/>
      <c r="BR886" s="241"/>
      <c r="BS886" s="241"/>
      <c r="BT886" s="243"/>
      <c r="BU886" s="8"/>
      <c r="BV886" s="87"/>
      <c r="BW886" s="107"/>
      <c r="BX886" s="14"/>
      <c r="BY886" s="93"/>
      <c r="BZ886" s="93"/>
      <c r="CA886" s="98"/>
      <c r="CB886" s="8"/>
      <c r="CC886" s="87"/>
      <c r="CD886" s="111"/>
      <c r="CE886" s="112"/>
      <c r="CF886" s="93"/>
      <c r="CG886" s="93"/>
      <c r="CH886" s="110"/>
      <c r="CI886" s="8"/>
      <c r="CJ886" s="9"/>
      <c r="CK886" s="25"/>
      <c r="CL886" s="2"/>
      <c r="CM886" s="2"/>
      <c r="CN886" s="2"/>
      <c r="CO886" s="3"/>
      <c r="CP886" s="8"/>
      <c r="CQ886" s="25"/>
      <c r="CR886" s="2"/>
      <c r="CS886" s="2"/>
      <c r="CT886" s="2"/>
      <c r="CU886" s="3"/>
    </row>
    <row r="887" spans="1:99" ht="15.75" customHeight="1" x14ac:dyDescent="0.25">
      <c r="A887" s="182" t="s">
        <v>51</v>
      </c>
      <c r="B887" s="503"/>
      <c r="C887" s="204">
        <v>0</v>
      </c>
      <c r="D887" s="204">
        <v>0</v>
      </c>
      <c r="E887" s="204">
        <v>0</v>
      </c>
      <c r="F887" s="205">
        <f t="shared" si="734"/>
        <v>0</v>
      </c>
      <c r="G887" s="206">
        <f t="shared" si="742"/>
        <v>0</v>
      </c>
      <c r="H887" s="205">
        <f>G887/BH877</f>
        <v>0</v>
      </c>
      <c r="I887" s="231">
        <f t="shared" si="735"/>
        <v>0</v>
      </c>
      <c r="J887" s="207">
        <f t="shared" si="743"/>
        <v>0</v>
      </c>
      <c r="K887" s="231">
        <f t="shared" si="736"/>
        <v>0</v>
      </c>
      <c r="L887" s="207">
        <f t="shared" si="744"/>
        <v>0</v>
      </c>
      <c r="M887" s="207">
        <f t="shared" si="737"/>
        <v>0</v>
      </c>
      <c r="N887" s="207">
        <f t="shared" si="745"/>
        <v>0</v>
      </c>
      <c r="O887" s="208"/>
      <c r="P887" s="208"/>
      <c r="Q887" s="496"/>
      <c r="R887" s="496"/>
      <c r="S887" s="496"/>
      <c r="T887" s="496"/>
      <c r="U887" s="496"/>
      <c r="V887" s="487"/>
      <c r="W887" s="245"/>
      <c r="X887" s="214">
        <f t="shared" si="746"/>
        <v>20</v>
      </c>
      <c r="Y887" s="182" t="s">
        <v>51</v>
      </c>
      <c r="Z887" s="237"/>
      <c r="AA887" s="261"/>
      <c r="AB887" s="261"/>
      <c r="AC887" s="210">
        <f t="shared" si="738"/>
        <v>0</v>
      </c>
      <c r="AD887" s="235"/>
      <c r="AE887" s="235"/>
      <c r="AF887" s="235"/>
      <c r="AG887" s="210">
        <f t="shared" si="739"/>
        <v>0</v>
      </c>
      <c r="AH887" s="235">
        <v>0</v>
      </c>
      <c r="AI887" s="235">
        <v>0</v>
      </c>
      <c r="AJ887" s="235">
        <v>0</v>
      </c>
      <c r="AK887" s="210">
        <f t="shared" si="740"/>
        <v>0</v>
      </c>
      <c r="AL887" s="233"/>
      <c r="AM887" s="233"/>
      <c r="AN887" s="233"/>
      <c r="AO887" s="207">
        <f t="shared" si="747"/>
        <v>0</v>
      </c>
      <c r="AP887" s="236"/>
      <c r="AQ887" s="411">
        <f t="shared" si="748"/>
        <v>0</v>
      </c>
      <c r="AR887" s="237"/>
      <c r="AS887" s="237"/>
      <c r="AT887" s="237"/>
      <c r="AU887" s="219">
        <f t="shared" si="749"/>
        <v>0</v>
      </c>
      <c r="AV887" s="253"/>
      <c r="AW887" s="254"/>
      <c r="AX887" s="237"/>
      <c r="AY887" s="237"/>
      <c r="AZ887" s="255"/>
      <c r="BA887" s="222">
        <f t="shared" si="750"/>
        <v>0</v>
      </c>
      <c r="BB887" s="254"/>
      <c r="BC887" s="237"/>
      <c r="BD887" s="237"/>
      <c r="BE887" s="255"/>
      <c r="BF887" s="222">
        <f t="shared" si="741"/>
        <v>0</v>
      </c>
      <c r="BG887" s="260"/>
      <c r="BH887" s="224" t="s">
        <v>52</v>
      </c>
      <c r="BI887" s="225"/>
      <c r="BJ887" s="249">
        <v>0.65</v>
      </c>
      <c r="BK887" s="226"/>
      <c r="BL887" s="250"/>
      <c r="BM887" s="225"/>
      <c r="BN887" s="226">
        <v>0.66</v>
      </c>
      <c r="BO887" s="226"/>
      <c r="BP887" s="251"/>
      <c r="BQ887" s="225"/>
      <c r="BR887" s="226">
        <v>0.6</v>
      </c>
      <c r="BS887" s="226"/>
      <c r="BT887" s="252"/>
      <c r="BU887" s="8"/>
      <c r="BV887" s="87"/>
      <c r="BW887" s="104" t="s">
        <v>52</v>
      </c>
      <c r="BX887" s="13"/>
      <c r="BY887" s="102">
        <f>BJ887+BN887+BR887</f>
        <v>1.9100000000000001</v>
      </c>
      <c r="BZ887" s="102">
        <f>BK887+BO887+BS887</f>
        <v>0</v>
      </c>
      <c r="CA887" s="98"/>
      <c r="CB887" s="8"/>
      <c r="CC887" s="87"/>
      <c r="CD887" s="113" t="s">
        <v>52</v>
      </c>
      <c r="CE887" s="96"/>
      <c r="CF887" s="102">
        <f>BY887</f>
        <v>1.9100000000000001</v>
      </c>
      <c r="CG887" s="102">
        <f>BZ887</f>
        <v>0</v>
      </c>
      <c r="CH887" s="106"/>
      <c r="CI887" s="8"/>
      <c r="CJ887" s="9"/>
      <c r="CK887" s="25" t="s">
        <v>52</v>
      </c>
      <c r="CL887" s="31">
        <f>BJ887/(C889+C890)%</f>
        <v>1.3374485596707819</v>
      </c>
      <c r="CM887" s="31">
        <f>BN887/(D889+D890)%</f>
        <v>2.9576518037194717</v>
      </c>
      <c r="CN887" s="31">
        <f>BR887/(E889+E890)%</f>
        <v>1.6008537886873</v>
      </c>
      <c r="CO887" s="32">
        <f>BY887/(F889+F890)%</f>
        <v>1.7620738963974352</v>
      </c>
      <c r="CP887" s="8"/>
      <c r="CQ887" s="25" t="s">
        <v>52</v>
      </c>
      <c r="CR887" s="31">
        <f>BK887/(C889+C890)%</f>
        <v>0</v>
      </c>
      <c r="CS887" s="31">
        <f>BO887/(D889+D890)%</f>
        <v>0</v>
      </c>
      <c r="CT887" s="31">
        <f>BS887/(E889+E890)%</f>
        <v>0</v>
      </c>
      <c r="CU887" s="32">
        <f>BZ887/(F889+F890)%</f>
        <v>0</v>
      </c>
    </row>
    <row r="888" spans="1:99" ht="15.75" customHeight="1" x14ac:dyDescent="0.25">
      <c r="A888" s="182" t="s">
        <v>53</v>
      </c>
      <c r="B888" s="202">
        <v>150</v>
      </c>
      <c r="C888" s="204">
        <v>200.82</v>
      </c>
      <c r="D888" s="204">
        <v>137</v>
      </c>
      <c r="E888" s="204">
        <v>84.825000000000003</v>
      </c>
      <c r="F888" s="205">
        <f t="shared" si="734"/>
        <v>422.64499999999998</v>
      </c>
      <c r="G888" s="206">
        <f t="shared" si="742"/>
        <v>6280.2960000000003</v>
      </c>
      <c r="H888" s="205">
        <f>G888/BH877</f>
        <v>314.01480000000004</v>
      </c>
      <c r="I888" s="231">
        <f t="shared" si="735"/>
        <v>0</v>
      </c>
      <c r="J888" s="207">
        <f t="shared" si="743"/>
        <v>30</v>
      </c>
      <c r="K888" s="231">
        <f t="shared" si="736"/>
        <v>0</v>
      </c>
      <c r="L888" s="207">
        <f t="shared" si="744"/>
        <v>0</v>
      </c>
      <c r="M888" s="207">
        <f t="shared" si="737"/>
        <v>0</v>
      </c>
      <c r="N888" s="207">
        <f t="shared" si="745"/>
        <v>250</v>
      </c>
      <c r="O888" s="208"/>
      <c r="P888" s="208"/>
      <c r="Q888" s="207" t="e">
        <f>C888/AL888*60</f>
        <v>#DIV/0!</v>
      </c>
      <c r="R888" s="207" t="e">
        <f>D888/AM888*60</f>
        <v>#DIV/0!</v>
      </c>
      <c r="S888" s="207" t="e">
        <f>E888/AN888*60</f>
        <v>#DIV/0!</v>
      </c>
      <c r="T888" s="207" t="e">
        <f>(F888)/(AL888+AM888+AN888)*60</f>
        <v>#DIV/0!</v>
      </c>
      <c r="U888" s="207" t="e">
        <f>(G888)*60/AO888</f>
        <v>#DIV/0!</v>
      </c>
      <c r="V888" s="259">
        <v>20.6</v>
      </c>
      <c r="W888" s="213"/>
      <c r="X888" s="214">
        <f t="shared" si="746"/>
        <v>20</v>
      </c>
      <c r="Y888" s="182" t="s">
        <v>53</v>
      </c>
      <c r="Z888" s="237"/>
      <c r="AA888" s="261"/>
      <c r="AB888" s="261"/>
      <c r="AC888" s="210">
        <f t="shared" si="738"/>
        <v>0</v>
      </c>
      <c r="AD888" s="235"/>
      <c r="AE888" s="235"/>
      <c r="AF888" s="235"/>
      <c r="AG888" s="210">
        <f t="shared" si="739"/>
        <v>0</v>
      </c>
      <c r="AH888" s="235">
        <v>0</v>
      </c>
      <c r="AI888" s="235">
        <v>0</v>
      </c>
      <c r="AJ888" s="235"/>
      <c r="AK888" s="210">
        <f t="shared" si="740"/>
        <v>0</v>
      </c>
      <c r="AL888" s="247"/>
      <c r="AM888" s="247"/>
      <c r="AN888" s="247"/>
      <c r="AO888" s="207">
        <f t="shared" si="747"/>
        <v>0</v>
      </c>
      <c r="AP888" s="236"/>
      <c r="AQ888" s="411">
        <f t="shared" si="748"/>
        <v>0</v>
      </c>
      <c r="AR888" s="237"/>
      <c r="AS888" s="237"/>
      <c r="AT888" s="237"/>
      <c r="AU888" s="219">
        <f t="shared" si="749"/>
        <v>0</v>
      </c>
      <c r="AV888" s="253"/>
      <c r="AW888" s="254"/>
      <c r="AX888" s="237"/>
      <c r="AY888" s="237"/>
      <c r="AZ888" s="255"/>
      <c r="BA888" s="222">
        <f t="shared" si="750"/>
        <v>0</v>
      </c>
      <c r="BB888" s="254"/>
      <c r="BC888" s="237"/>
      <c r="BD888" s="237"/>
      <c r="BE888" s="255"/>
      <c r="BF888" s="222">
        <f t="shared" si="741"/>
        <v>0</v>
      </c>
      <c r="BG888" s="257"/>
      <c r="BH888" s="224"/>
      <c r="BI888" s="225"/>
      <c r="BJ888" s="240"/>
      <c r="BK888" s="240"/>
      <c r="BL888" s="250"/>
      <c r="BM888" s="225"/>
      <c r="BN888" s="240"/>
      <c r="BO888" s="240"/>
      <c r="BP888" s="251"/>
      <c r="BQ888" s="225"/>
      <c r="BR888" s="240"/>
      <c r="BS888" s="240"/>
      <c r="BT888" s="252"/>
      <c r="BU888" s="8"/>
      <c r="BV888" s="87"/>
      <c r="BW888" s="107"/>
      <c r="BX888" s="13"/>
      <c r="BY888" s="102"/>
      <c r="BZ888" s="102"/>
      <c r="CA888" s="98"/>
      <c r="CB888" s="8"/>
      <c r="CC888" s="87"/>
      <c r="CD888" s="90"/>
      <c r="CE888" s="105"/>
      <c r="CF888" s="102"/>
      <c r="CG888" s="102"/>
      <c r="CH888" s="106"/>
      <c r="CI888" s="8"/>
      <c r="CJ888" s="9"/>
      <c r="CK888" s="25"/>
      <c r="CL888" s="31"/>
      <c r="CM888" s="31"/>
      <c r="CN888" s="31"/>
      <c r="CO888" s="32"/>
      <c r="CP888" s="8"/>
      <c r="CQ888" s="25"/>
      <c r="CR888" s="31"/>
      <c r="CS888" s="31"/>
      <c r="CT888" s="31"/>
      <c r="CU888" s="32"/>
    </row>
    <row r="889" spans="1:99" ht="15.75" customHeight="1" x14ac:dyDescent="0.25">
      <c r="A889" s="201" t="s">
        <v>54</v>
      </c>
      <c r="B889" s="202">
        <v>208</v>
      </c>
      <c r="C889" s="204">
        <v>0</v>
      </c>
      <c r="D889" s="204">
        <v>7.7149999999999999</v>
      </c>
      <c r="E889" s="204">
        <v>0</v>
      </c>
      <c r="F889" s="206">
        <f t="shared" ref="F889:F897" si="751">C889+D889+E889</f>
        <v>7.7149999999999999</v>
      </c>
      <c r="G889" s="206">
        <f t="shared" si="742"/>
        <v>175.19500000000002</v>
      </c>
      <c r="H889" s="206">
        <f>G889/BH877</f>
        <v>8.7597500000000004</v>
      </c>
      <c r="I889" s="207">
        <f t="shared" si="735"/>
        <v>110</v>
      </c>
      <c r="J889" s="207">
        <f t="shared" si="743"/>
        <v>930</v>
      </c>
      <c r="K889" s="207">
        <f t="shared" si="736"/>
        <v>0</v>
      </c>
      <c r="L889" s="207">
        <f t="shared" si="744"/>
        <v>10</v>
      </c>
      <c r="M889" s="207">
        <f t="shared" si="737"/>
        <v>620</v>
      </c>
      <c r="N889" s="207">
        <f t="shared" si="745"/>
        <v>8125</v>
      </c>
      <c r="O889" s="208">
        <f>(24*60-(I889+K889+M889+AR889+AS889+AT889+AP889))/24/60*100</f>
        <v>49.30555555555555</v>
      </c>
      <c r="P889" s="208">
        <f>(X889*24*60-(J889+L889+N889+AQ889+AU889))/X889/24/60*100</f>
        <v>67.065972222222229</v>
      </c>
      <c r="Q889" s="496">
        <f>(C889+C890)/(AL889+AL890)*60</f>
        <v>6.9428571428571431</v>
      </c>
      <c r="R889" s="496">
        <f>(D889+D890)/(AM889+AM890)*60</f>
        <v>8.3681249999999991</v>
      </c>
      <c r="S889" s="496">
        <f>(E889+E890)/(AN889+AN890)*60</f>
        <v>17.298461538461535</v>
      </c>
      <c r="T889" s="496">
        <f>(F889+F890)/(AL889+AM889+AN889+AL890+AM890+AN890)*60</f>
        <v>9.1601408450704227</v>
      </c>
      <c r="U889" s="496" t="e">
        <f>(G889+G890)*60/(AO889+AO890)</f>
        <v>#VALUE!</v>
      </c>
      <c r="V889" s="487">
        <v>22.18</v>
      </c>
      <c r="W889" s="245"/>
      <c r="X889" s="214">
        <f t="shared" si="746"/>
        <v>20</v>
      </c>
      <c r="Y889" s="201" t="s">
        <v>54</v>
      </c>
      <c r="Z889" s="262">
        <v>60</v>
      </c>
      <c r="AA889" s="216">
        <v>50</v>
      </c>
      <c r="AB889" s="216"/>
      <c r="AC889" s="210">
        <f t="shared" si="738"/>
        <v>110</v>
      </c>
      <c r="AD889" s="235"/>
      <c r="AE889" s="235"/>
      <c r="AF889" s="235"/>
      <c r="AG889" s="210">
        <f t="shared" si="739"/>
        <v>0</v>
      </c>
      <c r="AH889" s="235">
        <v>0</v>
      </c>
      <c r="AI889" s="235">
        <v>270</v>
      </c>
      <c r="AJ889" s="235">
        <v>350</v>
      </c>
      <c r="AK889" s="210">
        <f t="shared" si="740"/>
        <v>620</v>
      </c>
      <c r="AL889" s="247">
        <v>420</v>
      </c>
      <c r="AM889" s="247">
        <f>480-50-270</f>
        <v>160</v>
      </c>
      <c r="AN889" s="247">
        <f>480-350</f>
        <v>130</v>
      </c>
      <c r="AO889" s="207">
        <f t="shared" si="747"/>
        <v>15860</v>
      </c>
      <c r="AP889" s="209"/>
      <c r="AQ889" s="411">
        <f t="shared" si="748"/>
        <v>0</v>
      </c>
      <c r="AR889" s="210"/>
      <c r="AS889" s="210"/>
      <c r="AT889" s="210"/>
      <c r="AU889" s="219">
        <f t="shared" si="749"/>
        <v>420</v>
      </c>
      <c r="AV889" s="263" t="s">
        <v>55</v>
      </c>
      <c r="AW889" s="221"/>
      <c r="AX889" s="210"/>
      <c r="AY889" s="210"/>
      <c r="AZ889" s="219">
        <f>AW889+AX889+AY889</f>
        <v>0</v>
      </c>
      <c r="BA889" s="222">
        <f t="shared" si="750"/>
        <v>0</v>
      </c>
      <c r="BB889" s="221"/>
      <c r="BC889" s="210"/>
      <c r="BD889" s="210"/>
      <c r="BE889" s="219">
        <f>BB889+BC889+BD889</f>
        <v>0</v>
      </c>
      <c r="BF889" s="222">
        <f t="shared" si="741"/>
        <v>0</v>
      </c>
      <c r="BG889" s="248">
        <f>SUM(AR889:AT890,AP889:AP890,AL889:AN890,AH889:AJ890,AD889:AF890,Z889:AB890)</f>
        <v>1440</v>
      </c>
      <c r="BH889" s="224" t="s">
        <v>56</v>
      </c>
      <c r="BI889" s="225"/>
      <c r="BJ889" s="249">
        <v>0.5</v>
      </c>
      <c r="BK889" s="226"/>
      <c r="BL889" s="250"/>
      <c r="BM889" s="225"/>
      <c r="BN889" s="226">
        <v>0.5</v>
      </c>
      <c r="BO889" s="226"/>
      <c r="BP889" s="251"/>
      <c r="BQ889" s="225"/>
      <c r="BR889" s="226">
        <v>0</v>
      </c>
      <c r="BS889" s="226"/>
      <c r="BT889" s="252"/>
      <c r="BU889" s="8"/>
      <c r="BV889" s="87"/>
      <c r="BW889" s="104" t="s">
        <v>56</v>
      </c>
      <c r="BX889" s="13"/>
      <c r="BY889" s="102">
        <f>BJ889+BN889+BR889</f>
        <v>1</v>
      </c>
      <c r="BZ889" s="102">
        <f>BK889+BO889+BS889</f>
        <v>0</v>
      </c>
      <c r="CA889" s="98"/>
      <c r="CB889" s="8"/>
      <c r="CC889" s="87"/>
      <c r="CD889" s="103" t="s">
        <v>56</v>
      </c>
      <c r="CE889" s="105"/>
      <c r="CF889" s="102">
        <f>BY889</f>
        <v>1</v>
      </c>
      <c r="CG889" s="102">
        <f>BZ889</f>
        <v>0</v>
      </c>
      <c r="CH889" s="106"/>
      <c r="CI889" s="8"/>
      <c r="CJ889" s="9"/>
      <c r="CK889" s="7" t="s">
        <v>56</v>
      </c>
      <c r="CL889" s="31">
        <f>BJ889/(C891)%</f>
        <v>6.5876152832674579</v>
      </c>
      <c r="CM889" s="31" t="e">
        <f>BN889/(D891)%</f>
        <v>#DIV/0!</v>
      </c>
      <c r="CN889" s="31" t="e">
        <f>BR889/(E891)%</f>
        <v>#DIV/0!</v>
      </c>
      <c r="CO889" s="32">
        <f>BY889/(F891)%</f>
        <v>13.175230566534916</v>
      </c>
      <c r="CP889" s="8"/>
      <c r="CQ889" s="7" t="s">
        <v>56</v>
      </c>
      <c r="CR889" s="31">
        <f>BK889/(C891)%</f>
        <v>0</v>
      </c>
      <c r="CS889" s="31" t="e">
        <f>BO889/(D891)%</f>
        <v>#DIV/0!</v>
      </c>
      <c r="CT889" s="31" t="e">
        <f>BS889/(E891)%</f>
        <v>#DIV/0!</v>
      </c>
      <c r="CU889" s="32">
        <f>BZ889/(F891)%</f>
        <v>0</v>
      </c>
    </row>
    <row r="890" spans="1:99" ht="15.75" customHeight="1" x14ac:dyDescent="0.25">
      <c r="A890" s="182" t="s">
        <v>57</v>
      </c>
      <c r="B890" s="202">
        <v>277</v>
      </c>
      <c r="C890" s="204">
        <v>48.6</v>
      </c>
      <c r="D890" s="204">
        <v>14.6</v>
      </c>
      <c r="E890" s="204">
        <v>37.479999999999997</v>
      </c>
      <c r="F890" s="205">
        <f t="shared" si="751"/>
        <v>100.68</v>
      </c>
      <c r="G890" s="206">
        <f t="shared" si="742"/>
        <v>2398.3650000000002</v>
      </c>
      <c r="H890" s="205">
        <f>G890/BH877</f>
        <v>119.91825000000001</v>
      </c>
      <c r="I890" s="231">
        <f t="shared" si="735"/>
        <v>0</v>
      </c>
      <c r="J890" s="207">
        <f t="shared" si="743"/>
        <v>10</v>
      </c>
      <c r="K890" s="231">
        <f t="shared" si="736"/>
        <v>0</v>
      </c>
      <c r="L890" s="207">
        <f t="shared" si="744"/>
        <v>0</v>
      </c>
      <c r="M890" s="207">
        <f t="shared" si="737"/>
        <v>0</v>
      </c>
      <c r="N890" s="207">
        <f t="shared" si="745"/>
        <v>1470</v>
      </c>
      <c r="O890" s="208"/>
      <c r="P890" s="208"/>
      <c r="Q890" s="496"/>
      <c r="R890" s="496"/>
      <c r="S890" s="496"/>
      <c r="T890" s="496"/>
      <c r="U890" s="496"/>
      <c r="V890" s="487"/>
      <c r="W890" s="245"/>
      <c r="X890" s="214">
        <f t="shared" si="746"/>
        <v>20</v>
      </c>
      <c r="Y890" s="182" t="s">
        <v>57</v>
      </c>
      <c r="Z890" s="215"/>
      <c r="AA890" s="216"/>
      <c r="AB890" s="216"/>
      <c r="AC890" s="210">
        <f t="shared" si="738"/>
        <v>0</v>
      </c>
      <c r="AD890" s="235"/>
      <c r="AE890" s="235"/>
      <c r="AF890" s="235"/>
      <c r="AG890" s="210">
        <f t="shared" si="739"/>
        <v>0</v>
      </c>
      <c r="AH890" s="235">
        <v>0</v>
      </c>
      <c r="AI890" s="235">
        <v>0</v>
      </c>
      <c r="AJ890" s="235"/>
      <c r="AK890" s="210">
        <f t="shared" si="740"/>
        <v>0</v>
      </c>
      <c r="AL890" s="247"/>
      <c r="AM890" s="247"/>
      <c r="AN890" s="247"/>
      <c r="AO890" s="207" t="e">
        <f t="shared" si="747"/>
        <v>#VALUE!</v>
      </c>
      <c r="AP890" s="236"/>
      <c r="AQ890" s="411">
        <f t="shared" si="748"/>
        <v>0</v>
      </c>
      <c r="AR890" s="237"/>
      <c r="AS890" s="237"/>
      <c r="AT890" s="237"/>
      <c r="AU890" s="219">
        <f t="shared" si="749"/>
        <v>0</v>
      </c>
      <c r="AV890" s="253"/>
      <c r="AW890" s="254"/>
      <c r="AX890" s="237"/>
      <c r="AY890" s="237"/>
      <c r="AZ890" s="255"/>
      <c r="BA890" s="222">
        <f t="shared" si="750"/>
        <v>0</v>
      </c>
      <c r="BB890" s="254"/>
      <c r="BC890" s="237"/>
      <c r="BD890" s="237"/>
      <c r="BE890" s="255"/>
      <c r="BF890" s="222">
        <f t="shared" si="741"/>
        <v>0</v>
      </c>
      <c r="BG890" s="238"/>
      <c r="BI890" s="264"/>
      <c r="BJ890" s="264"/>
      <c r="BK890" s="264"/>
      <c r="BL890" s="264"/>
      <c r="BM890" s="264"/>
      <c r="BN890" s="264"/>
      <c r="BO890" s="264"/>
      <c r="BP890" s="264"/>
      <c r="BQ890" s="264"/>
      <c r="BR890" s="264"/>
      <c r="BS890" s="264"/>
      <c r="BT890" s="265"/>
      <c r="BU890" s="8"/>
      <c r="BV890" s="87"/>
      <c r="BW890" s="114"/>
      <c r="BX890" s="115"/>
      <c r="BY890" s="116"/>
      <c r="BZ890" s="116"/>
      <c r="CA890" s="117"/>
      <c r="CB890" s="8"/>
      <c r="CC890" s="118"/>
      <c r="CD890" s="119"/>
      <c r="CE890" s="120"/>
      <c r="CF890" s="116"/>
      <c r="CG890" s="116"/>
      <c r="CH890" s="121"/>
      <c r="CI890" s="8"/>
      <c r="CJ890" s="9"/>
      <c r="CK890" s="25"/>
      <c r="CL890" s="2"/>
      <c r="CM890" s="2"/>
      <c r="CN890" s="2"/>
      <c r="CO890" s="3"/>
      <c r="CP890" s="8"/>
      <c r="CQ890" s="25"/>
      <c r="CR890" s="2"/>
      <c r="CS890" s="2"/>
      <c r="CT890" s="2"/>
      <c r="CU890" s="3"/>
    </row>
    <row r="891" spans="1:99" ht="15.75" customHeight="1" x14ac:dyDescent="0.25">
      <c r="A891" s="182" t="s">
        <v>56</v>
      </c>
      <c r="B891" s="202"/>
      <c r="C891" s="204">
        <v>7.59</v>
      </c>
      <c r="D891" s="204">
        <v>0</v>
      </c>
      <c r="E891" s="204">
        <v>0</v>
      </c>
      <c r="F891" s="205">
        <f t="shared" si="751"/>
        <v>7.59</v>
      </c>
      <c r="G891" s="206">
        <f t="shared" si="742"/>
        <v>1425.2929999999999</v>
      </c>
      <c r="H891" s="205">
        <f>G891/BH877</f>
        <v>71.264649999999989</v>
      </c>
      <c r="I891" s="231">
        <f t="shared" si="735"/>
        <v>0</v>
      </c>
      <c r="J891" s="207">
        <f t="shared" si="743"/>
        <v>0</v>
      </c>
      <c r="K891" s="231">
        <f t="shared" si="736"/>
        <v>0</v>
      </c>
      <c r="L891" s="207">
        <f t="shared" si="744"/>
        <v>180</v>
      </c>
      <c r="M891" s="207">
        <f t="shared" si="737"/>
        <v>440</v>
      </c>
      <c r="N891" s="207">
        <f t="shared" si="745"/>
        <v>16210</v>
      </c>
      <c r="O891" s="208">
        <f>(24*60-(I891+K891+M891+AR891+AS891+AT891+AP891))/24/60*100</f>
        <v>69.444444444444443</v>
      </c>
      <c r="P891" s="208">
        <f>(X891*24*60-(J891+L891+N891+AQ891+AU891))/X891/24/60*100</f>
        <v>43.090277777777779</v>
      </c>
      <c r="Q891" s="266"/>
      <c r="R891" s="266"/>
      <c r="S891" s="266"/>
      <c r="T891" s="266"/>
      <c r="U891" s="266"/>
      <c r="V891" s="267"/>
      <c r="W891" s="245"/>
      <c r="X891" s="214">
        <f t="shared" si="746"/>
        <v>20</v>
      </c>
      <c r="Y891" s="224" t="s">
        <v>56</v>
      </c>
      <c r="Z891" s="215"/>
      <c r="AA891" s="216"/>
      <c r="AB891" s="216"/>
      <c r="AC891" s="210">
        <f t="shared" si="738"/>
        <v>0</v>
      </c>
      <c r="AD891" s="235"/>
      <c r="AE891" s="235"/>
      <c r="AF891" s="235"/>
      <c r="AG891" s="210">
        <f t="shared" si="739"/>
        <v>0</v>
      </c>
      <c r="AH891" s="235">
        <v>440</v>
      </c>
      <c r="AI891" s="235"/>
      <c r="AJ891" s="235"/>
      <c r="AK891" s="210">
        <f t="shared" si="740"/>
        <v>440</v>
      </c>
      <c r="AL891" s="247"/>
      <c r="AM891" s="247"/>
      <c r="AN891" s="247"/>
      <c r="AO891" s="207">
        <f t="shared" si="747"/>
        <v>0</v>
      </c>
      <c r="AP891" s="236"/>
      <c r="AQ891" s="411">
        <f t="shared" si="748"/>
        <v>0</v>
      </c>
      <c r="AR891" s="237"/>
      <c r="AS891" s="237"/>
      <c r="AT891" s="237"/>
      <c r="AU891" s="219">
        <f t="shared" si="749"/>
        <v>0</v>
      </c>
      <c r="AV891" s="263" t="s">
        <v>56</v>
      </c>
      <c r="AW891" s="254"/>
      <c r="AX891" s="254"/>
      <c r="AY891" s="254"/>
      <c r="AZ891" s="219">
        <f t="shared" ref="AZ891:AZ897" si="752">AW891+AX891+AY891</f>
        <v>0</v>
      </c>
      <c r="BA891" s="222">
        <f t="shared" si="750"/>
        <v>0</v>
      </c>
      <c r="BB891" s="221"/>
      <c r="BC891" s="210"/>
      <c r="BD891" s="210"/>
      <c r="BE891" s="219">
        <f t="shared" ref="BE891:BE897" si="753">BB891+BC891+BD891</f>
        <v>0</v>
      </c>
      <c r="BF891" s="222">
        <f t="shared" si="741"/>
        <v>2880</v>
      </c>
      <c r="BG891" s="223"/>
      <c r="BH891" s="224" t="s">
        <v>58</v>
      </c>
      <c r="BI891" s="268">
        <v>0.98</v>
      </c>
      <c r="BJ891" s="249">
        <v>1.08</v>
      </c>
      <c r="BK891" s="226"/>
      <c r="BL891" s="269"/>
      <c r="BM891" s="268">
        <v>1.32</v>
      </c>
      <c r="BN891" s="226">
        <v>1.42</v>
      </c>
      <c r="BO891" s="226"/>
      <c r="BP891" s="270"/>
      <c r="BQ891" s="268">
        <v>0.9</v>
      </c>
      <c r="BR891" s="226">
        <v>1</v>
      </c>
      <c r="BS891" s="226"/>
      <c r="BT891" s="271"/>
      <c r="BU891" s="8"/>
      <c r="BV891" s="87"/>
      <c r="BW891" s="122" t="s">
        <v>59</v>
      </c>
      <c r="BX891" s="123">
        <f t="shared" ref="BX891:CA892" si="754">BI891+BM891+BQ891</f>
        <v>3.1999999999999997</v>
      </c>
      <c r="BY891" s="102">
        <f t="shared" si="754"/>
        <v>3.5</v>
      </c>
      <c r="BZ891" s="102">
        <f t="shared" si="754"/>
        <v>0</v>
      </c>
      <c r="CA891" s="124">
        <f t="shared" si="754"/>
        <v>0</v>
      </c>
      <c r="CB891" s="8"/>
      <c r="CC891" s="87"/>
      <c r="CD891" s="113" t="s">
        <v>59</v>
      </c>
      <c r="CE891" s="125">
        <f t="shared" ref="CE891:CH892" si="755">BX891</f>
        <v>3.1999999999999997</v>
      </c>
      <c r="CF891" s="102">
        <f t="shared" si="755"/>
        <v>3.5</v>
      </c>
      <c r="CG891" s="102">
        <f t="shared" si="755"/>
        <v>0</v>
      </c>
      <c r="CH891" s="126">
        <f t="shared" si="755"/>
        <v>0</v>
      </c>
      <c r="CI891" s="8"/>
      <c r="CJ891" s="9"/>
      <c r="CK891" s="25" t="s">
        <v>58</v>
      </c>
      <c r="CL891" s="31">
        <f>BJ891/(BJ891+C893)%</f>
        <v>2.5710000714166688</v>
      </c>
      <c r="CM891" s="31">
        <f>BN891/(BN891+D893)%</f>
        <v>2.1974620860414733</v>
      </c>
      <c r="CN891" s="31">
        <f>BR891/(BR891+E893)%</f>
        <v>2.3255813953488373</v>
      </c>
      <c r="CO891" s="32">
        <f>BY891/(BY891+F893)%</f>
        <v>2.3391500197156931</v>
      </c>
      <c r="CP891" s="8"/>
      <c r="CQ891" s="25" t="s">
        <v>58</v>
      </c>
      <c r="CR891" s="31">
        <f>BK891/C893%</f>
        <v>0</v>
      </c>
      <c r="CS891" s="31">
        <f>BO891/D893%</f>
        <v>0</v>
      </c>
      <c r="CT891" s="31">
        <f>BS891/E893%</f>
        <v>0</v>
      </c>
      <c r="CU891" s="32">
        <f>BZ891/F893%</f>
        <v>0</v>
      </c>
    </row>
    <row r="892" spans="1:99" ht="15.75" customHeight="1" x14ac:dyDescent="0.25">
      <c r="A892" s="182" t="s">
        <v>60</v>
      </c>
      <c r="B892" s="202"/>
      <c r="C892" s="204">
        <v>0</v>
      </c>
      <c r="D892" s="204">
        <v>90.62</v>
      </c>
      <c r="E892" s="204">
        <v>235.76599999999999</v>
      </c>
      <c r="F892" s="205">
        <f t="shared" si="751"/>
        <v>326.38599999999997</v>
      </c>
      <c r="G892" s="206">
        <f t="shared" si="742"/>
        <v>5680.7049999999999</v>
      </c>
      <c r="H892" s="205">
        <f>G892/BH877</f>
        <v>284.03525000000002</v>
      </c>
      <c r="I892" s="231">
        <f t="shared" si="735"/>
        <v>55</v>
      </c>
      <c r="J892" s="207">
        <f t="shared" si="743"/>
        <v>1010</v>
      </c>
      <c r="K892" s="231">
        <f t="shared" si="736"/>
        <v>0</v>
      </c>
      <c r="L892" s="207">
        <f t="shared" si="744"/>
        <v>805</v>
      </c>
      <c r="M892" s="207">
        <f t="shared" si="737"/>
        <v>0</v>
      </c>
      <c r="N892" s="207">
        <f t="shared" si="745"/>
        <v>45652</v>
      </c>
      <c r="O892" s="208">
        <f>(16*24*60-(I892+K892+M892+AR892+AS892+AT892+AP892))/16/24/60*100</f>
        <v>99.761284722222214</v>
      </c>
      <c r="P892" s="208">
        <f>(16*X892*24*60-(J892+L892+N892+AQ892+AU892))/16/X892/24/60*100</f>
        <v>89.692491319444457</v>
      </c>
      <c r="Q892" s="232"/>
      <c r="R892" s="233"/>
      <c r="S892" s="233"/>
      <c r="T892" s="234"/>
      <c r="U892" s="234"/>
      <c r="V892" s="272"/>
      <c r="W892" s="213"/>
      <c r="X892" s="214">
        <f>X897</f>
        <v>20</v>
      </c>
      <c r="Y892" s="182" t="s">
        <v>60</v>
      </c>
      <c r="Z892" s="215"/>
      <c r="AA892" s="216">
        <v>55</v>
      </c>
      <c r="AB892" s="216"/>
      <c r="AC892" s="210">
        <f t="shared" si="738"/>
        <v>55</v>
      </c>
      <c r="AD892" s="235"/>
      <c r="AE892" s="235"/>
      <c r="AF892" s="235"/>
      <c r="AG892" s="210">
        <f t="shared" si="739"/>
        <v>0</v>
      </c>
      <c r="AH892" s="235">
        <v>0</v>
      </c>
      <c r="AI892" s="235">
        <v>0</v>
      </c>
      <c r="AJ892" s="235">
        <v>0</v>
      </c>
      <c r="AK892" s="210">
        <f t="shared" si="740"/>
        <v>0</v>
      </c>
      <c r="AL892" s="233"/>
      <c r="AM892" s="233"/>
      <c r="AN892" s="233"/>
      <c r="AO892" s="207">
        <f t="shared" si="747"/>
        <v>0</v>
      </c>
      <c r="AP892" s="236"/>
      <c r="AQ892" s="411">
        <f t="shared" si="748"/>
        <v>0</v>
      </c>
      <c r="AR892" s="237"/>
      <c r="AS892" s="237"/>
      <c r="AT892" s="237"/>
      <c r="AU892" s="219">
        <f t="shared" si="749"/>
        <v>30</v>
      </c>
      <c r="AV892" s="263" t="s">
        <v>60</v>
      </c>
      <c r="AW892" s="221"/>
      <c r="AX892" s="210"/>
      <c r="AY892" s="210"/>
      <c r="AZ892" s="219">
        <f t="shared" si="752"/>
        <v>0</v>
      </c>
      <c r="BA892" s="222">
        <f t="shared" si="750"/>
        <v>0</v>
      </c>
      <c r="BB892" s="221">
        <f>AH892</f>
        <v>0</v>
      </c>
      <c r="BC892" s="221">
        <f>AI892</f>
        <v>0</v>
      </c>
      <c r="BD892" s="221">
        <f>AJ892</f>
        <v>0</v>
      </c>
      <c r="BE892" s="219">
        <f t="shared" si="753"/>
        <v>0</v>
      </c>
      <c r="BF892" s="222">
        <f t="shared" si="741"/>
        <v>42772</v>
      </c>
      <c r="BG892" s="223"/>
      <c r="BH892" s="224" t="s">
        <v>61</v>
      </c>
      <c r="BI892" s="268">
        <v>1.1200000000000001</v>
      </c>
      <c r="BJ892" s="249">
        <v>1.22</v>
      </c>
      <c r="BK892" s="226"/>
      <c r="BL892" s="269"/>
      <c r="BM892" s="268">
        <v>1</v>
      </c>
      <c r="BN892" s="226">
        <v>1.1000000000000001</v>
      </c>
      <c r="BO892" s="226"/>
      <c r="BP892" s="270"/>
      <c r="BQ892" s="268">
        <v>0.76</v>
      </c>
      <c r="BR892" s="226">
        <v>0.86</v>
      </c>
      <c r="BS892" s="226"/>
      <c r="BT892" s="271"/>
      <c r="BU892" s="8"/>
      <c r="BV892" s="87"/>
      <c r="BW892" s="104" t="s">
        <v>62</v>
      </c>
      <c r="BX892" s="127">
        <f t="shared" si="754"/>
        <v>2.88</v>
      </c>
      <c r="BY892" s="128">
        <f t="shared" si="754"/>
        <v>3.18</v>
      </c>
      <c r="BZ892" s="102">
        <f t="shared" si="754"/>
        <v>0</v>
      </c>
      <c r="CA892" s="124">
        <f t="shared" si="754"/>
        <v>0</v>
      </c>
      <c r="CB892" s="9"/>
      <c r="CC892" s="87"/>
      <c r="CD892" s="90" t="s">
        <v>62</v>
      </c>
      <c r="CE892" s="129">
        <f t="shared" si="755"/>
        <v>2.88</v>
      </c>
      <c r="CF892" s="102">
        <f t="shared" si="755"/>
        <v>3.18</v>
      </c>
      <c r="CG892" s="102">
        <f t="shared" si="755"/>
        <v>0</v>
      </c>
      <c r="CH892" s="126">
        <f t="shared" si="755"/>
        <v>0</v>
      </c>
      <c r="CI892" s="8"/>
      <c r="CJ892" s="9"/>
      <c r="CK892" s="25" t="s">
        <v>61</v>
      </c>
      <c r="CL892" s="31">
        <f>BJ892/(BJ892+C894)%</f>
        <v>2.9618839524156351</v>
      </c>
      <c r="CM892" s="31">
        <f>BN892/(BN892+D894)%</f>
        <v>2.4170511975390028</v>
      </c>
      <c r="CN892" s="31">
        <f>BR892/(BR892+E894)%</f>
        <v>2.5526862570495696</v>
      </c>
      <c r="CO892" s="32">
        <f>BY892/(BY892+F894)%</f>
        <v>2.6414153999501622</v>
      </c>
      <c r="CP892" s="8"/>
      <c r="CQ892" s="25" t="s">
        <v>61</v>
      </c>
      <c r="CR892" s="31">
        <f>BK892/C894%</f>
        <v>0</v>
      </c>
      <c r="CS892" s="31">
        <f>BO892/D894%</f>
        <v>0</v>
      </c>
      <c r="CT892" s="31">
        <f>BS892/E894%</f>
        <v>0</v>
      </c>
      <c r="CU892" s="32">
        <f>BZ892/F894%</f>
        <v>0</v>
      </c>
    </row>
    <row r="893" spans="1:99" ht="15.75" customHeight="1" x14ac:dyDescent="0.25">
      <c r="A893" s="201" t="s">
        <v>59</v>
      </c>
      <c r="B893" s="202"/>
      <c r="C893" s="204">
        <v>40.927</v>
      </c>
      <c r="D893" s="204">
        <v>63.2</v>
      </c>
      <c r="E893" s="204">
        <v>42</v>
      </c>
      <c r="F893" s="206">
        <f>C893+D893+E893</f>
        <v>146.12700000000001</v>
      </c>
      <c r="G893" s="206">
        <f t="shared" si="742"/>
        <v>2342.0480000000002</v>
      </c>
      <c r="H893" s="206">
        <f>G893/BH877</f>
        <v>117.10240000000002</v>
      </c>
      <c r="I893" s="207">
        <f t="shared" si="735"/>
        <v>0</v>
      </c>
      <c r="J893" s="207">
        <f t="shared" si="743"/>
        <v>0</v>
      </c>
      <c r="K893" s="207">
        <f t="shared" si="736"/>
        <v>0</v>
      </c>
      <c r="L893" s="207">
        <f t="shared" si="744"/>
        <v>100</v>
      </c>
      <c r="M893" s="207" t="e">
        <f t="shared" si="737"/>
        <v>#VALUE!</v>
      </c>
      <c r="N893" s="207" t="e">
        <f t="shared" si="745"/>
        <v>#VALUE!</v>
      </c>
      <c r="O893" s="208" t="e">
        <f>(24*60-(I893+K893+M893+AR893+AS893+AT893+AP893))/24/60*100</f>
        <v>#VALUE!</v>
      </c>
      <c r="P893" s="208" t="e">
        <f>(X893*24*60-(J893+L893+N893+AQ893+AU893))/X893/24/60*100</f>
        <v>#VALUE!</v>
      </c>
      <c r="Q893" s="209"/>
      <c r="R893" s="210"/>
      <c r="S893" s="210"/>
      <c r="T893" s="209"/>
      <c r="U893" s="209"/>
      <c r="V893" s="212"/>
      <c r="W893" s="213"/>
      <c r="X893" s="214">
        <f>X892</f>
        <v>20</v>
      </c>
      <c r="Y893" s="201" t="s">
        <v>59</v>
      </c>
      <c r="Z893" s="215"/>
      <c r="AA893" s="216"/>
      <c r="AB893" s="216"/>
      <c r="AC893" s="210">
        <f t="shared" si="738"/>
        <v>0</v>
      </c>
      <c r="AD893" s="235"/>
      <c r="AE893" s="235"/>
      <c r="AF893" s="235"/>
      <c r="AG893" s="210">
        <f t="shared" si="739"/>
        <v>0</v>
      </c>
      <c r="AH893" s="235">
        <v>170</v>
      </c>
      <c r="AI893" s="235" t="s">
        <v>523</v>
      </c>
      <c r="AJ893" s="235">
        <v>140</v>
      </c>
      <c r="AK893" s="210" t="e">
        <f t="shared" si="740"/>
        <v>#VALUE!</v>
      </c>
      <c r="AL893" s="210"/>
      <c r="AM893" s="210"/>
      <c r="AN893" s="210"/>
      <c r="AO893" s="207">
        <f t="shared" si="747"/>
        <v>0</v>
      </c>
      <c r="AP893" s="209"/>
      <c r="AQ893" s="411">
        <f t="shared" si="748"/>
        <v>0</v>
      </c>
      <c r="AR893" s="210"/>
      <c r="AS893" s="210"/>
      <c r="AT893" s="210"/>
      <c r="AU893" s="219">
        <f t="shared" si="749"/>
        <v>0</v>
      </c>
      <c r="AV893" s="263" t="s">
        <v>63</v>
      </c>
      <c r="AW893" s="221"/>
      <c r="AX893" s="210"/>
      <c r="AY893" s="210"/>
      <c r="AZ893" s="219">
        <f t="shared" si="752"/>
        <v>0</v>
      </c>
      <c r="BA893" s="222">
        <f t="shared" si="750"/>
        <v>0</v>
      </c>
      <c r="BB893" s="221"/>
      <c r="BC893" s="210"/>
      <c r="BD893" s="210"/>
      <c r="BE893" s="219">
        <f t="shared" si="753"/>
        <v>0</v>
      </c>
      <c r="BF893" s="222">
        <f t="shared" si="741"/>
        <v>0</v>
      </c>
      <c r="BG893" s="238"/>
      <c r="BH893" s="195"/>
      <c r="BI893" s="274"/>
      <c r="BJ893" s="240"/>
      <c r="BK893" s="241"/>
      <c r="BL893" s="275"/>
      <c r="BM893" s="274"/>
      <c r="BN893" s="241"/>
      <c r="BO893" s="241"/>
      <c r="BP893" s="276"/>
      <c r="BQ893" s="274"/>
      <c r="BR893" s="241"/>
      <c r="BS893" s="241"/>
      <c r="BT893" s="265"/>
      <c r="BU893" s="8"/>
      <c r="BV893" s="87"/>
      <c r="BW893" s="107"/>
      <c r="BX893" s="130"/>
      <c r="BY893" s="93"/>
      <c r="BZ893" s="93"/>
      <c r="CA893" s="98"/>
      <c r="CB893" s="8"/>
      <c r="CC893" s="87"/>
      <c r="CD893" s="108"/>
      <c r="CE893" s="109"/>
      <c r="CF893" s="93"/>
      <c r="CG893" s="93"/>
      <c r="CH893" s="110"/>
      <c r="CI893" s="8"/>
      <c r="CJ893" s="9"/>
      <c r="CK893" s="25"/>
      <c r="CL893" s="2"/>
      <c r="CM893" s="2"/>
      <c r="CN893" s="2"/>
      <c r="CO893" s="3"/>
      <c r="CP893" s="8"/>
      <c r="CQ893" s="25"/>
      <c r="CR893" s="2"/>
      <c r="CS893" s="2"/>
      <c r="CT893" s="2"/>
      <c r="CU893" s="3"/>
    </row>
    <row r="894" spans="1:99" ht="15.75" customHeight="1" x14ac:dyDescent="0.25">
      <c r="A894" s="182" t="s">
        <v>62</v>
      </c>
      <c r="B894" s="202"/>
      <c r="C894" s="204">
        <v>39.97</v>
      </c>
      <c r="D894" s="204">
        <v>44.41</v>
      </c>
      <c r="E894" s="204">
        <v>32.83</v>
      </c>
      <c r="F894" s="205">
        <f t="shared" si="751"/>
        <v>117.21</v>
      </c>
      <c r="G894" s="206">
        <f t="shared" si="742"/>
        <v>2263.6150000000002</v>
      </c>
      <c r="H894" s="205">
        <f>G894/BH877</f>
        <v>113.18075000000002</v>
      </c>
      <c r="I894" s="231">
        <f t="shared" si="735"/>
        <v>0</v>
      </c>
      <c r="J894" s="207">
        <f t="shared" si="743"/>
        <v>0</v>
      </c>
      <c r="K894" s="231">
        <f t="shared" si="736"/>
        <v>0</v>
      </c>
      <c r="L894" s="207">
        <f t="shared" si="744"/>
        <v>0</v>
      </c>
      <c r="M894" s="207">
        <f t="shared" si="737"/>
        <v>475</v>
      </c>
      <c r="N894" s="207">
        <f t="shared" si="745"/>
        <v>9435</v>
      </c>
      <c r="O894" s="208">
        <f>(24*60-(I894+K894+M894+AR894+AS894+AT894+AP894))/24/60*100</f>
        <v>67.0138888888889</v>
      </c>
      <c r="P894" s="208">
        <f>(X894*24*60-(J894+L894+N894+AQ894+AU894))/X894/24/60*100</f>
        <v>67.239583333333329</v>
      </c>
      <c r="Q894" s="232"/>
      <c r="R894" s="233"/>
      <c r="S894" s="233"/>
      <c r="T894" s="234"/>
      <c r="U894" s="234"/>
      <c r="V894" s="272"/>
      <c r="W894" s="213"/>
      <c r="X894" s="214">
        <f>X893</f>
        <v>20</v>
      </c>
      <c r="Y894" s="182" t="s">
        <v>62</v>
      </c>
      <c r="Z894" s="215"/>
      <c r="AA894" s="216"/>
      <c r="AB894" s="216"/>
      <c r="AC894" s="210">
        <f t="shared" si="738"/>
        <v>0</v>
      </c>
      <c r="AD894" s="235"/>
      <c r="AE894" s="235"/>
      <c r="AF894" s="235"/>
      <c r="AG894" s="210">
        <f t="shared" si="739"/>
        <v>0</v>
      </c>
      <c r="AH894" s="235">
        <v>160</v>
      </c>
      <c r="AI894" s="235">
        <v>150</v>
      </c>
      <c r="AJ894" s="235">
        <v>165</v>
      </c>
      <c r="AK894" s="210">
        <f t="shared" si="740"/>
        <v>475</v>
      </c>
      <c r="AL894" s="233"/>
      <c r="AM894" s="233"/>
      <c r="AN894" s="233"/>
      <c r="AO894" s="207">
        <f t="shared" si="747"/>
        <v>0</v>
      </c>
      <c r="AP894" s="236"/>
      <c r="AQ894" s="411">
        <f t="shared" si="748"/>
        <v>0</v>
      </c>
      <c r="AR894" s="237"/>
      <c r="AS894" s="237"/>
      <c r="AT894" s="237"/>
      <c r="AU894" s="219">
        <f t="shared" si="749"/>
        <v>0</v>
      </c>
      <c r="AV894" s="263" t="s">
        <v>64</v>
      </c>
      <c r="AW894" s="221"/>
      <c r="AX894" s="210"/>
      <c r="AY894" s="210"/>
      <c r="AZ894" s="219">
        <f t="shared" si="752"/>
        <v>0</v>
      </c>
      <c r="BA894" s="222">
        <f t="shared" si="750"/>
        <v>0</v>
      </c>
      <c r="BB894" s="221"/>
      <c r="BC894" s="210"/>
      <c r="BD894" s="210"/>
      <c r="BE894" s="219">
        <f t="shared" si="753"/>
        <v>0</v>
      </c>
      <c r="BF894" s="222">
        <f t="shared" si="741"/>
        <v>0</v>
      </c>
      <c r="BG894" s="223"/>
      <c r="BH894" s="224" t="s">
        <v>65</v>
      </c>
      <c r="BI894" s="268">
        <v>1</v>
      </c>
      <c r="BJ894" s="249">
        <v>1.1200000000000001</v>
      </c>
      <c r="BK894" s="226"/>
      <c r="BL894" s="269"/>
      <c r="BM894" s="268">
        <v>1.07</v>
      </c>
      <c r="BN894" s="226">
        <v>1.19</v>
      </c>
      <c r="BO894" s="226"/>
      <c r="BP894" s="270"/>
      <c r="BQ894" s="268">
        <v>1</v>
      </c>
      <c r="BR894" s="226">
        <v>1.1200000000000001</v>
      </c>
      <c r="BS894" s="226"/>
      <c r="BT894" s="271"/>
      <c r="BU894" s="8"/>
      <c r="BV894" s="87"/>
      <c r="BW894" s="104" t="s">
        <v>66</v>
      </c>
      <c r="BX894" s="127">
        <f>BI894+BM894+BQ894</f>
        <v>3.0700000000000003</v>
      </c>
      <c r="BY894" s="128">
        <f>BJ894+BN894+BR894</f>
        <v>3.43</v>
      </c>
      <c r="BZ894" s="102">
        <f>BK894+BO894+BS894</f>
        <v>0</v>
      </c>
      <c r="CA894" s="124">
        <f>BL894+BP894+BT894</f>
        <v>0</v>
      </c>
      <c r="CB894" s="8"/>
      <c r="CC894" s="87"/>
      <c r="CD894" s="90" t="s">
        <v>66</v>
      </c>
      <c r="CE894" s="129">
        <f>BX894</f>
        <v>3.0700000000000003</v>
      </c>
      <c r="CF894" s="102">
        <f>BY894</f>
        <v>3.43</v>
      </c>
      <c r="CG894" s="102">
        <f>BZ894</f>
        <v>0</v>
      </c>
      <c r="CH894" s="126">
        <f>CA894</f>
        <v>0</v>
      </c>
      <c r="CI894" s="8"/>
      <c r="CJ894" s="9"/>
      <c r="CK894" s="25" t="s">
        <v>65</v>
      </c>
      <c r="CL894" s="31">
        <f>BJ894/(BJ894+C895)%</f>
        <v>2.9380902413431276</v>
      </c>
      <c r="CM894" s="31">
        <f>BN894/(BN894+D895)%</f>
        <v>2.2222222222222223</v>
      </c>
      <c r="CN894" s="31">
        <f>BR894/(BR894+E895)%</f>
        <v>2.7916251246261221</v>
      </c>
      <c r="CO894" s="32">
        <f>BY894/(BY894+F895)%</f>
        <v>2.6026253888762421</v>
      </c>
      <c r="CP894" s="8"/>
      <c r="CQ894" s="25" t="s">
        <v>65</v>
      </c>
      <c r="CR894" s="31">
        <f>BK894/C895%</f>
        <v>0</v>
      </c>
      <c r="CS894" s="31">
        <f>BO894/D895%</f>
        <v>0</v>
      </c>
      <c r="CT894" s="31">
        <f>BS894/E895%</f>
        <v>0</v>
      </c>
      <c r="CU894" s="32">
        <f>BZ894/F895%</f>
        <v>0</v>
      </c>
    </row>
    <row r="895" spans="1:99" ht="15.75" customHeight="1" x14ac:dyDescent="0.25">
      <c r="A895" s="182" t="s">
        <v>66</v>
      </c>
      <c r="B895" s="202"/>
      <c r="C895" s="204">
        <v>37</v>
      </c>
      <c r="D895" s="204">
        <v>52.36</v>
      </c>
      <c r="E895" s="204">
        <v>39</v>
      </c>
      <c r="F895" s="205">
        <f t="shared" si="751"/>
        <v>128.36000000000001</v>
      </c>
      <c r="G895" s="206">
        <f t="shared" si="742"/>
        <v>1927.4180000000001</v>
      </c>
      <c r="H895" s="205">
        <f>G895/BH877</f>
        <v>96.370900000000006</v>
      </c>
      <c r="I895" s="231">
        <f t="shared" si="735"/>
        <v>0</v>
      </c>
      <c r="J895" s="207">
        <f t="shared" si="743"/>
        <v>0</v>
      </c>
      <c r="K895" s="231">
        <f t="shared" si="736"/>
        <v>0</v>
      </c>
      <c r="L895" s="207">
        <f t="shared" si="744"/>
        <v>30</v>
      </c>
      <c r="M895" s="207">
        <f t="shared" si="737"/>
        <v>595</v>
      </c>
      <c r="N895" s="207">
        <f t="shared" si="745"/>
        <v>9555</v>
      </c>
      <c r="O895" s="208">
        <f>(24*60-(I895+K895+M895+AR895+AS895+AT895+AP895))/24/60*100</f>
        <v>58.680555555555557</v>
      </c>
      <c r="P895" s="208">
        <f>(X895*24*60-(J895+L895+N895+AQ895+AU895))/X895/24/60*100</f>
        <v>66.40625</v>
      </c>
      <c r="Q895" s="232"/>
      <c r="R895" s="233"/>
      <c r="S895" s="233"/>
      <c r="T895" s="234"/>
      <c r="U895" s="234"/>
      <c r="V895" s="272"/>
      <c r="W895" s="213"/>
      <c r="X895" s="214">
        <f>X894</f>
        <v>20</v>
      </c>
      <c r="Y895" s="182" t="s">
        <v>66</v>
      </c>
      <c r="Z895" s="215"/>
      <c r="AA895" s="216"/>
      <c r="AB895" s="216"/>
      <c r="AC895" s="210">
        <f t="shared" si="738"/>
        <v>0</v>
      </c>
      <c r="AD895" s="246"/>
      <c r="AE895" s="246"/>
      <c r="AF895" s="235"/>
      <c r="AG895" s="210">
        <f t="shared" si="739"/>
        <v>0</v>
      </c>
      <c r="AH895" s="235">
        <v>275</v>
      </c>
      <c r="AI895" s="235">
        <v>80</v>
      </c>
      <c r="AJ895" s="235">
        <v>240</v>
      </c>
      <c r="AK895" s="210">
        <f t="shared" si="740"/>
        <v>595</v>
      </c>
      <c r="AL895" s="233"/>
      <c r="AM895" s="233"/>
      <c r="AN895" s="233"/>
      <c r="AO895" s="207">
        <f t="shared" si="747"/>
        <v>0</v>
      </c>
      <c r="AP895" s="236"/>
      <c r="AQ895" s="411">
        <f t="shared" si="748"/>
        <v>0</v>
      </c>
      <c r="AR895" s="237"/>
      <c r="AS895" s="237"/>
      <c r="AT895" s="237"/>
      <c r="AU895" s="219">
        <f t="shared" si="749"/>
        <v>90</v>
      </c>
      <c r="AV895" s="263" t="s">
        <v>67</v>
      </c>
      <c r="AW895" s="221"/>
      <c r="AX895" s="210"/>
      <c r="AY895" s="210"/>
      <c r="AZ895" s="219">
        <f t="shared" si="752"/>
        <v>0</v>
      </c>
      <c r="BA895" s="222">
        <f t="shared" si="750"/>
        <v>0</v>
      </c>
      <c r="BB895" s="221"/>
      <c r="BC895" s="210"/>
      <c r="BD895" s="210"/>
      <c r="BE895" s="219">
        <f t="shared" si="753"/>
        <v>0</v>
      </c>
      <c r="BF895" s="222">
        <f t="shared" si="741"/>
        <v>0</v>
      </c>
      <c r="BG895" s="238"/>
      <c r="BH895" s="195"/>
      <c r="BI895" s="278"/>
      <c r="BJ895" s="276"/>
      <c r="BK895" s="279"/>
      <c r="BL895" s="280"/>
      <c r="BM895" s="279"/>
      <c r="BN895" s="281"/>
      <c r="BO895" s="281"/>
      <c r="BP895" s="280"/>
      <c r="BQ895" s="279"/>
      <c r="BR895" s="197"/>
      <c r="BS895" s="197"/>
      <c r="BT895" s="282"/>
      <c r="BU895" s="8"/>
      <c r="BV895" s="87"/>
      <c r="BW895" s="107"/>
      <c r="BX895" s="130"/>
      <c r="BY895" s="93"/>
      <c r="BZ895" s="93"/>
      <c r="CA895" s="98"/>
      <c r="CB895" s="8"/>
      <c r="CC895" s="87"/>
      <c r="CD895" s="131"/>
      <c r="CE895" s="132"/>
      <c r="CF895" s="93"/>
      <c r="CG895" s="93"/>
      <c r="CH895" s="133"/>
      <c r="CI895" s="8"/>
      <c r="CJ895" s="9"/>
      <c r="CK895" s="25"/>
      <c r="CL895" s="2"/>
      <c r="CM895" s="2"/>
      <c r="CN895" s="2"/>
      <c r="CO895" s="3"/>
      <c r="CP895" s="8"/>
      <c r="CQ895" s="25"/>
      <c r="CR895" s="2"/>
      <c r="CS895" s="2"/>
      <c r="CT895" s="2"/>
      <c r="CU895" s="3"/>
    </row>
    <row r="896" spans="1:99" ht="15.75" customHeight="1" x14ac:dyDescent="0.25">
      <c r="A896" s="182" t="s">
        <v>68</v>
      </c>
      <c r="B896" s="202"/>
      <c r="C896" s="204">
        <v>5.93</v>
      </c>
      <c r="D896" s="204">
        <v>7.12</v>
      </c>
      <c r="E896" s="204">
        <v>14.585000000000001</v>
      </c>
      <c r="F896" s="205">
        <f t="shared" si="751"/>
        <v>27.635000000000002</v>
      </c>
      <c r="G896" s="206">
        <f t="shared" si="742"/>
        <v>578.19000000000005</v>
      </c>
      <c r="H896" s="205">
        <f>G896/BH877</f>
        <v>28.909500000000001</v>
      </c>
      <c r="I896" s="231">
        <f t="shared" si="735"/>
        <v>0</v>
      </c>
      <c r="J896" s="207">
        <f t="shared" si="743"/>
        <v>0</v>
      </c>
      <c r="K896" s="231">
        <f t="shared" si="736"/>
        <v>0</v>
      </c>
      <c r="L896" s="207">
        <f t="shared" si="744"/>
        <v>0</v>
      </c>
      <c r="M896" s="207">
        <f t="shared" si="737"/>
        <v>375</v>
      </c>
      <c r="N896" s="207">
        <f t="shared" si="745"/>
        <v>8780</v>
      </c>
      <c r="O896" s="208">
        <f>(24*60-(I896+K896+M896+AR896+AS896+AT896+AP896))/24/60*100</f>
        <v>73.958333333333343</v>
      </c>
      <c r="P896" s="208">
        <f>(X896*24*60-(J896+L896+N896+AQ896+AU896))/X896/24/60*100</f>
        <v>69.5138888888889</v>
      </c>
      <c r="Q896" s="232"/>
      <c r="R896" s="233"/>
      <c r="S896" s="233"/>
      <c r="T896" s="234"/>
      <c r="U896" s="234"/>
      <c r="V896" s="272"/>
      <c r="W896" s="213"/>
      <c r="X896" s="214">
        <v>20</v>
      </c>
      <c r="Y896" s="182" t="s">
        <v>68</v>
      </c>
      <c r="Z896" s="215"/>
      <c r="AA896" s="216"/>
      <c r="AB896" s="216"/>
      <c r="AC896" s="210">
        <f t="shared" si="738"/>
        <v>0</v>
      </c>
      <c r="AD896" s="235"/>
      <c r="AE896" s="235"/>
      <c r="AF896" s="235"/>
      <c r="AG896" s="210">
        <f t="shared" si="739"/>
        <v>0</v>
      </c>
      <c r="AH896" s="216">
        <v>75</v>
      </c>
      <c r="AI896" s="216">
        <v>80</v>
      </c>
      <c r="AJ896" s="216">
        <v>220</v>
      </c>
      <c r="AK896" s="210">
        <f t="shared" si="740"/>
        <v>375</v>
      </c>
      <c r="AL896" s="233"/>
      <c r="AM896" s="233"/>
      <c r="AN896" s="233"/>
      <c r="AO896" s="207">
        <f t="shared" si="747"/>
        <v>0</v>
      </c>
      <c r="AP896" s="236"/>
      <c r="AQ896" s="411">
        <f t="shared" si="748"/>
        <v>0</v>
      </c>
      <c r="AR896" s="237"/>
      <c r="AS896" s="237"/>
      <c r="AT896" s="237"/>
      <c r="AU896" s="219">
        <f t="shared" si="749"/>
        <v>0</v>
      </c>
      <c r="AV896" s="263" t="s">
        <v>69</v>
      </c>
      <c r="AW896" s="221"/>
      <c r="AX896" s="210"/>
      <c r="AY896" s="210"/>
      <c r="AZ896" s="219">
        <f t="shared" si="752"/>
        <v>0</v>
      </c>
      <c r="BA896" s="222">
        <f t="shared" si="750"/>
        <v>0</v>
      </c>
      <c r="BB896" s="221"/>
      <c r="BC896" s="210"/>
      <c r="BD896" s="210"/>
      <c r="BE896" s="219">
        <f t="shared" si="753"/>
        <v>0</v>
      </c>
      <c r="BF896" s="222">
        <f t="shared" si="741"/>
        <v>0</v>
      </c>
      <c r="BG896" s="223"/>
      <c r="BH896" s="224" t="s">
        <v>70</v>
      </c>
      <c r="BI896" s="268">
        <v>0.46</v>
      </c>
      <c r="BJ896" s="249">
        <v>0.46</v>
      </c>
      <c r="BK896" s="226"/>
      <c r="BL896" s="269"/>
      <c r="BM896" s="268">
        <v>0.56999999999999995</v>
      </c>
      <c r="BN896" s="226">
        <v>0.56999999999999995</v>
      </c>
      <c r="BO896" s="226"/>
      <c r="BP896" s="270"/>
      <c r="BQ896" s="268">
        <v>0.3</v>
      </c>
      <c r="BR896" s="226">
        <v>0.3</v>
      </c>
      <c r="BS896" s="226"/>
      <c r="BT896" s="250"/>
      <c r="BU896" s="8"/>
      <c r="BV896" s="87"/>
      <c r="BW896" s="104" t="s">
        <v>68</v>
      </c>
      <c r="BX896" s="127">
        <f>BI896+BM896+BQ896</f>
        <v>1.33</v>
      </c>
      <c r="BY896" s="128">
        <f>BJ896+BN896+BR896</f>
        <v>1.33</v>
      </c>
      <c r="BZ896" s="102">
        <f>BK896+BO896+BS896</f>
        <v>0</v>
      </c>
      <c r="CA896" s="124">
        <f>BL896+BP896+BT896</f>
        <v>0</v>
      </c>
      <c r="CB896" s="8"/>
      <c r="CC896" s="87"/>
      <c r="CD896" s="131" t="s">
        <v>68</v>
      </c>
      <c r="CE896" s="129">
        <f>BX896</f>
        <v>1.33</v>
      </c>
      <c r="CF896" s="102">
        <f>BY896</f>
        <v>1.33</v>
      </c>
      <c r="CG896" s="102">
        <f>BZ896</f>
        <v>0</v>
      </c>
      <c r="CH896" s="126">
        <f>CA896</f>
        <v>0</v>
      </c>
      <c r="CI896" s="8"/>
      <c r="CJ896" s="9"/>
      <c r="CK896" s="25" t="s">
        <v>70</v>
      </c>
      <c r="CL896" s="31">
        <f>BJ896/(BJ896+C896)%</f>
        <v>7.1987480438184672</v>
      </c>
      <c r="CM896" s="31">
        <f>BN896/(BN896+D896)%</f>
        <v>7.412223667100128</v>
      </c>
      <c r="CN896" s="31">
        <f>BR896/(BR896+E896)%</f>
        <v>2.0154517971111856</v>
      </c>
      <c r="CO896" s="32">
        <f>BY896/(BY896+F896)%</f>
        <v>4.5917486621784915</v>
      </c>
      <c r="CP896" s="8"/>
      <c r="CQ896" s="25" t="s">
        <v>70</v>
      </c>
      <c r="CR896" s="31">
        <f>BK896/C896%</f>
        <v>0</v>
      </c>
      <c r="CS896" s="31">
        <f>BO896/D896%</f>
        <v>0</v>
      </c>
      <c r="CT896" s="31">
        <f>BS896/E896%</f>
        <v>0</v>
      </c>
      <c r="CU896" s="32">
        <f>BZ896/F896%</f>
        <v>0</v>
      </c>
    </row>
    <row r="897" spans="1:99" ht="15.75" customHeight="1" x14ac:dyDescent="0.25">
      <c r="A897" s="182" t="s">
        <v>71</v>
      </c>
      <c r="B897" s="202"/>
      <c r="C897" s="204">
        <v>2.5</v>
      </c>
      <c r="D897" s="204">
        <v>0</v>
      </c>
      <c r="E897" s="204">
        <v>0</v>
      </c>
      <c r="F897" s="206">
        <f t="shared" si="751"/>
        <v>2.5</v>
      </c>
      <c r="G897" s="206">
        <f t="shared" si="742"/>
        <v>195.92100000000002</v>
      </c>
      <c r="H897" s="206">
        <f>G897/BH877</f>
        <v>9.796050000000001</v>
      </c>
      <c r="I897" s="207">
        <f t="shared" si="735"/>
        <v>0</v>
      </c>
      <c r="J897" s="207">
        <f t="shared" si="743"/>
        <v>0</v>
      </c>
      <c r="K897" s="207">
        <f t="shared" si="736"/>
        <v>0</v>
      </c>
      <c r="L897" s="207">
        <f t="shared" si="744"/>
        <v>0</v>
      </c>
      <c r="M897" s="207">
        <f t="shared" si="737"/>
        <v>600</v>
      </c>
      <c r="N897" s="207">
        <f t="shared" si="745"/>
        <v>5640</v>
      </c>
      <c r="O897" s="208">
        <f>(7*24*60-(I897+K897+M897+AR897+AS897+AT897+AP897))/7/24/60*100</f>
        <v>94.047619047619037</v>
      </c>
      <c r="P897" s="208">
        <f>(7*X897*24*60-(J897+L897+N897+AQ897+AU897))/7/X897/24/60*100</f>
        <v>97.202380952380963</v>
      </c>
      <c r="Q897" s="209"/>
      <c r="R897" s="210"/>
      <c r="S897" s="210"/>
      <c r="T897" s="209"/>
      <c r="U897" s="209"/>
      <c r="V897" s="212"/>
      <c r="W897" s="213"/>
      <c r="X897" s="214">
        <f>X890</f>
        <v>20</v>
      </c>
      <c r="Y897" s="182" t="s">
        <v>71</v>
      </c>
      <c r="Z897" s="215"/>
      <c r="AA897" s="216"/>
      <c r="AB897" s="216"/>
      <c r="AC897" s="210">
        <f t="shared" si="738"/>
        <v>0</v>
      </c>
      <c r="AD897" s="235"/>
      <c r="AE897" s="235"/>
      <c r="AF897" s="235"/>
      <c r="AG897" s="210">
        <f t="shared" si="739"/>
        <v>0</v>
      </c>
      <c r="AH897" s="216">
        <v>120</v>
      </c>
      <c r="AI897" s="216">
        <v>480</v>
      </c>
      <c r="AJ897" s="216"/>
      <c r="AK897" s="210">
        <f t="shared" si="740"/>
        <v>600</v>
      </c>
      <c r="AL897" s="233"/>
      <c r="AM897" s="233"/>
      <c r="AN897" s="233"/>
      <c r="AO897" s="207">
        <f t="shared" si="747"/>
        <v>0</v>
      </c>
      <c r="AP897" s="209"/>
      <c r="AQ897" s="411">
        <f t="shared" si="748"/>
        <v>0</v>
      </c>
      <c r="AR897" s="210"/>
      <c r="AS897" s="210"/>
      <c r="AT897" s="210"/>
      <c r="AU897" s="219">
        <f t="shared" si="749"/>
        <v>0</v>
      </c>
      <c r="AV897" s="263" t="s">
        <v>72</v>
      </c>
      <c r="AW897" s="221">
        <f>AH897</f>
        <v>120</v>
      </c>
      <c r="AX897" s="221">
        <f>AI897</f>
        <v>480</v>
      </c>
      <c r="AY897" s="221">
        <f>AJ897</f>
        <v>0</v>
      </c>
      <c r="AZ897" s="219">
        <f t="shared" si="752"/>
        <v>600</v>
      </c>
      <c r="BA897" s="222">
        <f t="shared" si="750"/>
        <v>2240</v>
      </c>
      <c r="BB897" s="221"/>
      <c r="BC897" s="210"/>
      <c r="BD897" s="210"/>
      <c r="BE897" s="219">
        <f t="shared" si="753"/>
        <v>0</v>
      </c>
      <c r="BF897" s="222">
        <f t="shared" si="741"/>
        <v>0</v>
      </c>
      <c r="BG897" s="238"/>
      <c r="BH897" s="195"/>
      <c r="BI897" s="274"/>
      <c r="BJ897" s="240"/>
      <c r="BK897" s="241"/>
      <c r="BL897" s="275"/>
      <c r="BM897" s="274"/>
      <c r="BN897" s="241"/>
      <c r="BO897" s="241"/>
      <c r="BP897" s="276"/>
      <c r="BQ897" s="274"/>
      <c r="BR897" s="241"/>
      <c r="BS897" s="241"/>
      <c r="BT897" s="265"/>
      <c r="BU897" s="8"/>
      <c r="BV897" s="87"/>
      <c r="BW897" s="134"/>
      <c r="BX897" s="130"/>
      <c r="BY897" s="93"/>
      <c r="BZ897" s="93"/>
      <c r="CA897" s="98"/>
      <c r="CB897" s="8"/>
      <c r="CC897" s="87"/>
      <c r="CD897" s="90"/>
      <c r="CE897" s="109"/>
      <c r="CF897" s="93"/>
      <c r="CG897" s="93"/>
      <c r="CH897" s="110"/>
      <c r="CI897" s="8"/>
      <c r="CJ897" s="9"/>
      <c r="CK897" s="25"/>
      <c r="CL897" s="2"/>
      <c r="CM897" s="2"/>
      <c r="CN897" s="2"/>
      <c r="CO897" s="3"/>
      <c r="CP897" s="8"/>
      <c r="CQ897" s="25"/>
      <c r="CR897" s="2"/>
      <c r="CS897" s="2"/>
      <c r="CT897" s="2"/>
      <c r="CU897" s="3"/>
    </row>
    <row r="898" spans="1:99" ht="15.75" customHeight="1" x14ac:dyDescent="0.25">
      <c r="A898" s="182" t="s">
        <v>73</v>
      </c>
      <c r="B898" s="202"/>
      <c r="C898" s="204">
        <v>0</v>
      </c>
      <c r="D898" s="204">
        <v>8.9499999999999993</v>
      </c>
      <c r="E898" s="204">
        <v>3.39</v>
      </c>
      <c r="F898" s="205">
        <f t="shared" ref="F898:F904" si="756">C898+D898+E898</f>
        <v>12.34</v>
      </c>
      <c r="G898" s="206">
        <f t="shared" si="742"/>
        <v>439.45499999999998</v>
      </c>
      <c r="H898" s="205">
        <f>G898/BH877</f>
        <v>21.972749999999998</v>
      </c>
      <c r="I898" s="231">
        <f t="shared" ref="I898:I903" si="757">AC898</f>
        <v>0</v>
      </c>
      <c r="J898" s="207">
        <f t="shared" si="743"/>
        <v>0</v>
      </c>
      <c r="K898" s="231">
        <f t="shared" ref="K898:K903" si="758">AG898</f>
        <v>0</v>
      </c>
      <c r="L898" s="207">
        <f t="shared" si="744"/>
        <v>45</v>
      </c>
      <c r="M898" s="207">
        <f t="shared" ref="M898:M903" si="759">AK898</f>
        <v>1080</v>
      </c>
      <c r="N898" s="207">
        <f t="shared" si="745"/>
        <v>10305</v>
      </c>
      <c r="O898" s="208">
        <f t="shared" ref="O898:O903" si="760">(24*60-(I898+K898+M898+AR898+AS898+AT898+AP898))/24/60*100</f>
        <v>25</v>
      </c>
      <c r="P898" s="208">
        <f t="shared" ref="P898:P903" si="761">(X898*24*60-(J898+L898+N898+AQ898+AU898))/X898/24/60*100</f>
        <v>64.0625</v>
      </c>
      <c r="Q898" s="232"/>
      <c r="R898" s="233"/>
      <c r="S898" s="233"/>
      <c r="T898" s="234"/>
      <c r="U898" s="234"/>
      <c r="V898" s="272"/>
      <c r="W898" s="213"/>
      <c r="X898" s="214">
        <v>20</v>
      </c>
      <c r="Y898" s="182" t="s">
        <v>73</v>
      </c>
      <c r="Z898" s="215"/>
      <c r="AA898" s="216"/>
      <c r="AB898" s="216"/>
      <c r="AC898" s="210">
        <f t="shared" ref="AC898:AC903" si="762">Z898+AA898+AB898</f>
        <v>0</v>
      </c>
      <c r="AD898" s="235"/>
      <c r="AE898" s="235"/>
      <c r="AF898" s="235"/>
      <c r="AG898" s="210">
        <f t="shared" ref="AG898:AG903" si="763">AD898+AE898+AF898</f>
        <v>0</v>
      </c>
      <c r="AH898" s="216">
        <v>480</v>
      </c>
      <c r="AI898" s="216">
        <v>360</v>
      </c>
      <c r="AJ898" s="216">
        <v>240</v>
      </c>
      <c r="AK898" s="210">
        <f t="shared" ref="AK898:AK903" si="764">AH898+AI898+AJ898</f>
        <v>1080</v>
      </c>
      <c r="AL898" s="233"/>
      <c r="AM898" s="233"/>
      <c r="AN898" s="233"/>
      <c r="AO898" s="207">
        <f t="shared" si="747"/>
        <v>0</v>
      </c>
      <c r="AP898" s="236"/>
      <c r="AQ898" s="411">
        <f t="shared" si="748"/>
        <v>0</v>
      </c>
      <c r="AR898" s="237"/>
      <c r="AS898" s="237"/>
      <c r="AT898" s="237"/>
      <c r="AU898" s="219">
        <f t="shared" si="749"/>
        <v>0</v>
      </c>
      <c r="AV898" s="263" t="s">
        <v>74</v>
      </c>
      <c r="AW898" s="221"/>
      <c r="AX898" s="210"/>
      <c r="AY898" s="210"/>
      <c r="AZ898" s="219">
        <f t="shared" ref="AZ898:AZ903" si="765">AW898+AX898+AY898</f>
        <v>0</v>
      </c>
      <c r="BA898" s="222">
        <f t="shared" si="750"/>
        <v>0</v>
      </c>
      <c r="BB898" s="221"/>
      <c r="BC898" s="210"/>
      <c r="BD898" s="210"/>
      <c r="BE898" s="219">
        <f t="shared" ref="BE898:BE903" si="766">BB898+BC898+BD898</f>
        <v>0</v>
      </c>
      <c r="BF898" s="222">
        <f t="shared" si="741"/>
        <v>0</v>
      </c>
      <c r="BG898" s="223"/>
      <c r="BH898" s="224" t="s">
        <v>71</v>
      </c>
      <c r="BI898" s="268">
        <v>0</v>
      </c>
      <c r="BJ898" s="249">
        <v>0</v>
      </c>
      <c r="BK898" s="226"/>
      <c r="BL898" s="269"/>
      <c r="BM898" s="268">
        <v>0</v>
      </c>
      <c r="BN898" s="226">
        <v>0</v>
      </c>
      <c r="BO898" s="226"/>
      <c r="BP898" s="270"/>
      <c r="BQ898" s="268">
        <v>0</v>
      </c>
      <c r="BR898" s="226">
        <v>0</v>
      </c>
      <c r="BS898" s="226"/>
      <c r="BT898" s="250"/>
      <c r="BU898" s="8"/>
      <c r="BV898" s="87"/>
      <c r="BW898" s="104" t="s">
        <v>71</v>
      </c>
      <c r="BX898" s="127">
        <f t="shared" ref="BX898:CA899" si="767">BI898+BM898+BQ898</f>
        <v>0</v>
      </c>
      <c r="BY898" s="128">
        <f t="shared" si="767"/>
        <v>0</v>
      </c>
      <c r="BZ898" s="102">
        <f t="shared" si="767"/>
        <v>0</v>
      </c>
      <c r="CA898" s="124">
        <f t="shared" si="767"/>
        <v>0</v>
      </c>
      <c r="CB898" s="8"/>
      <c r="CC898" s="87"/>
      <c r="CD898" s="131" t="s">
        <v>71</v>
      </c>
      <c r="CE898" s="129">
        <f t="shared" ref="CE898:CH899" si="768">BX898</f>
        <v>0</v>
      </c>
      <c r="CF898" s="102">
        <f t="shared" si="768"/>
        <v>0</v>
      </c>
      <c r="CG898" s="102">
        <f t="shared" si="768"/>
        <v>0</v>
      </c>
      <c r="CH898" s="126">
        <f t="shared" si="768"/>
        <v>0</v>
      </c>
      <c r="CI898" s="8"/>
      <c r="CJ898" s="9"/>
      <c r="CK898" s="25" t="s">
        <v>75</v>
      </c>
      <c r="CL898" s="31">
        <f>BJ898/(BJ898+C897)%</f>
        <v>0</v>
      </c>
      <c r="CM898" s="31" t="e">
        <f>BN898/(BN898+D897)%</f>
        <v>#DIV/0!</v>
      </c>
      <c r="CN898" s="31">
        <f>BR898/(BR898+E898)%</f>
        <v>0</v>
      </c>
      <c r="CO898" s="32">
        <f>BY898/(BY898+F897)%</f>
        <v>0</v>
      </c>
      <c r="CP898" s="8"/>
      <c r="CQ898" s="25" t="s">
        <v>75</v>
      </c>
      <c r="CR898" s="31">
        <f>BK898/C897%</f>
        <v>0</v>
      </c>
      <c r="CS898" s="31" t="e">
        <f>BO898/D897%</f>
        <v>#DIV/0!</v>
      </c>
      <c r="CT898" s="31" t="e">
        <f>BS898/E897%</f>
        <v>#DIV/0!</v>
      </c>
      <c r="CU898" s="32">
        <f>BZ898/F897%</f>
        <v>0</v>
      </c>
    </row>
    <row r="899" spans="1:99" ht="15.75" customHeight="1" x14ac:dyDescent="0.25">
      <c r="A899" s="201" t="s">
        <v>76</v>
      </c>
      <c r="B899" s="202"/>
      <c r="C899" s="204">
        <v>18.899999999999999</v>
      </c>
      <c r="D899" s="204">
        <v>15.095000000000001</v>
      </c>
      <c r="E899" s="204">
        <v>14.629</v>
      </c>
      <c r="F899" s="206">
        <f>C899+AE910</f>
        <v>18.899999999999999</v>
      </c>
      <c r="G899" s="206">
        <f t="shared" si="742"/>
        <v>651.41499999999996</v>
      </c>
      <c r="H899" s="206">
        <f>G899/BH877</f>
        <v>32.570749999999997</v>
      </c>
      <c r="I899" s="207">
        <f t="shared" si="757"/>
        <v>0</v>
      </c>
      <c r="J899" s="207">
        <f t="shared" si="743"/>
        <v>0</v>
      </c>
      <c r="K899" s="207">
        <f t="shared" si="758"/>
        <v>0</v>
      </c>
      <c r="L899" s="207">
        <f t="shared" si="744"/>
        <v>0</v>
      </c>
      <c r="M899" s="207">
        <f t="shared" si="759"/>
        <v>60</v>
      </c>
      <c r="N899" s="207">
        <f t="shared" si="745"/>
        <v>5305</v>
      </c>
      <c r="O899" s="208">
        <f t="shared" si="760"/>
        <v>95.833333333333343</v>
      </c>
      <c r="P899" s="208">
        <f t="shared" si="761"/>
        <v>81.475694444444429</v>
      </c>
      <c r="Q899" s="209" t="e">
        <f t="shared" ref="Q899:S904" si="769">C899/AL899*60</f>
        <v>#DIV/0!</v>
      </c>
      <c r="R899" s="210" t="e">
        <f t="shared" si="769"/>
        <v>#DIV/0!</v>
      </c>
      <c r="S899" s="210" t="e">
        <f t="shared" si="769"/>
        <v>#DIV/0!</v>
      </c>
      <c r="T899" s="209" t="e">
        <f>(F899)/(AL899+AM899+AN899)*60</f>
        <v>#DIV/0!</v>
      </c>
      <c r="U899" s="209" t="e">
        <f>(G899)*60/AO899</f>
        <v>#DIV/0!</v>
      </c>
      <c r="V899" s="212"/>
      <c r="W899" s="213"/>
      <c r="X899" s="214">
        <f>X895</f>
        <v>20</v>
      </c>
      <c r="Y899" s="201" t="s">
        <v>76</v>
      </c>
      <c r="Z899" s="215"/>
      <c r="AA899" s="216"/>
      <c r="AB899" s="216"/>
      <c r="AC899" s="210">
        <f t="shared" si="762"/>
        <v>0</v>
      </c>
      <c r="AD899" s="235"/>
      <c r="AE899" s="235"/>
      <c r="AF899" s="246"/>
      <c r="AG899" s="210">
        <f t="shared" si="763"/>
        <v>0</v>
      </c>
      <c r="AH899" s="235">
        <v>0</v>
      </c>
      <c r="AI899" s="235">
        <v>0</v>
      </c>
      <c r="AJ899" s="235">
        <v>60</v>
      </c>
      <c r="AK899" s="210">
        <f t="shared" si="764"/>
        <v>60</v>
      </c>
      <c r="AL899" s="210"/>
      <c r="AM899" s="210"/>
      <c r="AN899" s="210"/>
      <c r="AO899" s="207">
        <f t="shared" si="747"/>
        <v>0</v>
      </c>
      <c r="AP899" s="209"/>
      <c r="AQ899" s="411">
        <f t="shared" si="748"/>
        <v>0</v>
      </c>
      <c r="AR899" s="210"/>
      <c r="AS899" s="210"/>
      <c r="AT899" s="210"/>
      <c r="AU899" s="219">
        <f t="shared" si="749"/>
        <v>30</v>
      </c>
      <c r="AV899" s="263" t="s">
        <v>77</v>
      </c>
      <c r="AW899" s="221"/>
      <c r="AX899" s="210"/>
      <c r="AY899" s="210"/>
      <c r="AZ899" s="219">
        <f t="shared" si="765"/>
        <v>0</v>
      </c>
      <c r="BA899" s="222">
        <f t="shared" si="750"/>
        <v>0</v>
      </c>
      <c r="BB899" s="221"/>
      <c r="BC899" s="210"/>
      <c r="BD899" s="210"/>
      <c r="BE899" s="219">
        <f t="shared" si="766"/>
        <v>0</v>
      </c>
      <c r="BF899" s="222">
        <f t="shared" si="741"/>
        <v>0</v>
      </c>
      <c r="BG899" s="238"/>
      <c r="BH899" s="283" t="s">
        <v>73</v>
      </c>
      <c r="BI899" s="264">
        <v>0</v>
      </c>
      <c r="BJ899" s="264">
        <v>0</v>
      </c>
      <c r="BK899" s="264"/>
      <c r="BL899" s="264"/>
      <c r="BM899" s="264">
        <v>0</v>
      </c>
      <c r="BN899" s="264">
        <v>0</v>
      </c>
      <c r="BO899" s="264"/>
      <c r="BP899" s="264"/>
      <c r="BQ899" s="264">
        <v>0.25</v>
      </c>
      <c r="BR899" s="264">
        <v>0.25</v>
      </c>
      <c r="BS899" s="264"/>
      <c r="BT899" s="250"/>
      <c r="BU899" s="8"/>
      <c r="BV899" s="87"/>
      <c r="BW899" s="104" t="s">
        <v>73</v>
      </c>
      <c r="BX899" s="135">
        <f t="shared" si="767"/>
        <v>0.25</v>
      </c>
      <c r="BY899" s="136">
        <f t="shared" si="767"/>
        <v>0.25</v>
      </c>
      <c r="BZ899" s="137">
        <f t="shared" si="767"/>
        <v>0</v>
      </c>
      <c r="CA899" s="138">
        <f t="shared" si="767"/>
        <v>0</v>
      </c>
      <c r="CB899" s="8"/>
      <c r="CC899" s="118"/>
      <c r="CD899" s="139" t="s">
        <v>73</v>
      </c>
      <c r="CE899" s="140">
        <f t="shared" si="768"/>
        <v>0.25</v>
      </c>
      <c r="CF899" s="137">
        <f t="shared" si="768"/>
        <v>0.25</v>
      </c>
      <c r="CG899" s="137">
        <f t="shared" si="768"/>
        <v>0</v>
      </c>
      <c r="CH899" s="141">
        <f t="shared" si="768"/>
        <v>0</v>
      </c>
      <c r="CI899" s="8"/>
      <c r="CJ899" s="9"/>
      <c r="CK899" s="33"/>
      <c r="CL899" s="4"/>
      <c r="CM899" s="4"/>
      <c r="CN899" s="4"/>
      <c r="CO899" s="5"/>
      <c r="CP899" s="8"/>
      <c r="CQ899" s="34" t="s">
        <v>78</v>
      </c>
      <c r="CR899" s="35" t="e">
        <f>BK899/C898%</f>
        <v>#DIV/0!</v>
      </c>
      <c r="CS899" s="35">
        <f>BO899/D898%</f>
        <v>0</v>
      </c>
      <c r="CT899" s="35">
        <f>BS899/E898%</f>
        <v>0</v>
      </c>
      <c r="CU899" s="47">
        <f>BZ899/F898%</f>
        <v>0</v>
      </c>
    </row>
    <row r="900" spans="1:99" ht="15.75" customHeight="1" x14ac:dyDescent="0.25">
      <c r="A900" s="182" t="s">
        <v>79</v>
      </c>
      <c r="B900" s="202"/>
      <c r="C900" s="204">
        <v>6.5759999999999996</v>
      </c>
      <c r="D900" s="204">
        <v>24.315000000000001</v>
      </c>
      <c r="E900" s="204">
        <v>21.774999999999999</v>
      </c>
      <c r="F900" s="205">
        <f t="shared" si="756"/>
        <v>52.665999999999997</v>
      </c>
      <c r="G900" s="206">
        <f t="shared" si="742"/>
        <v>638.91599999999994</v>
      </c>
      <c r="H900" s="205">
        <f>G900/BH877</f>
        <v>31.945799999999998</v>
      </c>
      <c r="I900" s="231">
        <f t="shared" si="757"/>
        <v>0</v>
      </c>
      <c r="J900" s="207">
        <f t="shared" si="743"/>
        <v>0</v>
      </c>
      <c r="K900" s="231">
        <f t="shared" si="758"/>
        <v>0</v>
      </c>
      <c r="L900" s="207">
        <f t="shared" si="744"/>
        <v>0</v>
      </c>
      <c r="M900" s="207">
        <f t="shared" si="759"/>
        <v>80</v>
      </c>
      <c r="N900" s="207">
        <f t="shared" si="745"/>
        <v>7750</v>
      </c>
      <c r="O900" s="208">
        <f t="shared" si="760"/>
        <v>94.444444444444443</v>
      </c>
      <c r="P900" s="208">
        <f t="shared" si="761"/>
        <v>71.423611111111114</v>
      </c>
      <c r="Q900" s="232" t="e">
        <f t="shared" si="769"/>
        <v>#DIV/0!</v>
      </c>
      <c r="R900" s="233" t="e">
        <f t="shared" si="769"/>
        <v>#DIV/0!</v>
      </c>
      <c r="S900" s="233" t="e">
        <f t="shared" si="769"/>
        <v>#DIV/0!</v>
      </c>
      <c r="T900" s="234" t="e">
        <f>(F900)/(AL900+AM900+AN900)*60</f>
        <v>#DIV/0!</v>
      </c>
      <c r="U900" s="234" t="e">
        <f>(G900)*60/AO900</f>
        <v>#DIV/0!</v>
      </c>
      <c r="V900" s="272"/>
      <c r="W900" s="213"/>
      <c r="X900" s="214">
        <f>X899</f>
        <v>20</v>
      </c>
      <c r="Y900" s="182" t="s">
        <v>79</v>
      </c>
      <c r="Z900" s="215"/>
      <c r="AA900" s="216"/>
      <c r="AB900" s="216"/>
      <c r="AC900" s="210">
        <f t="shared" si="762"/>
        <v>0</v>
      </c>
      <c r="AD900" s="235"/>
      <c r="AE900" s="235"/>
      <c r="AF900" s="246"/>
      <c r="AG900" s="210">
        <f t="shared" si="763"/>
        <v>0</v>
      </c>
      <c r="AH900" s="235">
        <v>0</v>
      </c>
      <c r="AI900" s="235">
        <v>40</v>
      </c>
      <c r="AJ900" s="235">
        <v>40</v>
      </c>
      <c r="AK900" s="210">
        <f t="shared" si="764"/>
        <v>80</v>
      </c>
      <c r="AL900" s="233"/>
      <c r="AM900" s="233"/>
      <c r="AN900" s="233"/>
      <c r="AO900" s="207">
        <f t="shared" si="747"/>
        <v>0</v>
      </c>
      <c r="AP900" s="236"/>
      <c r="AQ900" s="411">
        <f t="shared" si="748"/>
        <v>480</v>
      </c>
      <c r="AR900" s="237"/>
      <c r="AS900" s="237"/>
      <c r="AT900" s="237"/>
      <c r="AU900" s="219">
        <f t="shared" si="749"/>
        <v>0</v>
      </c>
      <c r="AV900" s="263" t="s">
        <v>80</v>
      </c>
      <c r="AW900" s="221"/>
      <c r="AX900" s="210"/>
      <c r="AY900" s="210"/>
      <c r="AZ900" s="219">
        <f t="shared" si="765"/>
        <v>0</v>
      </c>
      <c r="BA900" s="222">
        <f t="shared" si="750"/>
        <v>0</v>
      </c>
      <c r="BB900" s="221"/>
      <c r="BC900" s="210"/>
      <c r="BD900" s="210"/>
      <c r="BE900" s="219">
        <f t="shared" si="766"/>
        <v>0</v>
      </c>
      <c r="BF900" s="222">
        <f t="shared" si="741"/>
        <v>0</v>
      </c>
      <c r="BG900" s="284"/>
      <c r="BH900" s="224" t="s">
        <v>77</v>
      </c>
      <c r="BI900" s="225"/>
      <c r="BJ900" s="249"/>
      <c r="BK900" s="226">
        <v>0.67</v>
      </c>
      <c r="BL900" s="250"/>
      <c r="BM900" s="225"/>
      <c r="BN900" s="226"/>
      <c r="BO900" s="226">
        <v>0.22600000000000001</v>
      </c>
      <c r="BP900" s="251"/>
      <c r="BQ900" s="225"/>
      <c r="BR900" s="226"/>
      <c r="BS900" s="226">
        <v>0.38</v>
      </c>
      <c r="BT900" s="250"/>
      <c r="BU900" s="8"/>
      <c r="BV900" s="87"/>
      <c r="BW900" s="104" t="s">
        <v>77</v>
      </c>
      <c r="BX900" s="130"/>
      <c r="BY900" s="93"/>
      <c r="BZ900" s="102">
        <f>BK900+BO900+BS900</f>
        <v>1.276</v>
      </c>
      <c r="CA900" s="98"/>
      <c r="CB900" s="8"/>
      <c r="CC900" s="87"/>
      <c r="CD900" s="131" t="s">
        <v>77</v>
      </c>
      <c r="CE900" s="132"/>
      <c r="CF900" s="93"/>
      <c r="CG900" s="102">
        <f>BZ900</f>
        <v>1.276</v>
      </c>
      <c r="CH900" s="133"/>
      <c r="CI900" s="8"/>
      <c r="CJ900" s="9"/>
      <c r="CK900" s="34" t="s">
        <v>78</v>
      </c>
      <c r="CL900" s="35" t="e">
        <f>BJ899/(BJ899+C898)%</f>
        <v>#DIV/0!</v>
      </c>
      <c r="CM900" s="31">
        <f>BN899/(BN899+D898)%</f>
        <v>0</v>
      </c>
      <c r="CN900" s="31">
        <f>BR899/(BR899+E898)%</f>
        <v>6.8681318681318677</v>
      </c>
      <c r="CO900" s="32">
        <f>BY899/(BY899+F898)%</f>
        <v>1.9857029388403493</v>
      </c>
      <c r="CP900" s="8"/>
      <c r="CQ900" s="25" t="s">
        <v>77</v>
      </c>
      <c r="CR900" s="31">
        <f>BK900/C899%</f>
        <v>3.5449735449735456</v>
      </c>
      <c r="CS900" s="31">
        <f>BO900/D899%</f>
        <v>1.4971844981782048</v>
      </c>
      <c r="CT900" s="31">
        <f>BS900/E899%</f>
        <v>2.5975801490190715</v>
      </c>
      <c r="CU900" s="32">
        <f>BZ900/F899%</f>
        <v>6.7513227513227525</v>
      </c>
    </row>
    <row r="901" spans="1:99" ht="15.75" customHeight="1" x14ac:dyDescent="0.25">
      <c r="A901" s="182" t="s">
        <v>81</v>
      </c>
      <c r="B901" s="202"/>
      <c r="C901" s="204">
        <v>0</v>
      </c>
      <c r="D901" s="204">
        <v>0</v>
      </c>
      <c r="E901" s="204">
        <v>0</v>
      </c>
      <c r="F901" s="205">
        <f t="shared" si="756"/>
        <v>0</v>
      </c>
      <c r="G901" s="206">
        <f t="shared" si="742"/>
        <v>25.011999999999997</v>
      </c>
      <c r="H901" s="205">
        <f>G901/BH877</f>
        <v>1.2505999999999999</v>
      </c>
      <c r="I901" s="231">
        <f t="shared" si="757"/>
        <v>0</v>
      </c>
      <c r="J901" s="207">
        <f t="shared" si="743"/>
        <v>0</v>
      </c>
      <c r="K901" s="231">
        <f t="shared" si="758"/>
        <v>0</v>
      </c>
      <c r="L901" s="207">
        <f t="shared" si="744"/>
        <v>0</v>
      </c>
      <c r="M901" s="207">
        <f t="shared" si="759"/>
        <v>1440</v>
      </c>
      <c r="N901" s="207">
        <f t="shared" si="745"/>
        <v>25660</v>
      </c>
      <c r="O901" s="208">
        <f t="shared" si="760"/>
        <v>0</v>
      </c>
      <c r="P901" s="208">
        <f t="shared" si="761"/>
        <v>10.902777777777779</v>
      </c>
      <c r="Q901" s="232" t="e">
        <f t="shared" si="769"/>
        <v>#DIV/0!</v>
      </c>
      <c r="R901" s="233" t="e">
        <f t="shared" si="769"/>
        <v>#DIV/0!</v>
      </c>
      <c r="S901" s="233" t="e">
        <f t="shared" si="769"/>
        <v>#DIV/0!</v>
      </c>
      <c r="T901" s="234" t="e">
        <f>(F901)/(AL901+AM901+AN901)*60</f>
        <v>#DIV/0!</v>
      </c>
      <c r="U901" s="234" t="e">
        <f>(G901)*60/AO901</f>
        <v>#DIV/0!</v>
      </c>
      <c r="V901" s="272"/>
      <c r="W901" s="213"/>
      <c r="X901" s="285">
        <f>X900</f>
        <v>20</v>
      </c>
      <c r="Y901" s="182" t="s">
        <v>81</v>
      </c>
      <c r="Z901" s="215"/>
      <c r="AA901" s="216"/>
      <c r="AB901" s="216"/>
      <c r="AC901" s="210">
        <f t="shared" si="762"/>
        <v>0</v>
      </c>
      <c r="AD901" s="216"/>
      <c r="AE901" s="216"/>
      <c r="AF901" s="216"/>
      <c r="AG901" s="210">
        <f t="shared" si="763"/>
        <v>0</v>
      </c>
      <c r="AH901" s="235">
        <v>480</v>
      </c>
      <c r="AI901" s="235">
        <v>480</v>
      </c>
      <c r="AJ901" s="235">
        <v>480</v>
      </c>
      <c r="AK901" s="210">
        <f t="shared" si="764"/>
        <v>1440</v>
      </c>
      <c r="AL901" s="233"/>
      <c r="AM901" s="233"/>
      <c r="AN901" s="233"/>
      <c r="AO901" s="207">
        <f t="shared" si="747"/>
        <v>0</v>
      </c>
      <c r="AP901" s="236"/>
      <c r="AQ901" s="411">
        <f t="shared" si="748"/>
        <v>0</v>
      </c>
      <c r="AR901" s="237"/>
      <c r="AS901" s="237"/>
      <c r="AT901" s="237"/>
      <c r="AU901" s="219">
        <f t="shared" si="749"/>
        <v>0</v>
      </c>
      <c r="AV901" s="263" t="s">
        <v>82</v>
      </c>
      <c r="AW901" s="221"/>
      <c r="AX901" s="210"/>
      <c r="AY901" s="210"/>
      <c r="AZ901" s="219">
        <f t="shared" si="765"/>
        <v>0</v>
      </c>
      <c r="BA901" s="222">
        <f t="shared" si="750"/>
        <v>0</v>
      </c>
      <c r="BB901" s="221"/>
      <c r="BC901" s="210"/>
      <c r="BD901" s="210"/>
      <c r="BE901" s="219">
        <f t="shared" si="766"/>
        <v>0</v>
      </c>
      <c r="BF901" s="222">
        <f t="shared" si="741"/>
        <v>0</v>
      </c>
      <c r="BG901" s="223"/>
      <c r="BH901" s="195"/>
      <c r="BI901" s="239"/>
      <c r="BJ901" s="240"/>
      <c r="BK901" s="241"/>
      <c r="BL901" s="242"/>
      <c r="BM901" s="239"/>
      <c r="BN901" s="241"/>
      <c r="BO901" s="241"/>
      <c r="BP901" s="198"/>
      <c r="BQ901" s="239"/>
      <c r="BR901" s="241"/>
      <c r="BS901" s="241"/>
      <c r="BT901" s="242"/>
      <c r="BU901" s="8"/>
      <c r="BV901" s="87"/>
      <c r="BW901" s="107"/>
      <c r="BX901" s="130"/>
      <c r="BY901" s="93"/>
      <c r="BZ901" s="93"/>
      <c r="CA901" s="98"/>
      <c r="CB901" s="8"/>
      <c r="CC901" s="87"/>
      <c r="CD901" s="108"/>
      <c r="CE901" s="109"/>
      <c r="CF901" s="93"/>
      <c r="CG901" s="93"/>
      <c r="CH901" s="110"/>
      <c r="CI901" s="8"/>
      <c r="CJ901" s="9"/>
      <c r="CK901" s="36"/>
      <c r="CL901" s="37"/>
      <c r="CM901" s="37"/>
      <c r="CN901" s="37"/>
      <c r="CO901" s="38"/>
      <c r="CP901" s="8"/>
      <c r="CQ901" s="25"/>
      <c r="CR901" s="2"/>
      <c r="CS901" s="2"/>
      <c r="CT901" s="2"/>
      <c r="CU901" s="3"/>
    </row>
    <row r="902" spans="1:99" ht="15.75" customHeight="1" x14ac:dyDescent="0.25">
      <c r="A902" s="182" t="s">
        <v>83</v>
      </c>
      <c r="B902" s="202"/>
      <c r="C902" s="204">
        <v>5.4409999999999998</v>
      </c>
      <c r="D902" s="204">
        <v>8.8970000000000002</v>
      </c>
      <c r="E902" s="204">
        <v>4.6639999999999997</v>
      </c>
      <c r="F902" s="205">
        <f t="shared" si="756"/>
        <v>19.002000000000002</v>
      </c>
      <c r="G902" s="206">
        <f t="shared" si="742"/>
        <v>255.006</v>
      </c>
      <c r="H902" s="205">
        <f>G902/BH877</f>
        <v>12.750299999999999</v>
      </c>
      <c r="I902" s="231">
        <f t="shared" si="757"/>
        <v>0</v>
      </c>
      <c r="J902" s="207">
        <f t="shared" si="743"/>
        <v>540</v>
      </c>
      <c r="K902" s="231">
        <f t="shared" si="758"/>
        <v>0</v>
      </c>
      <c r="L902" s="207">
        <f t="shared" si="744"/>
        <v>240</v>
      </c>
      <c r="M902" s="207">
        <f t="shared" si="759"/>
        <v>40</v>
      </c>
      <c r="N902" s="207">
        <f t="shared" si="745"/>
        <v>3425</v>
      </c>
      <c r="O902" s="208">
        <f t="shared" si="760"/>
        <v>97.222222222222214</v>
      </c>
      <c r="P902" s="208">
        <f t="shared" si="761"/>
        <v>85.399305555555557</v>
      </c>
      <c r="Q902" s="232" t="e">
        <f t="shared" si="769"/>
        <v>#DIV/0!</v>
      </c>
      <c r="R902" s="233" t="e">
        <f t="shared" si="769"/>
        <v>#DIV/0!</v>
      </c>
      <c r="S902" s="233" t="e">
        <f t="shared" si="769"/>
        <v>#DIV/0!</v>
      </c>
      <c r="T902" s="234" t="e">
        <f>(F902)/(AL902+AM902+AN902)*60</f>
        <v>#DIV/0!</v>
      </c>
      <c r="U902" s="234" t="e">
        <f>(G902)*60/AO902</f>
        <v>#DIV/0!</v>
      </c>
      <c r="V902" s="272"/>
      <c r="W902" s="286"/>
      <c r="X902" s="214">
        <f>X901</f>
        <v>20</v>
      </c>
      <c r="Y902" s="182" t="s">
        <v>83</v>
      </c>
      <c r="Z902" s="215"/>
      <c r="AA902" s="215"/>
      <c r="AB902" s="215"/>
      <c r="AC902" s="210">
        <f t="shared" si="762"/>
        <v>0</v>
      </c>
      <c r="AD902" s="215"/>
      <c r="AE902" s="215"/>
      <c r="AF902" s="215"/>
      <c r="AG902" s="210">
        <f t="shared" si="763"/>
        <v>0</v>
      </c>
      <c r="AH902" s="235">
        <v>0</v>
      </c>
      <c r="AI902" s="235">
        <v>40</v>
      </c>
      <c r="AJ902" s="235">
        <v>0</v>
      </c>
      <c r="AK902" s="210">
        <f t="shared" si="764"/>
        <v>40</v>
      </c>
      <c r="AL902" s="233"/>
      <c r="AM902" s="233"/>
      <c r="AN902" s="233"/>
      <c r="AO902" s="207">
        <f t="shared" si="747"/>
        <v>0</v>
      </c>
      <c r="AP902" s="236"/>
      <c r="AQ902" s="411">
        <f t="shared" si="748"/>
        <v>0</v>
      </c>
      <c r="AR902" s="237"/>
      <c r="AS902" s="237"/>
      <c r="AT902" s="237"/>
      <c r="AU902" s="219">
        <f t="shared" si="749"/>
        <v>0</v>
      </c>
      <c r="AV902" s="263" t="s">
        <v>84</v>
      </c>
      <c r="AW902" s="221"/>
      <c r="AX902" s="210"/>
      <c r="AY902" s="210"/>
      <c r="AZ902" s="219">
        <f t="shared" si="765"/>
        <v>0</v>
      </c>
      <c r="BA902" s="222">
        <f t="shared" si="750"/>
        <v>0</v>
      </c>
      <c r="BB902" s="221"/>
      <c r="BC902" s="210"/>
      <c r="BD902" s="210"/>
      <c r="BE902" s="219">
        <f t="shared" si="766"/>
        <v>0</v>
      </c>
      <c r="BF902" s="222">
        <f t="shared" si="741"/>
        <v>0</v>
      </c>
      <c r="BG902" s="223"/>
      <c r="BH902" s="224" t="s">
        <v>80</v>
      </c>
      <c r="BI902" s="225"/>
      <c r="BJ902" s="249"/>
      <c r="BK902" s="226">
        <v>7.0000000000000007E-2</v>
      </c>
      <c r="BL902" s="250"/>
      <c r="BM902" s="287"/>
      <c r="BN902" s="226"/>
      <c r="BO902" s="226">
        <v>0.33800000000000002</v>
      </c>
      <c r="BP902" s="288"/>
      <c r="BQ902" s="287"/>
      <c r="BR902" s="226"/>
      <c r="BS902" s="226">
        <v>0.38400000000000001</v>
      </c>
      <c r="BT902" s="289"/>
      <c r="BU902" s="8"/>
      <c r="BV902" s="87"/>
      <c r="BW902" s="104" t="s">
        <v>80</v>
      </c>
      <c r="BX902" s="130"/>
      <c r="BY902" s="93"/>
      <c r="BZ902" s="102">
        <f>BK902+BO902+BS902</f>
        <v>0.79200000000000004</v>
      </c>
      <c r="CA902" s="98"/>
      <c r="CB902" s="8"/>
      <c r="CC902" s="87"/>
      <c r="CD902" s="131" t="s">
        <v>80</v>
      </c>
      <c r="CE902" s="132"/>
      <c r="CF902" s="93"/>
      <c r="CG902" s="102">
        <f>BZ902</f>
        <v>0.79200000000000004</v>
      </c>
      <c r="CH902" s="133"/>
      <c r="CI902" s="8"/>
      <c r="CJ902" s="9"/>
      <c r="CK902" s="39"/>
      <c r="CL902" s="40"/>
      <c r="CM902" s="40"/>
      <c r="CN902" s="40"/>
      <c r="CO902" s="41"/>
      <c r="CP902" s="8"/>
      <c r="CQ902" s="25" t="s">
        <v>80</v>
      </c>
      <c r="CR902" s="31">
        <f>BK902/C900%</f>
        <v>1.0644768856447691</v>
      </c>
      <c r="CS902" s="31">
        <f>BO902/D900%</f>
        <v>1.3900884227842896</v>
      </c>
      <c r="CT902" s="31">
        <f>BS902/E900%</f>
        <v>1.7634902411021816</v>
      </c>
      <c r="CU902" s="32">
        <f>BZ902/F900%</f>
        <v>1.5038165040063798</v>
      </c>
    </row>
    <row r="903" spans="1:99" ht="15.75" customHeight="1" x14ac:dyDescent="0.25">
      <c r="A903" s="182" t="s">
        <v>85</v>
      </c>
      <c r="B903" s="202"/>
      <c r="C903" s="204">
        <v>9.5229999999999997</v>
      </c>
      <c r="D903" s="204">
        <v>13.618</v>
      </c>
      <c r="E903" s="204">
        <v>0</v>
      </c>
      <c r="F903" s="205">
        <f t="shared" si="756"/>
        <v>23.140999999999998</v>
      </c>
      <c r="G903" s="206">
        <f t="shared" si="742"/>
        <v>530.43200000000002</v>
      </c>
      <c r="H903" s="205">
        <f>G903/BH877</f>
        <v>26.521599999999999</v>
      </c>
      <c r="I903" s="231">
        <f t="shared" si="757"/>
        <v>0</v>
      </c>
      <c r="J903" s="207">
        <f t="shared" si="743"/>
        <v>0</v>
      </c>
      <c r="K903" s="231">
        <f t="shared" si="758"/>
        <v>0</v>
      </c>
      <c r="L903" s="207">
        <f t="shared" si="744"/>
        <v>40</v>
      </c>
      <c r="M903" s="207">
        <f t="shared" si="759"/>
        <v>520</v>
      </c>
      <c r="N903" s="207">
        <f t="shared" si="745"/>
        <v>8415</v>
      </c>
      <c r="O903" s="208">
        <f t="shared" si="760"/>
        <v>63.888888888888893</v>
      </c>
      <c r="P903" s="208">
        <f t="shared" si="761"/>
        <v>69.652777777777771</v>
      </c>
      <c r="Q903" s="232" t="e">
        <f t="shared" si="769"/>
        <v>#DIV/0!</v>
      </c>
      <c r="R903" s="233" t="e">
        <f t="shared" si="769"/>
        <v>#DIV/0!</v>
      </c>
      <c r="S903" s="233" t="e">
        <f t="shared" si="769"/>
        <v>#DIV/0!</v>
      </c>
      <c r="T903" s="234" t="e">
        <f>(F903)/(AL903+AM903+AN903)*60</f>
        <v>#DIV/0!</v>
      </c>
      <c r="U903" s="234" t="e">
        <f>(G903)*60/AO903</f>
        <v>#DIV/0!</v>
      </c>
      <c r="V903" s="272"/>
      <c r="W903" s="213"/>
      <c r="X903" s="285">
        <f>X902</f>
        <v>20</v>
      </c>
      <c r="Y903" s="182" t="s">
        <v>85</v>
      </c>
      <c r="Z903" s="215"/>
      <c r="AA903" s="215"/>
      <c r="AB903" s="215"/>
      <c r="AC903" s="210">
        <f t="shared" si="762"/>
        <v>0</v>
      </c>
      <c r="AD903" s="215"/>
      <c r="AE903" s="215"/>
      <c r="AF903" s="215"/>
      <c r="AG903" s="210">
        <f t="shared" si="763"/>
        <v>0</v>
      </c>
      <c r="AH903" s="216">
        <v>0</v>
      </c>
      <c r="AI903" s="216">
        <v>40</v>
      </c>
      <c r="AJ903" s="216">
        <v>480</v>
      </c>
      <c r="AK903" s="210">
        <f t="shared" si="764"/>
        <v>520</v>
      </c>
      <c r="AL903" s="233"/>
      <c r="AM903" s="233"/>
      <c r="AN903" s="233"/>
      <c r="AO903" s="207">
        <f t="shared" si="747"/>
        <v>0</v>
      </c>
      <c r="AP903" s="236"/>
      <c r="AQ903" s="411">
        <f t="shared" si="748"/>
        <v>0</v>
      </c>
      <c r="AR903" s="237"/>
      <c r="AS903" s="237"/>
      <c r="AT903" s="237"/>
      <c r="AU903" s="219">
        <f t="shared" si="749"/>
        <v>285</v>
      </c>
      <c r="AV903" s="263" t="s">
        <v>86</v>
      </c>
      <c r="AW903" s="221"/>
      <c r="AX903" s="210"/>
      <c r="AY903" s="210"/>
      <c r="AZ903" s="219">
        <f t="shared" si="765"/>
        <v>0</v>
      </c>
      <c r="BA903" s="222">
        <f t="shared" si="750"/>
        <v>0</v>
      </c>
      <c r="BB903" s="221"/>
      <c r="BC903" s="210"/>
      <c r="BD903" s="210"/>
      <c r="BE903" s="219">
        <f t="shared" si="766"/>
        <v>0</v>
      </c>
      <c r="BF903" s="222">
        <f t="shared" si="741"/>
        <v>0</v>
      </c>
      <c r="BG903" s="223"/>
      <c r="BH903" s="195"/>
      <c r="BI903" s="239"/>
      <c r="BJ903" s="240"/>
      <c r="BK903" s="241"/>
      <c r="BL903" s="242"/>
      <c r="BM903" s="225"/>
      <c r="BN903" s="241"/>
      <c r="BO903" s="241"/>
      <c r="BP903" s="251"/>
      <c r="BQ903" s="225"/>
      <c r="BR903" s="241"/>
      <c r="BS903" s="241"/>
      <c r="BT903" s="250"/>
      <c r="BU903" s="8"/>
      <c r="BV903" s="87"/>
      <c r="BW903" s="97"/>
      <c r="BX903" s="130"/>
      <c r="BY903" s="93"/>
      <c r="BZ903" s="93"/>
      <c r="CA903" s="98"/>
      <c r="CB903" s="8"/>
      <c r="CC903" s="87"/>
      <c r="CD903" s="131"/>
      <c r="CE903" s="132"/>
      <c r="CF903" s="93"/>
      <c r="CG903" s="93"/>
      <c r="CH903" s="133"/>
      <c r="CI903" s="8"/>
      <c r="CJ903" s="9"/>
      <c r="CP903" s="8"/>
      <c r="CQ903" s="42"/>
      <c r="CR903" s="43"/>
      <c r="CS903" s="43"/>
      <c r="CT903" s="43"/>
      <c r="CU903" s="48"/>
    </row>
    <row r="904" spans="1:99" ht="15.75" customHeight="1" x14ac:dyDescent="0.25">
      <c r="A904" s="201" t="s">
        <v>87</v>
      </c>
      <c r="B904" s="202"/>
      <c r="C904" s="204">
        <v>92</v>
      </c>
      <c r="D904" s="204">
        <v>189</v>
      </c>
      <c r="E904" s="204">
        <v>146</v>
      </c>
      <c r="F904" s="290">
        <f t="shared" si="756"/>
        <v>427</v>
      </c>
      <c r="G904" s="206">
        <f t="shared" si="742"/>
        <v>7142.7269999999999</v>
      </c>
      <c r="H904" s="291">
        <f>G904/BH877</f>
        <v>357.13634999999999</v>
      </c>
      <c r="I904" s="207"/>
      <c r="J904" s="207"/>
      <c r="K904" s="207"/>
      <c r="L904" s="207"/>
      <c r="M904" s="207"/>
      <c r="N904" s="207"/>
      <c r="O904" s="208"/>
      <c r="P904" s="210"/>
      <c r="Q904" s="209" t="e">
        <f t="shared" si="769"/>
        <v>#DIV/0!</v>
      </c>
      <c r="R904" s="210" t="e">
        <f t="shared" si="769"/>
        <v>#DIV/0!</v>
      </c>
      <c r="S904" s="210"/>
      <c r="T904" s="209"/>
      <c r="U904" s="209"/>
      <c r="V904" s="212"/>
      <c r="W904" s="213"/>
      <c r="X904" s="292">
        <f>X901</f>
        <v>20</v>
      </c>
      <c r="Y904" s="293"/>
      <c r="Z904" s="294"/>
      <c r="AA904" s="295"/>
      <c r="AB904" s="295"/>
      <c r="AC904" s="294"/>
      <c r="AD904" s="295"/>
      <c r="AE904" s="295"/>
      <c r="AF904" s="295"/>
      <c r="AG904" s="295"/>
      <c r="AH904" s="296"/>
      <c r="AI904" s="295"/>
      <c r="AJ904" s="295"/>
      <c r="AK904" s="295"/>
      <c r="AL904" s="295"/>
      <c r="AM904" s="295"/>
      <c r="AN904" s="295"/>
      <c r="AO904" s="295"/>
      <c r="AP904" s="295"/>
      <c r="AQ904" s="295"/>
      <c r="AR904" s="295"/>
      <c r="AS904" s="295"/>
      <c r="AT904" s="295"/>
      <c r="AU904" s="297"/>
      <c r="AV904" s="297"/>
      <c r="AW904" s="297"/>
      <c r="AX904" s="297"/>
      <c r="AY904" s="297"/>
      <c r="AZ904" s="297"/>
      <c r="BA904" s="222">
        <f t="shared" si="750"/>
        <v>0</v>
      </c>
      <c r="BB904" s="297"/>
      <c r="BC904" s="297"/>
      <c r="BD904" s="297"/>
      <c r="BE904" s="297"/>
      <c r="BF904" s="298"/>
      <c r="BG904" s="299"/>
      <c r="BH904" s="224" t="s">
        <v>82</v>
      </c>
      <c r="BI904" s="300"/>
      <c r="BJ904" s="249"/>
      <c r="BK904" s="226">
        <v>0</v>
      </c>
      <c r="BL904" s="301"/>
      <c r="BM904" s="300"/>
      <c r="BN904" s="226"/>
      <c r="BO904" s="226">
        <v>0</v>
      </c>
      <c r="BP904" s="302"/>
      <c r="BQ904" s="300"/>
      <c r="BR904" s="226"/>
      <c r="BS904" s="226"/>
      <c r="BT904" s="289"/>
      <c r="BU904" s="8"/>
      <c r="BV904" s="87"/>
      <c r="BW904" s="104" t="s">
        <v>82</v>
      </c>
      <c r="BX904" s="130"/>
      <c r="BY904" s="93"/>
      <c r="BZ904" s="102">
        <f>BK904+BO904+BS904</f>
        <v>0</v>
      </c>
      <c r="CA904" s="142"/>
      <c r="CB904" s="15"/>
      <c r="CC904" s="87"/>
      <c r="CD904" s="131" t="s">
        <v>82</v>
      </c>
      <c r="CE904" s="132"/>
      <c r="CF904" s="93"/>
      <c r="CG904" s="102">
        <f>BZ904</f>
        <v>0</v>
      </c>
      <c r="CH904" s="133"/>
      <c r="CI904" s="8"/>
      <c r="CJ904" s="9"/>
      <c r="CK904" s="8"/>
      <c r="CL904" s="8"/>
      <c r="CM904" s="8"/>
      <c r="CN904" s="8"/>
      <c r="CO904" s="8"/>
      <c r="CP904" s="8"/>
      <c r="CQ904" s="25" t="s">
        <v>82</v>
      </c>
      <c r="CR904" s="31" t="e">
        <f>BK904/C901%</f>
        <v>#DIV/0!</v>
      </c>
      <c r="CS904" s="31" t="e">
        <f>BO904/D901%</f>
        <v>#DIV/0!</v>
      </c>
      <c r="CT904" s="31" t="e">
        <f>BS904/E901%</f>
        <v>#DIV/0!</v>
      </c>
      <c r="CU904" s="32" t="e">
        <f>BZ904/F901%</f>
        <v>#DIV/0!</v>
      </c>
    </row>
    <row r="905" spans="1:99" ht="15.75" customHeight="1" x14ac:dyDescent="0.25">
      <c r="A905" s="293" t="s">
        <v>88</v>
      </c>
      <c r="B905" s="465"/>
      <c r="C905" s="465"/>
      <c r="D905" s="303"/>
      <c r="E905" s="304" t="s">
        <v>89</v>
      </c>
      <c r="F905" s="305">
        <v>437.82499999999999</v>
      </c>
      <c r="G905" s="206">
        <f t="shared" si="742"/>
        <v>5917.2749999999996</v>
      </c>
      <c r="H905" s="306">
        <f>G905/BH877</f>
        <v>295.86374999999998</v>
      </c>
      <c r="I905" s="307"/>
      <c r="J905" s="307"/>
      <c r="K905" s="308" t="s">
        <v>17</v>
      </c>
      <c r="L905" s="308"/>
      <c r="M905" s="308" t="s">
        <v>18</v>
      </c>
      <c r="N905" s="308"/>
      <c r="O905" s="466" t="s">
        <v>19</v>
      </c>
      <c r="P905" s="466"/>
      <c r="Q905" s="466" t="s">
        <v>90</v>
      </c>
      <c r="R905" s="466"/>
      <c r="S905" s="467" t="s">
        <v>91</v>
      </c>
      <c r="T905" s="467"/>
      <c r="U905" s="467" t="s">
        <v>92</v>
      </c>
      <c r="V905" s="468"/>
      <c r="W905" s="213"/>
      <c r="X905" s="185"/>
      <c r="Y905" s="309"/>
      <c r="Z905" s="309"/>
      <c r="AA905" s="310"/>
      <c r="AB905" s="311"/>
      <c r="AC905" s="311"/>
      <c r="AD905" s="311"/>
      <c r="AE905" s="312"/>
      <c r="AF905" s="313"/>
      <c r="AG905" s="313"/>
      <c r="AH905" s="313"/>
      <c r="AI905" s="313"/>
      <c r="AJ905" s="313"/>
      <c r="AK905" s="313"/>
      <c r="AL905" s="313"/>
      <c r="AM905" s="313"/>
      <c r="AN905" s="313"/>
      <c r="AO905" s="313"/>
      <c r="AP905" s="313"/>
      <c r="AQ905" s="313"/>
      <c r="AR905" s="313"/>
      <c r="AS905" s="313"/>
      <c r="AT905" s="313"/>
      <c r="AU905" s="313"/>
      <c r="AV905" s="313"/>
      <c r="AW905" s="313"/>
      <c r="AX905" s="313"/>
      <c r="AY905" s="313"/>
      <c r="AZ905" s="313"/>
      <c r="BA905" s="313"/>
      <c r="BB905" s="313"/>
      <c r="BC905" s="313"/>
      <c r="BD905" s="313"/>
      <c r="BE905" s="313"/>
      <c r="BF905" s="313"/>
      <c r="BG905" s="313"/>
      <c r="BH905" s="224"/>
      <c r="BI905" s="225"/>
      <c r="BJ905" s="240"/>
      <c r="BK905" s="241"/>
      <c r="BL905" s="250"/>
      <c r="BM905" s="225"/>
      <c r="BN905" s="241"/>
      <c r="BO905" s="241"/>
      <c r="BP905" s="251"/>
      <c r="BQ905" s="225"/>
      <c r="BR905" s="241"/>
      <c r="BS905" s="241"/>
      <c r="BT905" s="250"/>
      <c r="BU905" s="8"/>
      <c r="BV905" s="87"/>
      <c r="BW905" s="107"/>
      <c r="BX905" s="130"/>
      <c r="BY905" s="93"/>
      <c r="BZ905" s="93"/>
      <c r="CA905" s="142"/>
      <c r="CB905" s="8"/>
      <c r="CC905" s="87"/>
      <c r="CD905" s="131"/>
      <c r="CE905" s="132"/>
      <c r="CF905" s="93"/>
      <c r="CG905" s="93"/>
      <c r="CH905" s="133"/>
      <c r="CI905" s="8"/>
      <c r="CJ905" s="9"/>
      <c r="CK905" s="8"/>
      <c r="CL905" s="8"/>
      <c r="CM905" s="8"/>
      <c r="CN905" s="8"/>
      <c r="CO905" s="8"/>
      <c r="CP905" s="8"/>
      <c r="CQ905" s="25"/>
      <c r="CR905" s="2"/>
      <c r="CS905" s="2"/>
      <c r="CT905" s="2"/>
      <c r="CU905" s="3"/>
    </row>
    <row r="906" spans="1:99" ht="15.75" customHeight="1" x14ac:dyDescent="0.25">
      <c r="A906" s="314" t="s">
        <v>129</v>
      </c>
      <c r="B906" s="315"/>
      <c r="C906" s="315"/>
      <c r="D906" s="316"/>
      <c r="E906" s="316"/>
      <c r="F906" s="317">
        <f>C906+D906+E906</f>
        <v>0</v>
      </c>
      <c r="G906" s="318">
        <f>F906</f>
        <v>0</v>
      </c>
      <c r="H906" s="319"/>
      <c r="I906" s="320"/>
      <c r="J906" s="321"/>
      <c r="K906" s="322" t="s">
        <v>93</v>
      </c>
      <c r="L906" s="323" t="s">
        <v>94</v>
      </c>
      <c r="M906" s="324" t="s">
        <v>93</v>
      </c>
      <c r="N906" s="323" t="s">
        <v>94</v>
      </c>
      <c r="O906" s="324" t="s">
        <v>93</v>
      </c>
      <c r="P906" s="323" t="s">
        <v>94</v>
      </c>
      <c r="Q906" s="324" t="s">
        <v>93</v>
      </c>
      <c r="R906" s="323" t="s">
        <v>94</v>
      </c>
      <c r="S906" s="324" t="s">
        <v>93</v>
      </c>
      <c r="T906" s="323" t="s">
        <v>94</v>
      </c>
      <c r="U906" s="324" t="s">
        <v>93</v>
      </c>
      <c r="V906" s="325" t="s">
        <v>94</v>
      </c>
      <c r="W906" s="213"/>
      <c r="X906" s="213"/>
      <c r="Y906" s="309"/>
      <c r="Z906" s="309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  <c r="AO906" s="326"/>
      <c r="AP906" s="326"/>
      <c r="AQ906" s="326"/>
      <c r="AR906" s="326"/>
      <c r="AS906" s="326"/>
      <c r="AT906" s="326"/>
      <c r="AU906" s="326"/>
      <c r="AV906" s="326"/>
      <c r="AW906" s="326"/>
      <c r="AX906" s="326"/>
      <c r="AY906" s="326"/>
      <c r="AZ906" s="326"/>
      <c r="BA906" s="326"/>
      <c r="BB906" s="326"/>
      <c r="BC906" s="326"/>
      <c r="BD906" s="326"/>
      <c r="BE906" s="326"/>
      <c r="BF906" s="326"/>
      <c r="BG906" s="326"/>
      <c r="BH906" s="224" t="s">
        <v>84</v>
      </c>
      <c r="BI906" s="225"/>
      <c r="BJ906" s="249"/>
      <c r="BK906" s="226">
        <v>0.10199999999999999</v>
      </c>
      <c r="BL906" s="250"/>
      <c r="BM906" s="225"/>
      <c r="BN906" s="226"/>
      <c r="BO906" s="226">
        <v>0.13300000000000001</v>
      </c>
      <c r="BP906" s="251"/>
      <c r="BQ906" s="225"/>
      <c r="BR906" s="226"/>
      <c r="BS906" s="226">
        <v>0.10199999999999999</v>
      </c>
      <c r="BT906" s="250"/>
      <c r="BU906" s="8"/>
      <c r="BV906" s="87"/>
      <c r="BW906" s="104" t="s">
        <v>84</v>
      </c>
      <c r="BX906" s="130"/>
      <c r="BY906" s="93"/>
      <c r="BZ906" s="102">
        <f>BK906+BO906+BS906</f>
        <v>0.33699999999999997</v>
      </c>
      <c r="CA906" s="142"/>
      <c r="CB906" s="8"/>
      <c r="CC906" s="87"/>
      <c r="CD906" s="90" t="s">
        <v>84</v>
      </c>
      <c r="CE906" s="132"/>
      <c r="CF906" s="93"/>
      <c r="CG906" s="102">
        <f>BZ906</f>
        <v>0.33699999999999997</v>
      </c>
      <c r="CH906" s="133"/>
      <c r="CI906" s="8"/>
      <c r="CJ906" s="9"/>
      <c r="CK906" s="8"/>
      <c r="CL906" s="8"/>
      <c r="CM906" s="8"/>
      <c r="CN906" s="8"/>
      <c r="CO906" s="8"/>
      <c r="CP906" s="8"/>
      <c r="CQ906" s="25" t="s">
        <v>84</v>
      </c>
      <c r="CR906" s="31">
        <f>BK906/C902%</f>
        <v>1.8746553942290018</v>
      </c>
      <c r="CS906" s="31">
        <f>BO906/D902%</f>
        <v>1.4948859166011015</v>
      </c>
      <c r="CT906" s="31">
        <f>BS906/E902%</f>
        <v>2.1869639794168099</v>
      </c>
      <c r="CU906" s="32">
        <f>BZ906/F902%</f>
        <v>1.7734975265761495</v>
      </c>
    </row>
    <row r="907" spans="1:99" ht="15.75" customHeight="1" x14ac:dyDescent="0.25">
      <c r="A907" s="474" t="s">
        <v>95</v>
      </c>
      <c r="B907" s="475"/>
      <c r="C907" s="327" t="s">
        <v>40</v>
      </c>
      <c r="D907" s="327" t="s">
        <v>45</v>
      </c>
      <c r="E907" s="327" t="s">
        <v>48</v>
      </c>
      <c r="F907" s="328" t="s">
        <v>52</v>
      </c>
      <c r="G907" s="329" t="s">
        <v>56</v>
      </c>
      <c r="H907" s="329" t="s">
        <v>96</v>
      </c>
      <c r="I907" s="330" t="s">
        <v>97</v>
      </c>
      <c r="J907" s="330"/>
      <c r="K907" s="331">
        <v>0</v>
      </c>
      <c r="L907" s="262">
        <v>0</v>
      </c>
      <c r="M907" s="215">
        <v>2</v>
      </c>
      <c r="N907" s="262">
        <v>30</v>
      </c>
      <c r="O907" s="262">
        <v>1</v>
      </c>
      <c r="P907" s="262">
        <v>20</v>
      </c>
      <c r="Q907" s="210">
        <f t="shared" ref="Q907:R909" si="770">K907+M907+O907</f>
        <v>3</v>
      </c>
      <c r="R907" s="211">
        <f t="shared" si="770"/>
        <v>50</v>
      </c>
      <c r="S907" s="411">
        <f t="shared" ref="S907:T909" si="771">Q907+S861</f>
        <v>49</v>
      </c>
      <c r="T907" s="411">
        <f t="shared" si="771"/>
        <v>775</v>
      </c>
      <c r="U907" s="208">
        <f>S907/X881</f>
        <v>2.4500000000000002</v>
      </c>
      <c r="V907" s="412">
        <f>T907/S907</f>
        <v>15.816326530612244</v>
      </c>
      <c r="W907" s="185"/>
      <c r="X907" s="213"/>
      <c r="Y907" s="309"/>
      <c r="Z907" s="309"/>
      <c r="AA907" s="313"/>
      <c r="AB907" s="313"/>
      <c r="AC907" s="313"/>
      <c r="AD907" s="313"/>
      <c r="AE907" s="313"/>
      <c r="AF907" s="313"/>
      <c r="AG907" s="313"/>
      <c r="AH907" s="313"/>
      <c r="AI907" s="313"/>
      <c r="AJ907" s="313"/>
      <c r="AK907" s="313"/>
      <c r="AL907" s="313"/>
      <c r="AM907" s="313"/>
      <c r="AN907" s="313"/>
      <c r="AO907" s="313"/>
      <c r="AP907" s="313"/>
      <c r="AQ907" s="313"/>
      <c r="AR907" s="313"/>
      <c r="AS907" s="313"/>
      <c r="AT907" s="313"/>
      <c r="AU907" s="313"/>
      <c r="AV907" s="313"/>
      <c r="AW907" s="313"/>
      <c r="AX907" s="313"/>
      <c r="AY907" s="313"/>
      <c r="AZ907" s="313"/>
      <c r="BA907" s="313"/>
      <c r="BB907" s="313"/>
      <c r="BC907" s="313"/>
      <c r="BD907" s="313"/>
      <c r="BE907" s="313"/>
      <c r="BF907" s="313"/>
      <c r="BG907" s="313"/>
      <c r="BH907" s="195"/>
      <c r="BI907" s="225"/>
      <c r="BJ907" s="240"/>
      <c r="BK907" s="241"/>
      <c r="BL907" s="250"/>
      <c r="BM907" s="225"/>
      <c r="BN907" s="241"/>
      <c r="BO907" s="241"/>
      <c r="BP907" s="251"/>
      <c r="BQ907" s="225"/>
      <c r="BR907" s="241"/>
      <c r="BS907" s="241"/>
      <c r="BT907" s="250"/>
      <c r="BU907" s="8"/>
      <c r="BV907" s="87"/>
      <c r="BW907" s="97"/>
      <c r="BX907" s="130"/>
      <c r="BY907" s="93"/>
      <c r="BZ907" s="93"/>
      <c r="CA907" s="142"/>
      <c r="CB907" s="8"/>
      <c r="CC907" s="143"/>
      <c r="CD907" s="108"/>
      <c r="CE907" s="132"/>
      <c r="CF907" s="93"/>
      <c r="CG907" s="93"/>
      <c r="CH907" s="133"/>
      <c r="CI907" s="8"/>
      <c r="CJ907" s="9"/>
      <c r="CK907" s="8"/>
      <c r="CL907" s="8"/>
      <c r="CM907" s="8"/>
      <c r="CN907" s="8"/>
      <c r="CO907" s="8"/>
      <c r="CP907" s="8"/>
      <c r="CQ907" s="42"/>
      <c r="CR907" s="43"/>
      <c r="CS907" s="43"/>
      <c r="CT907" s="43"/>
      <c r="CU907" s="48"/>
    </row>
    <row r="908" spans="1:99" ht="15.75" customHeight="1" x14ac:dyDescent="0.25">
      <c r="A908" s="191" t="s">
        <v>98</v>
      </c>
      <c r="B908" s="234"/>
      <c r="C908" s="333">
        <v>1.2</v>
      </c>
      <c r="D908" s="333">
        <v>0.85</v>
      </c>
      <c r="E908" s="333">
        <v>1.1499999999999999</v>
      </c>
      <c r="F908" s="334">
        <v>0.85</v>
      </c>
      <c r="G908" s="334">
        <v>0.85</v>
      </c>
      <c r="H908" s="335">
        <f>F881</f>
        <v>391.39300000000003</v>
      </c>
      <c r="I908" s="336" t="s">
        <v>99</v>
      </c>
      <c r="J908" s="336"/>
      <c r="K908" s="331">
        <v>1</v>
      </c>
      <c r="L908" s="262">
        <v>15</v>
      </c>
      <c r="M908" s="215">
        <v>2</v>
      </c>
      <c r="N908" s="262">
        <v>20</v>
      </c>
      <c r="O908" s="262"/>
      <c r="P908" s="215"/>
      <c r="Q908" s="210">
        <f t="shared" si="770"/>
        <v>3</v>
      </c>
      <c r="R908" s="211">
        <f t="shared" si="770"/>
        <v>35</v>
      </c>
      <c r="S908" s="411">
        <f t="shared" si="771"/>
        <v>48</v>
      </c>
      <c r="T908" s="411">
        <f t="shared" si="771"/>
        <v>525</v>
      </c>
      <c r="U908" s="208">
        <f>S908/X882</f>
        <v>2.4</v>
      </c>
      <c r="V908" s="222">
        <f>T908/S908</f>
        <v>10.9375</v>
      </c>
      <c r="W908" s="213"/>
      <c r="X908" s="223"/>
      <c r="Y908" s="309"/>
      <c r="Z908" s="309"/>
      <c r="AA908" s="313"/>
      <c r="AE908" s="313"/>
      <c r="AF908" s="313"/>
      <c r="AG908" s="313"/>
      <c r="AH908" s="313"/>
      <c r="AI908" s="313"/>
      <c r="AJ908" s="313"/>
      <c r="AK908" s="313"/>
      <c r="AL908" s="313"/>
      <c r="AM908" s="313"/>
      <c r="AN908" s="313"/>
      <c r="AO908" s="313"/>
      <c r="AP908" s="313"/>
      <c r="AQ908" s="313"/>
      <c r="AR908" s="313"/>
      <c r="AS908" s="313"/>
      <c r="AT908" s="313"/>
      <c r="AU908" s="313"/>
      <c r="AV908" s="313"/>
      <c r="AW908" s="313"/>
      <c r="AX908" s="313"/>
      <c r="AY908" s="313"/>
      <c r="AZ908" s="313"/>
      <c r="BA908" s="313"/>
      <c r="BB908" s="313"/>
      <c r="BC908" s="313"/>
      <c r="BD908" s="313"/>
      <c r="BE908" s="313"/>
      <c r="BF908" s="313"/>
      <c r="BG908" s="313"/>
      <c r="BH908" s="224" t="s">
        <v>86</v>
      </c>
      <c r="BI908" s="239"/>
      <c r="BJ908" s="249"/>
      <c r="BK908" s="226">
        <v>0.27800000000000002</v>
      </c>
      <c r="BL908" s="242"/>
      <c r="BM908" s="225"/>
      <c r="BN908" s="226"/>
      <c r="BO908" s="226">
        <v>0.18</v>
      </c>
      <c r="BP908" s="251"/>
      <c r="BQ908" s="225"/>
      <c r="BR908" s="226"/>
      <c r="BS908" s="226"/>
      <c r="BT908" s="250"/>
      <c r="BU908" s="87"/>
      <c r="BV908" s="87"/>
      <c r="BW908" s="104" t="s">
        <v>86</v>
      </c>
      <c r="BX908" s="14"/>
      <c r="BY908" s="16"/>
      <c r="BZ908" s="102">
        <f>BK908+BO908+BS908</f>
        <v>0.45800000000000002</v>
      </c>
      <c r="CA908" s="17"/>
      <c r="CB908" s="469" t="s">
        <v>100</v>
      </c>
      <c r="CC908" s="470"/>
      <c r="CD908" s="131" t="s">
        <v>86</v>
      </c>
      <c r="CE908" s="19"/>
      <c r="CF908" s="16"/>
      <c r="CG908" s="102">
        <f>BZ908</f>
        <v>0.45800000000000002</v>
      </c>
      <c r="CH908" s="20"/>
      <c r="CI908" s="9"/>
      <c r="CP908" s="8"/>
      <c r="CQ908" s="33" t="s">
        <v>86</v>
      </c>
      <c r="CR908" s="44">
        <f>BK908/C903%</f>
        <v>2.9192481360915683</v>
      </c>
      <c r="CS908" s="44">
        <f>BO908/D903%</f>
        <v>1.3217799970627111</v>
      </c>
      <c r="CT908" s="44" t="e">
        <f>BS908/E903%</f>
        <v>#DIV/0!</v>
      </c>
      <c r="CU908" s="49">
        <f>BZ908/F903%</f>
        <v>1.9791711680566961</v>
      </c>
    </row>
    <row r="909" spans="1:99" ht="15.75" customHeight="1" x14ac:dyDescent="0.25">
      <c r="A909" s="501" t="s">
        <v>95</v>
      </c>
      <c r="B909" s="241" t="s">
        <v>38</v>
      </c>
      <c r="C909" s="337">
        <f>BY881/F881%</f>
        <v>1.0245456612662975</v>
      </c>
      <c r="D909" s="337">
        <f>BY883/(F883+F884+F885)%</f>
        <v>0.92967533245477418</v>
      </c>
      <c r="E909" s="337">
        <f>BY885/(F886+F887+F888)%</f>
        <v>0.85187036574189789</v>
      </c>
      <c r="F909" s="338">
        <f>BY887/(F889+F890)%</f>
        <v>1.7620738963974352</v>
      </c>
      <c r="G909" s="339">
        <f>BY889/(F891)%</f>
        <v>13.175230566534916</v>
      </c>
      <c r="H909" s="340" t="s">
        <v>101</v>
      </c>
      <c r="I909" s="341" t="s">
        <v>102</v>
      </c>
      <c r="J909" s="341"/>
      <c r="K909" s="342">
        <v>0</v>
      </c>
      <c r="L909" s="343">
        <v>0</v>
      </c>
      <c r="M909" s="344">
        <v>1</v>
      </c>
      <c r="N909" s="343">
        <v>25</v>
      </c>
      <c r="O909" s="344"/>
      <c r="P909" s="344"/>
      <c r="Q909" s="294">
        <f t="shared" si="770"/>
        <v>1</v>
      </c>
      <c r="R909" s="345">
        <f t="shared" si="770"/>
        <v>25</v>
      </c>
      <c r="S909" s="411">
        <f t="shared" si="771"/>
        <v>12</v>
      </c>
      <c r="T909" s="411">
        <f t="shared" si="771"/>
        <v>265</v>
      </c>
      <c r="U909" s="346">
        <f>S909/X883</f>
        <v>0.6</v>
      </c>
      <c r="V909" s="347">
        <f>T909/S909</f>
        <v>22.083333333333332</v>
      </c>
      <c r="W909" s="213"/>
      <c r="X909" s="348"/>
      <c r="Y909" s="309"/>
      <c r="Z909" s="309"/>
      <c r="AA909" s="348"/>
      <c r="AE909" s="348"/>
      <c r="AF909" s="348"/>
      <c r="AG909" s="169"/>
      <c r="AH909" s="169"/>
      <c r="AI909" s="169"/>
      <c r="AJ909" s="169"/>
      <c r="AK909" s="169"/>
      <c r="AL909" s="169"/>
      <c r="AM909" s="169"/>
      <c r="AN909" s="169"/>
      <c r="AO909" s="169"/>
      <c r="AP909" s="169"/>
      <c r="AQ909" s="169"/>
      <c r="AR909" s="169"/>
      <c r="AS909" s="169"/>
      <c r="AT909" s="169"/>
      <c r="AU909" s="169"/>
      <c r="AV909" s="169"/>
      <c r="AW909" s="169"/>
      <c r="AX909" s="169"/>
      <c r="AY909" s="169"/>
      <c r="AZ909" s="169"/>
      <c r="BA909" s="169"/>
      <c r="BB909" s="169"/>
      <c r="BC909" s="169"/>
      <c r="BD909" s="169"/>
      <c r="BE909" s="169"/>
      <c r="BF909" s="169"/>
      <c r="BG909" s="169"/>
      <c r="BH909" s="224"/>
      <c r="BI909" s="349"/>
      <c r="BJ909" s="276"/>
      <c r="BK909" s="197"/>
      <c r="BL909" s="250"/>
      <c r="BM909" s="287"/>
      <c r="BN909" s="241"/>
      <c r="BO909" s="241"/>
      <c r="BP909" s="288"/>
      <c r="BQ909" s="350"/>
      <c r="BR909" s="197"/>
      <c r="BS909" s="197"/>
      <c r="BT909" s="289"/>
      <c r="BU909" s="87"/>
      <c r="BV909" s="87"/>
      <c r="BW909" s="107"/>
      <c r="BX909" s="14"/>
      <c r="BY909" s="16"/>
      <c r="BZ909" s="93"/>
      <c r="CA909" s="17"/>
      <c r="CB909" s="144" t="s">
        <v>90</v>
      </c>
      <c r="CC909" s="145"/>
      <c r="CD909" s="131"/>
      <c r="CE909" s="21"/>
      <c r="CF909" s="22"/>
      <c r="CG909" s="146"/>
      <c r="CH909" s="23"/>
      <c r="CI909" s="9"/>
      <c r="CP909" s="8"/>
      <c r="CQ909" s="8"/>
      <c r="CR909" s="8"/>
      <c r="CS909" s="8"/>
      <c r="CT909" s="8"/>
      <c r="CU909" s="8"/>
    </row>
    <row r="910" spans="1:99" ht="15.75" customHeight="1" x14ac:dyDescent="0.25">
      <c r="A910" s="502"/>
      <c r="B910" s="351" t="s">
        <v>39</v>
      </c>
      <c r="C910" s="352">
        <f>CF881/G881%</f>
        <v>9.2396568838439178E-2</v>
      </c>
      <c r="D910" s="352">
        <f>CF883/(G883+G884+G885)%</f>
        <v>4.1699849214205033E-2</v>
      </c>
      <c r="E910" s="352">
        <f>CF885/(G886+G887+G888)%</f>
        <v>4.6625632310263593E-2</v>
      </c>
      <c r="F910" s="353">
        <f>CF887/(G889+G890)%</f>
        <v>7.4216260743872289E-2</v>
      </c>
      <c r="G910" s="354">
        <f>CF889/(G891)%</f>
        <v>7.0161012507603704E-2</v>
      </c>
      <c r="H910" s="413">
        <f>H864+F904-F905</f>
        <v>1112.2609999999997</v>
      </c>
      <c r="K910" s="309"/>
      <c r="L910" s="309"/>
      <c r="M910" s="471" t="s">
        <v>103</v>
      </c>
      <c r="N910" s="472"/>
      <c r="O910" s="473"/>
      <c r="P910" s="357" t="s">
        <v>104</v>
      </c>
      <c r="Q910" s="358" t="s">
        <v>105</v>
      </c>
      <c r="R910" s="359" t="s">
        <v>106</v>
      </c>
      <c r="S910" s="359" t="s">
        <v>107</v>
      </c>
      <c r="T910" s="359" t="s">
        <v>108</v>
      </c>
      <c r="U910" s="359" t="s">
        <v>101</v>
      </c>
      <c r="V910" s="360" t="s">
        <v>109</v>
      </c>
      <c r="W910" s="213"/>
      <c r="X910" s="348"/>
      <c r="Y910" s="348"/>
      <c r="Z910" s="348"/>
      <c r="AA910" s="348"/>
      <c r="AE910" s="348"/>
      <c r="AF910" s="348"/>
      <c r="AG910" s="169"/>
      <c r="AH910" s="169"/>
      <c r="AI910" s="169"/>
      <c r="AJ910" s="169"/>
      <c r="AK910" s="169"/>
      <c r="AL910" s="169"/>
      <c r="AM910" s="169"/>
      <c r="AN910" s="169"/>
      <c r="AO910" s="169"/>
      <c r="AP910" s="169"/>
      <c r="AQ910" s="169"/>
      <c r="AR910" s="169"/>
      <c r="AS910" s="169"/>
      <c r="AT910" s="169"/>
      <c r="AU910" s="169"/>
      <c r="AV910" s="169"/>
      <c r="AW910" s="169"/>
      <c r="AX910" s="169"/>
      <c r="AY910" s="169"/>
      <c r="AZ910" s="169"/>
      <c r="BA910" s="169"/>
      <c r="BB910" s="169"/>
      <c r="BC910" s="169"/>
      <c r="BD910" s="169"/>
      <c r="BE910" s="169"/>
      <c r="BF910" s="169"/>
      <c r="BG910" s="169"/>
      <c r="BH910" s="361" t="s">
        <v>110</v>
      </c>
      <c r="BI910" s="480"/>
      <c r="BJ910" s="362">
        <f>BJ881+BJ883+BJ885+BJ887+BJ889+BJ891+BJ892+BJ894+BJ896+BJ898+BJ899+BJ900+BJ902+BJ904+BJ906+BJ908</f>
        <v>8.6500000000000021</v>
      </c>
      <c r="BK910" s="362">
        <f>BK881+BK883+BK885+BK887+BK889+BK891+BK892+BK894+BK896+BK898+BK899+BK900+BK902+BK904+BK906+BK908</f>
        <v>1.1200000000000001</v>
      </c>
      <c r="BL910" s="488"/>
      <c r="BM910" s="489"/>
      <c r="BN910" s="362">
        <f>BN881+BN883+BN885+BN887+BN889+BN891+BN892+BN894+BN896+BN898+BN899+BN900+BN902+BN904+BN906+BN908</f>
        <v>8.67</v>
      </c>
      <c r="BO910" s="362">
        <f>BO881+BO883+BO885+BO887+BO889+BO891+BO892+BO894+BO896+BO898+BO899+BO900+BO902+BO904+BO906+BO908</f>
        <v>0.877</v>
      </c>
      <c r="BP910" s="488"/>
      <c r="BQ910" s="489"/>
      <c r="BR910" s="362">
        <f>BR881+BR883+BR885+BR887+BR889+BR891+BR892+BR894+BR896+BR898+BR899+BR900+BR902+BR904+BR906+BR908</f>
        <v>7.3200000000000012</v>
      </c>
      <c r="BS910" s="362">
        <f>BS881+BS883+BS885+BS887+BS889+BS891+BS892+BS894+BS896+BS898+BS899+BS900+BS902+BS904+BS906+BS908</f>
        <v>0.86599999999999999</v>
      </c>
      <c r="BT910" s="482"/>
      <c r="BU910" s="87"/>
      <c r="BV910" s="87"/>
      <c r="BW910" s="147" t="s">
        <v>110</v>
      </c>
      <c r="BX910" s="18"/>
      <c r="BY910" s="148">
        <f>BY881+BY883+BY885+BY887+BY889+BY891+BY892+BY894+BY896+BY898+BY899+BY900+BY902+BY904+BY906+BY908</f>
        <v>24.64</v>
      </c>
      <c r="BZ910" s="149">
        <f>BZ883+BZ885+BZ887+BZ889+BZ891+BZ892+BZ894+BZ896+BZ898+BZ899+BZ900+BZ902+BZ904+BZ906+BZ908+CC909</f>
        <v>2.8630000000000004</v>
      </c>
      <c r="CA910" s="150">
        <f>CA891+CA892+CA894+CA898+CA898+CA899</f>
        <v>0</v>
      </c>
      <c r="CB910" s="144" t="s">
        <v>39</v>
      </c>
      <c r="CC910" s="145">
        <f>CC909</f>
        <v>0</v>
      </c>
      <c r="CD910" s="147" t="s">
        <v>110</v>
      </c>
      <c r="CE910" s="151"/>
      <c r="CF910" s="152">
        <f>SUM(CF863:CF909)</f>
        <v>433.36999999999995</v>
      </c>
      <c r="CG910" s="153">
        <f>SUM(BZ864:BZ910)</f>
        <v>8.8680000000000003</v>
      </c>
      <c r="CH910" s="154">
        <f>CA910</f>
        <v>0</v>
      </c>
      <c r="CI910" s="9"/>
      <c r="CP910" s="8"/>
      <c r="CQ910" s="45"/>
      <c r="CR910" s="8"/>
      <c r="CS910" s="8"/>
      <c r="CT910" s="8"/>
      <c r="CU910" s="8"/>
    </row>
    <row r="911" spans="1:99" ht="15" customHeight="1" x14ac:dyDescent="0.25">
      <c r="A911" s="363"/>
      <c r="H911" s="364" t="s">
        <v>109</v>
      </c>
      <c r="K911" s="309"/>
      <c r="L911" s="309"/>
      <c r="M911" s="365"/>
      <c r="N911" s="333"/>
      <c r="O911" s="366"/>
      <c r="P911" s="367" t="s">
        <v>111</v>
      </c>
      <c r="Q911" s="205"/>
      <c r="R911" s="205"/>
      <c r="S911" s="368"/>
      <c r="T911" s="368"/>
      <c r="U911" s="368"/>
      <c r="V911" s="369">
        <f>Q911+R911+S911+T911+U911</f>
        <v>0</v>
      </c>
      <c r="W911" s="213"/>
      <c r="X911" s="348"/>
      <c r="Y911" s="348"/>
      <c r="Z911" s="348"/>
      <c r="AA911" s="348"/>
      <c r="AE911" s="348"/>
      <c r="AF911" s="348"/>
      <c r="AG911" s="169"/>
      <c r="AH911" s="169"/>
      <c r="AI911" s="169"/>
      <c r="AJ911" s="169"/>
      <c r="AK911" s="169"/>
      <c r="AL911" s="169"/>
      <c r="AM911" s="169"/>
      <c r="AN911" s="169"/>
      <c r="AO911" s="169"/>
      <c r="AP911" s="169"/>
      <c r="AQ911" s="169"/>
      <c r="AR911" s="169"/>
      <c r="AS911" s="169"/>
      <c r="AT911" s="169"/>
      <c r="AU911" s="169"/>
      <c r="AV911" s="169"/>
      <c r="AW911" s="169"/>
      <c r="AX911" s="169"/>
      <c r="AY911" s="169"/>
      <c r="AZ911" s="169"/>
      <c r="BA911" s="169"/>
      <c r="BB911" s="169"/>
      <c r="BC911" s="169"/>
      <c r="BD911" s="169"/>
      <c r="BE911" s="169"/>
      <c r="BF911" s="169"/>
      <c r="BG911" s="169"/>
      <c r="BH911" s="370" t="s">
        <v>112</v>
      </c>
      <c r="BI911" s="481"/>
      <c r="BJ911" s="371">
        <f>BJ910/(BJ910+C904)%</f>
        <v>8.594138102334826</v>
      </c>
      <c r="BK911" s="371">
        <f>BK910/C904%</f>
        <v>1.2173913043478262</v>
      </c>
      <c r="BL911" s="490"/>
      <c r="BM911" s="491"/>
      <c r="BN911" s="371">
        <f>BN910/(BN910+D904)%</f>
        <v>4.3860980421915317</v>
      </c>
      <c r="BO911" s="371">
        <f>BO910/D904%</f>
        <v>0.46402116402116406</v>
      </c>
      <c r="BP911" s="490"/>
      <c r="BQ911" s="491"/>
      <c r="BR911" s="371">
        <f>BR910/(BR910+E904)%</f>
        <v>4.7743282024523879</v>
      </c>
      <c r="BS911" s="371">
        <f>BS910/E904%</f>
        <v>0.59315068493150691</v>
      </c>
      <c r="BT911" s="483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9"/>
      <c r="CP911" s="8"/>
    </row>
    <row r="912" spans="1:99" ht="15" customHeight="1" x14ac:dyDescent="0.25">
      <c r="A912" s="474" t="s">
        <v>95</v>
      </c>
      <c r="B912" s="475"/>
      <c r="C912" s="327" t="s">
        <v>58</v>
      </c>
      <c r="D912" s="372" t="s">
        <v>61</v>
      </c>
      <c r="E912" s="323" t="s">
        <v>65</v>
      </c>
      <c r="F912" s="325" t="s">
        <v>70</v>
      </c>
      <c r="G912" s="373" t="s">
        <v>71</v>
      </c>
      <c r="H912" s="374" t="s">
        <v>73</v>
      </c>
      <c r="I912" s="375"/>
      <c r="K912" s="309"/>
      <c r="L912" s="309"/>
      <c r="M912" s="476" t="s">
        <v>113</v>
      </c>
      <c r="N912" s="477"/>
      <c r="O912" s="376"/>
      <c r="P912" s="377" t="s">
        <v>114</v>
      </c>
      <c r="Q912" s="378">
        <f t="shared" ref="Q912:V912" si="772">Q911</f>
        <v>0</v>
      </c>
      <c r="R912" s="378">
        <f t="shared" si="772"/>
        <v>0</v>
      </c>
      <c r="S912" s="378">
        <f t="shared" si="772"/>
        <v>0</v>
      </c>
      <c r="T912" s="378">
        <f t="shared" si="772"/>
        <v>0</v>
      </c>
      <c r="U912" s="378">
        <f t="shared" si="772"/>
        <v>0</v>
      </c>
      <c r="V912" s="379">
        <f t="shared" si="772"/>
        <v>0</v>
      </c>
      <c r="W912" s="169"/>
      <c r="X912" s="348"/>
      <c r="Y912" s="348"/>
      <c r="Z912" s="348"/>
      <c r="AA912" s="348"/>
      <c r="AE912" s="348"/>
      <c r="AF912" s="348"/>
      <c r="AG912" s="169"/>
      <c r="AH912" s="169"/>
      <c r="AI912" s="169"/>
      <c r="AJ912" s="169"/>
      <c r="AK912" s="169"/>
      <c r="AL912" s="169"/>
      <c r="AM912" s="169"/>
      <c r="AN912" s="169"/>
      <c r="AO912" s="169"/>
      <c r="AP912" s="169"/>
      <c r="AQ912" s="169"/>
      <c r="AR912" s="169"/>
      <c r="AS912" s="169"/>
      <c r="AT912" s="169"/>
      <c r="AU912" s="169"/>
      <c r="AV912" s="169"/>
      <c r="AW912" s="169"/>
      <c r="AX912" s="169"/>
      <c r="AY912" s="169"/>
      <c r="AZ912" s="169"/>
      <c r="BA912" s="169"/>
      <c r="BB912" s="169"/>
      <c r="BC912" s="169"/>
      <c r="BD912" s="169"/>
      <c r="BE912" s="169"/>
      <c r="BF912" s="169"/>
      <c r="BG912" s="169"/>
      <c r="BH912" s="380"/>
      <c r="BI912" s="381"/>
      <c r="BJ912" s="381"/>
      <c r="BK912" s="381"/>
      <c r="BL912" s="381"/>
      <c r="BM912" s="381"/>
      <c r="BN912" s="381"/>
      <c r="BO912" s="381"/>
      <c r="BP912" s="381"/>
      <c r="BQ912" s="381"/>
      <c r="BR912" s="381"/>
      <c r="BS912" s="381"/>
      <c r="BT912" s="381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9"/>
    </row>
    <row r="913" spans="1:99" ht="15" customHeight="1" x14ac:dyDescent="0.25">
      <c r="A913" s="382"/>
      <c r="B913" s="189"/>
      <c r="C913" s="333">
        <v>1.5</v>
      </c>
      <c r="D913" s="333">
        <v>1.45</v>
      </c>
      <c r="E913" s="383">
        <v>1.25</v>
      </c>
      <c r="F913" s="272">
        <v>1.5</v>
      </c>
      <c r="G913" s="384">
        <v>1.5</v>
      </c>
      <c r="H913" s="385">
        <v>1.5</v>
      </c>
      <c r="I913" s="386"/>
      <c r="K913" s="387" t="s">
        <v>56</v>
      </c>
      <c r="L913" s="388"/>
      <c r="M913" s="476" t="s">
        <v>115</v>
      </c>
      <c r="N913" s="477"/>
      <c r="O913" s="376"/>
      <c r="S913" s="309"/>
      <c r="T913" s="389"/>
      <c r="U913" s="478" t="s">
        <v>109</v>
      </c>
      <c r="V913" s="479"/>
      <c r="W913" s="169"/>
      <c r="X913" s="348"/>
      <c r="Y913" s="390" t="s">
        <v>116</v>
      </c>
      <c r="Z913" s="390">
        <f>100-(Z916+V916+0.15)</f>
        <v>94.129772289082354</v>
      </c>
      <c r="AA913" s="348"/>
      <c r="AE913" s="348"/>
      <c r="AF913" s="348"/>
      <c r="AG913" s="169"/>
      <c r="AH913" s="169"/>
      <c r="AI913" s="169"/>
      <c r="AJ913" s="169"/>
      <c r="AK913" s="169"/>
      <c r="AL913" s="169"/>
      <c r="AM913" s="169"/>
      <c r="AN913" s="169"/>
      <c r="AO913" s="169"/>
      <c r="AP913" s="169"/>
      <c r="AQ913" s="169"/>
      <c r="AR913" s="169"/>
      <c r="AS913" s="169"/>
      <c r="AT913" s="169"/>
      <c r="AU913" s="169"/>
      <c r="AV913" s="169"/>
      <c r="AW913" s="169"/>
      <c r="AX913" s="169"/>
      <c r="AY913" s="169"/>
      <c r="AZ913" s="169"/>
      <c r="BA913" s="169"/>
      <c r="BB913" s="169"/>
      <c r="BC913" s="169"/>
      <c r="BD913" s="169"/>
      <c r="BE913" s="169"/>
      <c r="BF913" s="169"/>
      <c r="BG913" s="169"/>
      <c r="BH913" s="380"/>
      <c r="BI913" s="381"/>
      <c r="BJ913" s="381"/>
      <c r="BK913" s="381"/>
      <c r="BL913" s="381"/>
      <c r="BM913" s="381"/>
      <c r="BN913" s="381"/>
      <c r="BO913" s="381"/>
      <c r="BP913" s="381"/>
      <c r="BQ913" s="381"/>
      <c r="BR913" s="381"/>
      <c r="BS913" s="381"/>
      <c r="BT913" s="381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9"/>
    </row>
    <row r="914" spans="1:99" ht="15.75" customHeight="1" x14ac:dyDescent="0.25">
      <c r="A914" s="365" t="s">
        <v>117</v>
      </c>
      <c r="B914" s="241" t="s">
        <v>38</v>
      </c>
      <c r="C914" s="337">
        <f>BX891/(BX891+F893)%</f>
        <v>2.1429480268136372</v>
      </c>
      <c r="D914" s="337">
        <f>BX892/(BX892+F894)%</f>
        <v>2.398201348988259</v>
      </c>
      <c r="E914" s="337">
        <f>BX894/(BX894+F895)%</f>
        <v>2.3358441756067871</v>
      </c>
      <c r="F914" s="339">
        <f>BX896/(BX896+F896)%</f>
        <v>4.5917486621784915</v>
      </c>
      <c r="G914" s="391">
        <f>BX898/(BX898+F897)%</f>
        <v>0</v>
      </c>
      <c r="H914" s="392">
        <f>BX899/(BX899+F898)%</f>
        <v>1.9857029388403493</v>
      </c>
      <c r="I914" s="393"/>
      <c r="K914" s="337">
        <f>BZ889/(F891)%</f>
        <v>0</v>
      </c>
      <c r="L914" s="309"/>
      <c r="M914" s="476" t="s">
        <v>118</v>
      </c>
      <c r="N914" s="477"/>
      <c r="O914" s="376"/>
      <c r="S914" s="309"/>
      <c r="T914" s="492" t="s">
        <v>119</v>
      </c>
      <c r="U914" s="183" t="s">
        <v>36</v>
      </c>
      <c r="V914" s="366">
        <v>5.25</v>
      </c>
      <c r="W914" s="169"/>
      <c r="X914" s="348"/>
      <c r="Y914" s="484" t="s">
        <v>120</v>
      </c>
      <c r="Z914" s="484"/>
      <c r="AA914" s="348"/>
      <c r="AB914" s="348"/>
      <c r="AC914" s="348"/>
      <c r="AD914" s="348"/>
      <c r="AE914" s="348"/>
      <c r="AF914" s="348"/>
      <c r="AG914" s="169"/>
      <c r="AH914" s="169"/>
      <c r="AI914" s="169"/>
      <c r="AJ914" s="169"/>
      <c r="AK914" s="169"/>
      <c r="AL914" s="169"/>
      <c r="AM914" s="169"/>
      <c r="AN914" s="169"/>
      <c r="AO914" s="169"/>
      <c r="AP914" s="169"/>
      <c r="AQ914" s="169"/>
      <c r="AR914" s="169"/>
      <c r="AS914" s="169"/>
      <c r="AT914" s="169"/>
      <c r="AU914" s="169"/>
      <c r="AV914" s="169"/>
      <c r="AW914" s="169"/>
      <c r="AX914" s="169"/>
      <c r="AY914" s="169"/>
      <c r="AZ914" s="169"/>
      <c r="BA914" s="169"/>
      <c r="BB914" s="169"/>
      <c r="BC914" s="169"/>
      <c r="BD914" s="169"/>
      <c r="BE914" s="169"/>
      <c r="BF914" s="169"/>
      <c r="BG914" s="169"/>
      <c r="BH914" s="380"/>
      <c r="BI914" s="381"/>
      <c r="BJ914" s="381"/>
      <c r="BK914" s="381"/>
      <c r="BL914" s="381"/>
      <c r="BM914" s="381"/>
      <c r="BN914" s="381"/>
      <c r="BO914" s="381"/>
      <c r="BP914" s="381"/>
      <c r="BQ914" s="381"/>
      <c r="BR914" s="381"/>
      <c r="BS914" s="381"/>
      <c r="BT914" s="381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9"/>
    </row>
    <row r="915" spans="1:99" ht="15.75" customHeight="1" x14ac:dyDescent="0.25">
      <c r="A915" s="365"/>
      <c r="B915" s="241" t="s">
        <v>39</v>
      </c>
      <c r="C915" s="337">
        <f>CE891/(CE891+G893)%</f>
        <v>0.13644612424784072</v>
      </c>
      <c r="D915" s="337">
        <f>CE892/(CE892+G894)%</f>
        <v>0.12706844709562559</v>
      </c>
      <c r="E915" s="337">
        <f>CE894/(CE894+G895)%</f>
        <v>0.15902714753989666</v>
      </c>
      <c r="F915" s="339">
        <f>CE896/(CE896+G896)%</f>
        <v>0.22950027609055768</v>
      </c>
      <c r="G915" s="391">
        <f>CE898/(CE898+G897)%</f>
        <v>0</v>
      </c>
      <c r="H915" s="394">
        <f>CF899/(CF899+G898)%</f>
        <v>5.6856301383882375E-2</v>
      </c>
      <c r="K915" s="352">
        <f>CG889/(G891)%</f>
        <v>0</v>
      </c>
      <c r="M915" s="485" t="s">
        <v>121</v>
      </c>
      <c r="N915" s="467"/>
      <c r="O915" s="395"/>
      <c r="T915" s="492"/>
      <c r="U915" s="183" t="s">
        <v>38</v>
      </c>
      <c r="V915" s="193">
        <f>BY910/(BY910+F904)%</f>
        <v>5.4556726596404221</v>
      </c>
      <c r="W915" s="169"/>
      <c r="X915" s="260"/>
      <c r="Y915" s="183" t="s">
        <v>122</v>
      </c>
      <c r="Z915" s="396">
        <v>0</v>
      </c>
      <c r="AA915" s="260"/>
      <c r="AB915" s="260"/>
      <c r="AC915" s="260"/>
      <c r="AD915" s="260"/>
      <c r="AE915" s="260"/>
      <c r="AF915" s="260"/>
      <c r="AG915" s="223"/>
      <c r="AH915" s="223"/>
      <c r="AI915" s="223"/>
      <c r="AJ915" s="223"/>
      <c r="AK915" s="223"/>
      <c r="AL915" s="223"/>
      <c r="AM915" s="223"/>
      <c r="AN915" s="223"/>
      <c r="AO915" s="223"/>
      <c r="AP915" s="223"/>
      <c r="AQ915" s="223"/>
      <c r="AR915" s="223"/>
      <c r="AS915" s="223"/>
      <c r="AT915" s="223"/>
      <c r="AU915" s="223"/>
      <c r="AV915" s="223"/>
      <c r="AW915" s="223"/>
      <c r="AX915" s="223"/>
      <c r="AY915" s="223"/>
      <c r="AZ915" s="223"/>
      <c r="BA915" s="223"/>
      <c r="BB915" s="223"/>
      <c r="BC915" s="223"/>
      <c r="BD915" s="223"/>
      <c r="BE915" s="223"/>
      <c r="BF915" s="223"/>
      <c r="BG915" s="223"/>
      <c r="BH915" s="380"/>
      <c r="BI915" s="381"/>
      <c r="BJ915" s="381"/>
      <c r="BK915" s="381"/>
      <c r="BL915" s="381"/>
      <c r="BM915" s="381"/>
      <c r="BN915" s="381"/>
      <c r="BO915" s="381"/>
      <c r="BP915" s="381"/>
      <c r="BQ915" s="381"/>
      <c r="BR915" s="381"/>
      <c r="BS915" s="381"/>
      <c r="BT915" s="381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9"/>
    </row>
    <row r="916" spans="1:99" ht="15.75" customHeight="1" x14ac:dyDescent="0.25">
      <c r="A916" s="382"/>
      <c r="B916" s="234"/>
      <c r="C916" s="333">
        <v>1.95</v>
      </c>
      <c r="D916" s="333">
        <v>1.75</v>
      </c>
      <c r="E916" s="333">
        <v>1.65</v>
      </c>
      <c r="F916" s="384"/>
      <c r="G916" s="322" t="s">
        <v>123</v>
      </c>
      <c r="H916" s="397" t="s">
        <v>45</v>
      </c>
      <c r="I916" s="327" t="s">
        <v>48</v>
      </c>
      <c r="J916" s="327" t="s">
        <v>52</v>
      </c>
      <c r="K916" s="327" t="s">
        <v>58</v>
      </c>
      <c r="L916" s="372" t="s">
        <v>61</v>
      </c>
      <c r="M916" s="323" t="s">
        <v>65</v>
      </c>
      <c r="N916" s="323" t="s">
        <v>70</v>
      </c>
      <c r="O916" s="327" t="s">
        <v>77</v>
      </c>
      <c r="P916" s="327" t="s">
        <v>80</v>
      </c>
      <c r="Q916" s="398" t="s">
        <v>82</v>
      </c>
      <c r="R916" s="398" t="s">
        <v>84</v>
      </c>
      <c r="S916" s="399" t="s">
        <v>86</v>
      </c>
      <c r="T916" s="493"/>
      <c r="U916" s="183" t="s">
        <v>39</v>
      </c>
      <c r="V916" s="414">
        <f>CF910/(CF910+G904)%</f>
        <v>5.7202277109176389</v>
      </c>
      <c r="W916" s="169"/>
      <c r="X916" s="260"/>
      <c r="Y916" s="183" t="s">
        <v>124</v>
      </c>
      <c r="Z916" s="400">
        <f>Z915/((CF910+G904)+(CF910+G904)*0.0015)%</f>
        <v>0</v>
      </c>
      <c r="AF916" s="260"/>
      <c r="AG916" s="223"/>
      <c r="AH916" s="223"/>
      <c r="AI916" s="223"/>
      <c r="AJ916" s="223"/>
      <c r="AK916" s="223"/>
      <c r="AL916" s="223"/>
      <c r="AM916" s="223"/>
      <c r="AN916" s="223"/>
      <c r="AO916" s="223"/>
      <c r="AP916" s="223"/>
      <c r="AQ916" s="223"/>
      <c r="AR916" s="223"/>
      <c r="AS916" s="223"/>
      <c r="AT916" s="223"/>
      <c r="AU916" s="223"/>
      <c r="AV916" s="223"/>
      <c r="AW916" s="223"/>
      <c r="AX916" s="223"/>
      <c r="AY916" s="223"/>
      <c r="AZ916" s="223"/>
      <c r="BA916" s="223"/>
      <c r="BB916" s="223"/>
      <c r="BC916" s="223"/>
      <c r="BD916" s="223"/>
      <c r="BE916" s="223"/>
      <c r="BF916" s="223"/>
      <c r="BG916" s="223"/>
      <c r="BH916" s="380"/>
      <c r="BI916" s="381"/>
      <c r="BJ916" s="381"/>
      <c r="BK916" s="381"/>
      <c r="BL916" s="381"/>
      <c r="BM916" s="381"/>
      <c r="BN916" s="381"/>
      <c r="BO916" s="381"/>
      <c r="BP916" s="381"/>
      <c r="BQ916" s="381"/>
      <c r="BR916" s="381"/>
      <c r="BS916" s="381"/>
      <c r="BT916" s="381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9"/>
    </row>
    <row r="917" spans="1:99" ht="15" customHeight="1" x14ac:dyDescent="0.25">
      <c r="A917" s="365" t="s">
        <v>109</v>
      </c>
      <c r="B917" s="241" t="s">
        <v>38</v>
      </c>
      <c r="C917" s="337">
        <f>BY891/(BY891+F893)%</f>
        <v>2.3391500197156931</v>
      </c>
      <c r="D917" s="337">
        <f>BY892/(BY892+F894)%</f>
        <v>2.6414153999501622</v>
      </c>
      <c r="E917" s="337">
        <f>BY894/(BY894+F895)%</f>
        <v>2.6026253888762421</v>
      </c>
      <c r="F917" s="338">
        <f>BY896/(BY896+F896)%</f>
        <v>4.5917486621784915</v>
      </c>
      <c r="G917" s="274" t="s">
        <v>38</v>
      </c>
      <c r="H917" s="337">
        <f>BZ883/(F883+F884+F885)%</f>
        <v>0</v>
      </c>
      <c r="I917" s="337">
        <f>BZ885/(F886+F887+F888)%</f>
        <v>0</v>
      </c>
      <c r="J917" s="337">
        <f>BZ887/(F889+F890)%</f>
        <v>0</v>
      </c>
      <c r="K917" s="337">
        <f>BZ891/F893%</f>
        <v>0</v>
      </c>
      <c r="L917" s="337">
        <f>BZ892/F894%</f>
        <v>0</v>
      </c>
      <c r="M917" s="337">
        <f>BZ894/F895%</f>
        <v>0</v>
      </c>
      <c r="N917" s="386">
        <f>BZ896/F896%</f>
        <v>0</v>
      </c>
      <c r="O917" s="337">
        <f>BZ900/F899%</f>
        <v>6.7513227513227525</v>
      </c>
      <c r="P917" s="337">
        <f>BZ902/F900%</f>
        <v>1.5038165040063798</v>
      </c>
      <c r="Q917" s="337" t="e">
        <f>BZ904/F901%</f>
        <v>#DIV/0!</v>
      </c>
      <c r="R917" s="386">
        <f>BZ906/F902%</f>
        <v>1.7734975265761495</v>
      </c>
      <c r="S917" s="272">
        <f>BZ908/F903%</f>
        <v>1.9791711680566961</v>
      </c>
      <c r="T917" s="493" t="s">
        <v>14</v>
      </c>
      <c r="U917" s="183" t="s">
        <v>38</v>
      </c>
      <c r="V917" s="193">
        <f>BZ910/F904%/0.381</f>
        <v>1.7598210059808104</v>
      </c>
      <c r="W917" s="223"/>
      <c r="X917" s="260"/>
      <c r="AF917" s="260"/>
      <c r="AG917" s="223"/>
      <c r="AH917" s="223"/>
      <c r="AI917" s="223"/>
      <c r="AJ917" s="223"/>
      <c r="AK917" s="223"/>
      <c r="AL917" s="223"/>
      <c r="AM917" s="223"/>
      <c r="AN917" s="223"/>
      <c r="AO917" s="223"/>
      <c r="AP917" s="223"/>
      <c r="AQ917" s="223"/>
      <c r="AR917" s="223"/>
      <c r="AS917" s="223"/>
      <c r="AT917" s="223"/>
      <c r="AU917" s="223"/>
      <c r="AV917" s="223"/>
      <c r="AW917" s="223"/>
      <c r="AX917" s="223"/>
      <c r="AY917" s="223"/>
      <c r="AZ917" s="223"/>
      <c r="BA917" s="223"/>
      <c r="BB917" s="223"/>
      <c r="BC917" s="223"/>
      <c r="BD917" s="223"/>
      <c r="BE917" s="223"/>
      <c r="BF917" s="223"/>
      <c r="BG917" s="223"/>
      <c r="BH917" s="380"/>
      <c r="BI917" s="381"/>
      <c r="BJ917" s="381"/>
      <c r="BK917" s="381"/>
      <c r="BL917" s="381"/>
      <c r="BM917" s="381"/>
      <c r="BN917" s="381"/>
      <c r="BO917" s="381"/>
      <c r="BP917" s="381"/>
      <c r="BQ917" s="381"/>
      <c r="BR917" s="381"/>
      <c r="BS917" s="381"/>
      <c r="BT917" s="381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9"/>
    </row>
    <row r="918" spans="1:99" ht="15" customHeight="1" x14ac:dyDescent="0.25">
      <c r="A918" s="401"/>
      <c r="B918" s="351" t="s">
        <v>39</v>
      </c>
      <c r="C918" s="352">
        <f>CF891/(CF891+G893)%</f>
        <v>0.14921886058183417</v>
      </c>
      <c r="D918" s="352">
        <f>CF892/(CF892+G894)%</f>
        <v>0.14028617497391691</v>
      </c>
      <c r="E918" s="352">
        <f>CF894/(CF894+G895)%</f>
        <v>0.17764215515669798</v>
      </c>
      <c r="F918" s="353">
        <f>CF896/(CF896+G896)%</f>
        <v>0.22950027609055768</v>
      </c>
      <c r="G918" s="402" t="s">
        <v>39</v>
      </c>
      <c r="H918" s="352">
        <f>CG883/(G883+G884+G885)%</f>
        <v>0</v>
      </c>
      <c r="I918" s="352">
        <f>CG885/(G886+G887+G888)%</f>
        <v>0</v>
      </c>
      <c r="J918" s="352">
        <f>CG887/(G889+G890)%</f>
        <v>0</v>
      </c>
      <c r="K918" s="352">
        <f>CG891/G893%</f>
        <v>0</v>
      </c>
      <c r="L918" s="352">
        <f>CG892/G894%</f>
        <v>0</v>
      </c>
      <c r="M918" s="352">
        <f>CG894/G895%</f>
        <v>0</v>
      </c>
      <c r="N918" s="393">
        <f>CG896/G896%</f>
        <v>0</v>
      </c>
      <c r="O918" s="352">
        <f>CG900/G899%</f>
        <v>0.19588127384232787</v>
      </c>
      <c r="P918" s="352">
        <f>CG902/G900%</f>
        <v>0.12395995717746935</v>
      </c>
      <c r="Q918" s="352">
        <f>CG904/G901%</f>
        <v>0</v>
      </c>
      <c r="R918" s="393">
        <f>CG906/G902%</f>
        <v>0.13215375324502165</v>
      </c>
      <c r="S918" s="403">
        <f>CG908/G903%</f>
        <v>8.6344715250965251E-2</v>
      </c>
      <c r="T918" s="494"/>
      <c r="U918" s="404" t="s">
        <v>39</v>
      </c>
      <c r="V918" s="405">
        <f>CG910/G904%/0.381</f>
        <v>0.32586420496234986</v>
      </c>
      <c r="W918" s="223"/>
      <c r="X918" s="260"/>
      <c r="AF918" s="260"/>
      <c r="AG918" s="223"/>
      <c r="AH918" s="223"/>
      <c r="AI918" s="223"/>
      <c r="AJ918" s="223"/>
      <c r="AK918" s="223"/>
      <c r="AL918" s="223"/>
      <c r="AM918" s="223"/>
      <c r="AN918" s="223"/>
      <c r="AO918" s="223"/>
      <c r="AP918" s="223"/>
      <c r="AQ918" s="223"/>
      <c r="AR918" s="223"/>
      <c r="AS918" s="223"/>
      <c r="AT918" s="223"/>
      <c r="AU918" s="223"/>
      <c r="AV918" s="223"/>
      <c r="AW918" s="223"/>
      <c r="AX918" s="223"/>
      <c r="AY918" s="223"/>
      <c r="AZ918" s="223"/>
      <c r="BA918" s="223"/>
      <c r="BB918" s="223"/>
      <c r="BC918" s="223"/>
      <c r="BD918" s="223"/>
      <c r="BE918" s="223"/>
      <c r="BF918" s="223"/>
      <c r="BG918" s="223"/>
      <c r="BH918" s="380"/>
      <c r="BI918" s="381"/>
      <c r="BJ918" s="381"/>
      <c r="BK918" s="381"/>
      <c r="BL918" s="381"/>
      <c r="BM918" s="381"/>
      <c r="BN918" s="381"/>
      <c r="BO918" s="381"/>
      <c r="BP918" s="381"/>
      <c r="BQ918" s="381"/>
      <c r="BR918" s="381"/>
      <c r="BS918" s="381"/>
      <c r="BT918" s="381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9"/>
    </row>
    <row r="919" spans="1:99" ht="15" customHeight="1" x14ac:dyDescent="0.25">
      <c r="A919" s="408" t="s">
        <v>125</v>
      </c>
      <c r="B919" s="348"/>
      <c r="C919" s="348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213"/>
      <c r="O919" s="213"/>
      <c r="P919" s="213"/>
      <c r="Q919" s="309"/>
      <c r="R919" s="309"/>
      <c r="W919" s="223"/>
      <c r="X919" s="309"/>
      <c r="Y919" s="309"/>
      <c r="Z919" s="309"/>
      <c r="AA919" s="310"/>
      <c r="AB919" s="310"/>
      <c r="AC919" s="310"/>
      <c r="AD919" s="310"/>
      <c r="AE919" s="310"/>
      <c r="AF919" s="310"/>
      <c r="AG919" s="409"/>
      <c r="AH919" s="409"/>
      <c r="AI919" s="409"/>
      <c r="AJ919" s="409"/>
      <c r="AK919" s="409"/>
      <c r="AL919" s="409"/>
      <c r="AM919" s="409"/>
      <c r="AN919" s="409"/>
      <c r="AO919" s="409"/>
      <c r="AP919" s="409"/>
      <c r="AQ919" s="409"/>
      <c r="AR919" s="409"/>
      <c r="AS919" s="409"/>
      <c r="AT919" s="409"/>
      <c r="AU919" s="409"/>
      <c r="AV919" s="409"/>
      <c r="AW919" s="409"/>
      <c r="AX919" s="409"/>
      <c r="AY919" s="409"/>
      <c r="AZ919" s="409"/>
      <c r="BA919" s="409"/>
      <c r="BB919" s="409"/>
      <c r="BC919" s="409"/>
      <c r="BD919" s="409"/>
      <c r="BE919" s="409"/>
      <c r="BF919" s="409"/>
      <c r="BG919" s="409"/>
      <c r="BH919" s="380"/>
      <c r="BI919" s="381"/>
      <c r="BJ919" s="381"/>
      <c r="BK919" s="381"/>
      <c r="BL919" s="381"/>
      <c r="BM919" s="381"/>
      <c r="BN919" s="381"/>
      <c r="BO919" s="381"/>
      <c r="BP919" s="381"/>
      <c r="BQ919" s="381"/>
      <c r="BR919" s="381"/>
      <c r="BS919" s="381"/>
      <c r="BT919" s="381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9"/>
    </row>
    <row r="920" spans="1:99" ht="15" customHeight="1" x14ac:dyDescent="0.3">
      <c r="A920" s="363"/>
      <c r="S920" s="161"/>
      <c r="T920" s="161"/>
      <c r="U920" s="161"/>
      <c r="V920" s="161"/>
      <c r="W920" s="223"/>
      <c r="BH920" s="380"/>
      <c r="BI920" s="381"/>
      <c r="BJ920" s="381"/>
      <c r="BK920" s="381"/>
      <c r="BL920" s="381"/>
      <c r="BM920" s="381"/>
      <c r="BN920" s="381"/>
      <c r="BO920" s="381"/>
      <c r="BP920" s="381"/>
      <c r="BQ920" s="381"/>
      <c r="BR920" s="381"/>
      <c r="BS920" s="381"/>
      <c r="BT920" s="381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9"/>
    </row>
    <row r="921" spans="1:99" ht="15" customHeight="1" x14ac:dyDescent="0.25">
      <c r="A921" s="363"/>
      <c r="W921" s="213"/>
      <c r="BH921" s="380"/>
      <c r="BI921" s="381"/>
      <c r="BJ921" s="381"/>
      <c r="BK921" s="381"/>
      <c r="BL921" s="381"/>
      <c r="BM921" s="381"/>
      <c r="BN921" s="381"/>
      <c r="BO921" s="381"/>
      <c r="BP921" s="381"/>
      <c r="BQ921" s="381"/>
      <c r="BR921" s="381"/>
      <c r="BS921" s="381"/>
      <c r="BT921" s="381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9"/>
    </row>
    <row r="922" spans="1:99" ht="15" customHeight="1" x14ac:dyDescent="0.3">
      <c r="A922" s="363"/>
      <c r="W922" s="213"/>
      <c r="BG922" s="161"/>
      <c r="BH922" s="380"/>
      <c r="BI922" s="381"/>
      <c r="BJ922" s="381"/>
      <c r="BK922" s="381"/>
      <c r="BL922" s="381"/>
      <c r="BM922" s="381"/>
      <c r="BN922" s="381"/>
      <c r="BO922" s="381"/>
      <c r="BP922" s="381"/>
      <c r="BQ922" s="381"/>
      <c r="BR922" s="381"/>
      <c r="BS922" s="381"/>
      <c r="BT922" s="381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</row>
    <row r="923" spans="1:99" ht="23.25" customHeight="1" x14ac:dyDescent="0.3">
      <c r="A923" s="156" t="s">
        <v>0</v>
      </c>
      <c r="B923" s="157"/>
      <c r="C923" s="157"/>
      <c r="D923" s="157"/>
      <c r="E923" s="157"/>
      <c r="F923" s="157"/>
      <c r="G923" s="157"/>
      <c r="H923" s="158"/>
      <c r="I923" s="159"/>
      <c r="J923" s="159"/>
      <c r="K923" s="426" t="s">
        <v>1</v>
      </c>
      <c r="L923" s="427"/>
      <c r="M923" s="486" t="s">
        <v>558</v>
      </c>
      <c r="N923" s="486"/>
      <c r="O923" s="159"/>
      <c r="P923" s="159"/>
      <c r="Q923" s="159"/>
      <c r="R923" s="159"/>
      <c r="S923" s="159"/>
      <c r="T923" s="159"/>
      <c r="U923" s="159"/>
      <c r="V923" s="160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/>
      <c r="BG923" s="161"/>
      <c r="BH923" s="162">
        <v>21</v>
      </c>
      <c r="BI923" s="430" t="s">
        <v>2</v>
      </c>
      <c r="BJ923" s="431"/>
      <c r="BK923" s="431"/>
      <c r="BL923" s="432"/>
      <c r="BM923" s="430" t="s">
        <v>3</v>
      </c>
      <c r="BN923" s="431"/>
      <c r="BO923" s="431"/>
      <c r="BP923" s="432"/>
      <c r="BQ923" s="430" t="s">
        <v>4</v>
      </c>
      <c r="BR923" s="431"/>
      <c r="BS923" s="431"/>
      <c r="BT923" s="433"/>
      <c r="BU923" s="87"/>
      <c r="BV923" s="87"/>
      <c r="BW923" s="87"/>
      <c r="BX923" s="87"/>
      <c r="BY923" s="88" t="s">
        <v>5</v>
      </c>
      <c r="BZ923" s="89"/>
      <c r="CA923" s="89"/>
      <c r="CB923" s="87"/>
      <c r="CC923" s="87"/>
      <c r="CD923" s="87"/>
      <c r="CE923" s="87"/>
      <c r="CF923" s="88" t="s">
        <v>6</v>
      </c>
      <c r="CG923" s="89"/>
      <c r="CH923" s="89"/>
      <c r="CI923" s="9"/>
      <c r="CK923" s="12"/>
      <c r="CL923" s="434" t="s">
        <v>7</v>
      </c>
      <c r="CM923" s="434"/>
      <c r="CN923" s="434"/>
      <c r="CO923" s="24"/>
      <c r="CQ923" s="12"/>
      <c r="CR923" s="434" t="s">
        <v>8</v>
      </c>
      <c r="CS923" s="434"/>
      <c r="CT923" s="434"/>
      <c r="CU923" s="24"/>
    </row>
    <row r="924" spans="1:99" ht="15.75" customHeight="1" x14ac:dyDescent="0.25">
      <c r="A924" s="163" t="s">
        <v>9</v>
      </c>
      <c r="B924" s="435" t="s">
        <v>10</v>
      </c>
      <c r="C924" s="435"/>
      <c r="D924" s="435"/>
      <c r="E924" s="435"/>
      <c r="F924" s="435"/>
      <c r="G924" s="435"/>
      <c r="H924" s="435"/>
      <c r="I924" s="436" t="s">
        <v>11</v>
      </c>
      <c r="J924" s="436"/>
      <c r="K924" s="436"/>
      <c r="L924" s="436"/>
      <c r="M924" s="436"/>
      <c r="N924" s="436"/>
      <c r="O924" s="461" t="s">
        <v>12</v>
      </c>
      <c r="P924" s="461"/>
      <c r="Q924" s="497" t="s">
        <v>13</v>
      </c>
      <c r="R924" s="497"/>
      <c r="S924" s="497"/>
      <c r="T924" s="497"/>
      <c r="U924" s="497"/>
      <c r="V924" s="498"/>
      <c r="W924" s="164"/>
      <c r="X924" s="165"/>
      <c r="Y924" s="437" t="s">
        <v>11</v>
      </c>
      <c r="Z924" s="438"/>
      <c r="AA924" s="438"/>
      <c r="AB924" s="438"/>
      <c r="AC924" s="438"/>
      <c r="AD924" s="438"/>
      <c r="AE924" s="438"/>
      <c r="AF924" s="438"/>
      <c r="AG924" s="438"/>
      <c r="AH924" s="438"/>
      <c r="AI924" s="438"/>
      <c r="AJ924" s="438"/>
      <c r="AK924" s="438"/>
      <c r="AL924" s="438"/>
      <c r="AM924" s="438"/>
      <c r="AN924" s="438"/>
      <c r="AO924" s="438"/>
      <c r="AP924" s="438"/>
      <c r="AQ924" s="438"/>
      <c r="AR924" s="438"/>
      <c r="AS924" s="438"/>
      <c r="AT924" s="438"/>
      <c r="AU924" s="439"/>
      <c r="AV924" s="166"/>
      <c r="AW924" s="167"/>
      <c r="AX924" s="167"/>
      <c r="AY924" s="167"/>
      <c r="AZ924" s="167"/>
      <c r="BA924" s="168"/>
      <c r="BB924" s="167"/>
      <c r="BC924" s="167"/>
      <c r="BD924" s="167"/>
      <c r="BE924" s="167"/>
      <c r="BF924" s="168"/>
      <c r="BG924" s="169"/>
      <c r="BH924" s="170" t="s">
        <v>9</v>
      </c>
      <c r="BI924" s="171" t="s">
        <v>7</v>
      </c>
      <c r="BJ924" s="172"/>
      <c r="BK924" s="173" t="s">
        <v>14</v>
      </c>
      <c r="BL924" s="174" t="s">
        <v>15</v>
      </c>
      <c r="BM924" s="171" t="s">
        <v>7</v>
      </c>
      <c r="BN924" s="172"/>
      <c r="BO924" s="173" t="s">
        <v>14</v>
      </c>
      <c r="BP924" s="173" t="s">
        <v>15</v>
      </c>
      <c r="BQ924" s="171" t="s">
        <v>7</v>
      </c>
      <c r="BR924" s="172"/>
      <c r="BS924" s="173" t="s">
        <v>14</v>
      </c>
      <c r="BT924" s="174" t="s">
        <v>15</v>
      </c>
      <c r="BU924" s="87"/>
      <c r="BV924" s="87"/>
      <c r="BW924" s="463" t="s">
        <v>9</v>
      </c>
      <c r="BX924" s="91" t="s">
        <v>7</v>
      </c>
      <c r="BY924" s="450" t="s">
        <v>16</v>
      </c>
      <c r="BZ924" s="450" t="s">
        <v>14</v>
      </c>
      <c r="CA924" s="452" t="s">
        <v>15</v>
      </c>
      <c r="CB924" s="87"/>
      <c r="CC924" s="87"/>
      <c r="CD924" s="454" t="s">
        <v>9</v>
      </c>
      <c r="CE924" s="92" t="s">
        <v>7</v>
      </c>
      <c r="CF924" s="450" t="s">
        <v>16</v>
      </c>
      <c r="CG924" s="457" t="s">
        <v>14</v>
      </c>
      <c r="CH924" s="459" t="s">
        <v>15</v>
      </c>
      <c r="CI924" s="9"/>
      <c r="CK924" s="25" t="s">
        <v>9</v>
      </c>
      <c r="CL924" s="26" t="s">
        <v>17</v>
      </c>
      <c r="CM924" s="26" t="s">
        <v>18</v>
      </c>
      <c r="CN924" s="1" t="s">
        <v>19</v>
      </c>
      <c r="CO924" s="27" t="s">
        <v>20</v>
      </c>
      <c r="CP924" s="28"/>
      <c r="CQ924" s="25" t="s">
        <v>9</v>
      </c>
      <c r="CR924" s="26" t="s">
        <v>17</v>
      </c>
      <c r="CS924" s="26" t="s">
        <v>18</v>
      </c>
      <c r="CT924" s="1" t="s">
        <v>19</v>
      </c>
      <c r="CU924" s="27" t="s">
        <v>20</v>
      </c>
    </row>
    <row r="925" spans="1:99" ht="31.5" customHeight="1" x14ac:dyDescent="0.25">
      <c r="A925" s="175"/>
      <c r="B925" s="176"/>
      <c r="C925" s="177" t="s">
        <v>17</v>
      </c>
      <c r="D925" s="177" t="s">
        <v>18</v>
      </c>
      <c r="E925" s="177" t="s">
        <v>19</v>
      </c>
      <c r="F925" s="178" t="s">
        <v>16</v>
      </c>
      <c r="G925" s="178" t="s">
        <v>21</v>
      </c>
      <c r="H925" s="178" t="s">
        <v>22</v>
      </c>
      <c r="I925" s="440" t="s">
        <v>23</v>
      </c>
      <c r="J925" s="440"/>
      <c r="K925" s="441" t="s">
        <v>24</v>
      </c>
      <c r="L925" s="441"/>
      <c r="M925" s="441" t="s">
        <v>25</v>
      </c>
      <c r="N925" s="441"/>
      <c r="O925" s="462"/>
      <c r="P925" s="462"/>
      <c r="Q925" s="499"/>
      <c r="R925" s="499"/>
      <c r="S925" s="499"/>
      <c r="T925" s="499"/>
      <c r="U925" s="499"/>
      <c r="V925" s="500"/>
      <c r="W925" s="164"/>
      <c r="X925" s="165"/>
      <c r="Y925" s="179"/>
      <c r="Z925" s="442" t="s">
        <v>26</v>
      </c>
      <c r="AA925" s="442"/>
      <c r="AB925" s="442"/>
      <c r="AC925" s="442"/>
      <c r="AD925" s="443" t="s">
        <v>27</v>
      </c>
      <c r="AE925" s="443"/>
      <c r="AF925" s="443"/>
      <c r="AG925" s="443"/>
      <c r="AH925" s="443" t="s">
        <v>28</v>
      </c>
      <c r="AI925" s="443"/>
      <c r="AJ925" s="443"/>
      <c r="AK925" s="443"/>
      <c r="AL925" s="444" t="s">
        <v>29</v>
      </c>
      <c r="AM925" s="444"/>
      <c r="AN925" s="444"/>
      <c r="AO925" s="444"/>
      <c r="AP925" s="445" t="s">
        <v>30</v>
      </c>
      <c r="AQ925" s="445"/>
      <c r="AR925" s="445" t="s">
        <v>31</v>
      </c>
      <c r="AS925" s="445"/>
      <c r="AT925" s="445"/>
      <c r="AU925" s="446"/>
      <c r="AW925" s="447" t="s">
        <v>32</v>
      </c>
      <c r="AX925" s="448"/>
      <c r="AY925" s="448"/>
      <c r="AZ925" s="448"/>
      <c r="BA925" s="449"/>
      <c r="BB925" s="447" t="s">
        <v>33</v>
      </c>
      <c r="BC925" s="448"/>
      <c r="BD925" s="448"/>
      <c r="BE925" s="448"/>
      <c r="BF925" s="449"/>
      <c r="BG925" s="181"/>
      <c r="BH925" s="170"/>
      <c r="BI925" s="171" t="s">
        <v>34</v>
      </c>
      <c r="BJ925" s="173" t="s">
        <v>16</v>
      </c>
      <c r="BK925" s="173"/>
      <c r="BL925" s="174"/>
      <c r="BM925" s="171" t="s">
        <v>34</v>
      </c>
      <c r="BN925" s="173" t="s">
        <v>16</v>
      </c>
      <c r="BO925" s="173"/>
      <c r="BP925" s="173"/>
      <c r="BQ925" s="171" t="s">
        <v>34</v>
      </c>
      <c r="BR925" s="173" t="s">
        <v>16</v>
      </c>
      <c r="BS925" s="173"/>
      <c r="BT925" s="174"/>
      <c r="BU925" s="87"/>
      <c r="BV925" s="87"/>
      <c r="BW925" s="464"/>
      <c r="BX925" s="95" t="s">
        <v>34</v>
      </c>
      <c r="BY925" s="451"/>
      <c r="BZ925" s="451"/>
      <c r="CA925" s="453"/>
      <c r="CB925" s="87"/>
      <c r="CC925" s="87"/>
      <c r="CD925" s="455"/>
      <c r="CE925" s="88" t="s">
        <v>34</v>
      </c>
      <c r="CF925" s="456"/>
      <c r="CG925" s="458"/>
      <c r="CH925" s="460"/>
      <c r="CI925" s="9"/>
      <c r="CK925" s="25"/>
      <c r="CL925" s="29" t="s">
        <v>35</v>
      </c>
      <c r="CM925" s="26" t="s">
        <v>35</v>
      </c>
      <c r="CN925" s="26" t="s">
        <v>35</v>
      </c>
      <c r="CO925" s="27" t="s">
        <v>35</v>
      </c>
      <c r="CP925" s="15"/>
      <c r="CQ925" s="25"/>
      <c r="CR925" s="29" t="s">
        <v>35</v>
      </c>
      <c r="CS925" s="26" t="s">
        <v>35</v>
      </c>
      <c r="CT925" s="26" t="s">
        <v>35</v>
      </c>
      <c r="CU925" s="27" t="s">
        <v>35</v>
      </c>
    </row>
    <row r="926" spans="1:99" ht="15.75" customHeight="1" x14ac:dyDescent="0.25">
      <c r="A926" s="182"/>
      <c r="B926" s="178" t="s">
        <v>36</v>
      </c>
      <c r="C926" s="177" t="s">
        <v>37</v>
      </c>
      <c r="D926" s="177" t="s">
        <v>37</v>
      </c>
      <c r="E926" s="177" t="s">
        <v>37</v>
      </c>
      <c r="F926" s="177" t="s">
        <v>37</v>
      </c>
      <c r="G926" s="177" t="s">
        <v>37</v>
      </c>
      <c r="H926" s="177" t="s">
        <v>37</v>
      </c>
      <c r="I926" s="178" t="s">
        <v>38</v>
      </c>
      <c r="J926" s="178" t="s">
        <v>39</v>
      </c>
      <c r="K926" s="178" t="s">
        <v>38</v>
      </c>
      <c r="L926" s="178" t="s">
        <v>39</v>
      </c>
      <c r="M926" s="178" t="s">
        <v>38</v>
      </c>
      <c r="N926" s="178" t="s">
        <v>39</v>
      </c>
      <c r="O926" s="178" t="s">
        <v>38</v>
      </c>
      <c r="P926" s="178" t="s">
        <v>39</v>
      </c>
      <c r="Q926" s="183" t="s">
        <v>17</v>
      </c>
      <c r="R926" s="183" t="s">
        <v>18</v>
      </c>
      <c r="S926" s="183" t="s">
        <v>19</v>
      </c>
      <c r="T926" s="183" t="s">
        <v>38</v>
      </c>
      <c r="U926" s="183" t="s">
        <v>39</v>
      </c>
      <c r="V926" s="184" t="s">
        <v>36</v>
      </c>
      <c r="W926" s="185"/>
      <c r="X926" s="186"/>
      <c r="Y926" s="175"/>
      <c r="Z926" s="187" t="s">
        <v>17</v>
      </c>
      <c r="AA926" s="187" t="s">
        <v>18</v>
      </c>
      <c r="AB926" s="188" t="s">
        <v>19</v>
      </c>
      <c r="AC926" s="189" t="s">
        <v>16</v>
      </c>
      <c r="AD926" s="187" t="s">
        <v>17</v>
      </c>
      <c r="AE926" s="187" t="s">
        <v>18</v>
      </c>
      <c r="AF926" s="187" t="s">
        <v>19</v>
      </c>
      <c r="AG926" s="189" t="s">
        <v>16</v>
      </c>
      <c r="AH926" s="187" t="s">
        <v>17</v>
      </c>
      <c r="AI926" s="187" t="s">
        <v>18</v>
      </c>
      <c r="AJ926" s="187" t="s">
        <v>19</v>
      </c>
      <c r="AK926" s="189" t="s">
        <v>16</v>
      </c>
      <c r="AL926" s="187" t="s">
        <v>17</v>
      </c>
      <c r="AM926" s="187" t="s">
        <v>18</v>
      </c>
      <c r="AN926" s="187" t="s">
        <v>19</v>
      </c>
      <c r="AO926" s="189" t="s">
        <v>39</v>
      </c>
      <c r="AP926" s="189" t="s">
        <v>38</v>
      </c>
      <c r="AQ926" s="189" t="s">
        <v>39</v>
      </c>
      <c r="AR926" s="187" t="s">
        <v>17</v>
      </c>
      <c r="AS926" s="187" t="s">
        <v>18</v>
      </c>
      <c r="AT926" s="187" t="s">
        <v>19</v>
      </c>
      <c r="AU926" s="190" t="s">
        <v>39</v>
      </c>
      <c r="AV926" s="191" t="s">
        <v>17</v>
      </c>
      <c r="AW926" s="192" t="s">
        <v>17</v>
      </c>
      <c r="AX926" s="189" t="s">
        <v>18</v>
      </c>
      <c r="AY926" s="189" t="s">
        <v>19</v>
      </c>
      <c r="AZ926" s="189" t="s">
        <v>38</v>
      </c>
      <c r="BA926" s="193" t="s">
        <v>39</v>
      </c>
      <c r="BB926" s="192" t="s">
        <v>17</v>
      </c>
      <c r="BC926" s="189" t="s">
        <v>18</v>
      </c>
      <c r="BD926" s="189" t="s">
        <v>19</v>
      </c>
      <c r="BE926" s="189" t="s">
        <v>38</v>
      </c>
      <c r="BF926" s="193" t="s">
        <v>39</v>
      </c>
      <c r="BG926" s="194"/>
      <c r="BH926" s="195"/>
      <c r="BI926" s="196"/>
      <c r="BJ926" s="197"/>
      <c r="BK926" s="198"/>
      <c r="BL926" s="199"/>
      <c r="BM926" s="196"/>
      <c r="BN926" s="197"/>
      <c r="BO926" s="198"/>
      <c r="BP926" s="200"/>
      <c r="BQ926" s="196"/>
      <c r="BR926" s="197"/>
      <c r="BS926" s="198"/>
      <c r="BT926" s="199"/>
      <c r="BU926" s="8"/>
      <c r="BV926" s="87"/>
      <c r="BW926" s="97"/>
      <c r="BX926" s="95"/>
      <c r="BY926" s="93"/>
      <c r="BZ926" s="93"/>
      <c r="CA926" s="98"/>
      <c r="CB926" s="8"/>
      <c r="CC926" s="87"/>
      <c r="CD926" s="90"/>
      <c r="CE926" s="99"/>
      <c r="CF926" s="100"/>
      <c r="CG926" s="100"/>
      <c r="CH926" s="101"/>
      <c r="CI926" s="8"/>
      <c r="CJ926" s="9"/>
      <c r="CK926" s="25"/>
      <c r="CL926" s="10"/>
      <c r="CM926" s="10"/>
      <c r="CN926" s="10"/>
      <c r="CO926" s="11"/>
      <c r="CP926" s="8"/>
      <c r="CQ926" s="25"/>
      <c r="CR926" s="30"/>
      <c r="CS926" s="30"/>
      <c r="CT926" s="30"/>
      <c r="CU926" s="46"/>
    </row>
    <row r="927" spans="1:99" ht="15.75" customHeight="1" x14ac:dyDescent="0.25">
      <c r="A927" s="201" t="s">
        <v>40</v>
      </c>
      <c r="B927" s="202"/>
      <c r="C927" s="203">
        <v>151.108</v>
      </c>
      <c r="D927" s="204">
        <v>176.38499999999999</v>
      </c>
      <c r="E927" s="204">
        <v>203.75</v>
      </c>
      <c r="F927" s="205">
        <f t="shared" ref="F927:F934" si="773">C927+D927+E927</f>
        <v>531.24299999999994</v>
      </c>
      <c r="G927" s="206">
        <f>F927+G881</f>
        <v>4871.2309999999998</v>
      </c>
      <c r="H927" s="206">
        <f>G927/BH923</f>
        <v>231.96338095238093</v>
      </c>
      <c r="I927" s="207">
        <f t="shared" ref="I927:I943" si="774">AC927</f>
        <v>0</v>
      </c>
      <c r="J927" s="207">
        <f>I927+J881</f>
        <v>0</v>
      </c>
      <c r="K927" s="207">
        <f t="shared" ref="K927:K943" si="775">AG927</f>
        <v>0</v>
      </c>
      <c r="L927" s="207">
        <f>K927+L881</f>
        <v>140</v>
      </c>
      <c r="M927" s="207">
        <f t="shared" ref="M927:M943" si="776">AK927</f>
        <v>595</v>
      </c>
      <c r="N927" s="207" t="e">
        <f>M927+N881</f>
        <v>#VALUE!</v>
      </c>
      <c r="O927" s="208">
        <f>(24*60-(I927+K927+M927+AR927+AS927+AT927+AP927))/24/60*100</f>
        <v>58.680555555555557</v>
      </c>
      <c r="P927" s="410" t="e">
        <f>(X927*24*60-(J927+L927+N927+AQ927+AU927))/X927/24/60*100</f>
        <v>#VALUE!</v>
      </c>
      <c r="Q927" s="209"/>
      <c r="R927" s="210"/>
      <c r="S927" s="211"/>
      <c r="T927" s="209"/>
      <c r="U927" s="209"/>
      <c r="V927" s="212"/>
      <c r="W927" s="213"/>
      <c r="X927" s="214">
        <f>BH923</f>
        <v>21</v>
      </c>
      <c r="Y927" s="201" t="s">
        <v>40</v>
      </c>
      <c r="Z927" s="215"/>
      <c r="AA927" s="216"/>
      <c r="AB927" s="217"/>
      <c r="AC927" s="210">
        <f t="shared" ref="AC927:AC943" si="777">Z927+AA927+AB927</f>
        <v>0</v>
      </c>
      <c r="AD927" s="215"/>
      <c r="AE927" s="215"/>
      <c r="AF927" s="215"/>
      <c r="AG927" s="210">
        <f t="shared" ref="AG927:AG943" si="778">AD927+AE927+AF927</f>
        <v>0</v>
      </c>
      <c r="AH927" s="216">
        <v>245</v>
      </c>
      <c r="AI927" s="216">
        <v>185</v>
      </c>
      <c r="AJ927" s="216">
        <v>165</v>
      </c>
      <c r="AK927" s="210">
        <f t="shared" ref="AK927:AK943" si="779">AH927+AI927+AJ927</f>
        <v>595</v>
      </c>
      <c r="AL927" s="218"/>
      <c r="AM927" s="218"/>
      <c r="AN927" s="218"/>
      <c r="AO927" s="207">
        <f>AL927+AM927+AN927+AO881</f>
        <v>0</v>
      </c>
      <c r="AP927" s="209"/>
      <c r="AQ927" s="411">
        <f>AP927+AQ881</f>
        <v>0</v>
      </c>
      <c r="AR927" s="210"/>
      <c r="AS927" s="210"/>
      <c r="AT927" s="210"/>
      <c r="AU927" s="219">
        <f>AR927+AS927+AT927+AU881</f>
        <v>0</v>
      </c>
      <c r="AV927" s="220" t="s">
        <v>40</v>
      </c>
      <c r="AW927" s="221"/>
      <c r="AX927" s="210"/>
      <c r="AY927" s="210"/>
      <c r="AZ927" s="219">
        <f>AW927+AX927+AY927</f>
        <v>0</v>
      </c>
      <c r="BA927" s="222">
        <f>AZ927+BA881</f>
        <v>0</v>
      </c>
      <c r="BB927" s="221"/>
      <c r="BC927" s="210"/>
      <c r="BD927" s="210"/>
      <c r="BE927" s="219">
        <f>BB927+BC927+BD927</f>
        <v>0</v>
      </c>
      <c r="BF927" s="222">
        <f t="shared" ref="BF927:BF949" si="780">BE927+BF881</f>
        <v>0</v>
      </c>
      <c r="BG927" s="223"/>
      <c r="BH927" s="224" t="s">
        <v>40</v>
      </c>
      <c r="BI927" s="225"/>
      <c r="BJ927" s="226">
        <v>1.33</v>
      </c>
      <c r="BK927" s="227"/>
      <c r="BL927" s="228"/>
      <c r="BM927" s="225"/>
      <c r="BN927" s="226">
        <v>1.37</v>
      </c>
      <c r="BO927" s="227"/>
      <c r="BP927" s="229"/>
      <c r="BQ927" s="225"/>
      <c r="BR927" s="226">
        <v>1.42</v>
      </c>
      <c r="BS927" s="227"/>
      <c r="BT927" s="230"/>
      <c r="BU927" s="8"/>
      <c r="BV927" s="87"/>
      <c r="BW927" s="104" t="s">
        <v>40</v>
      </c>
      <c r="BX927" s="13"/>
      <c r="BY927" s="102">
        <f>BJ927+BN927+BR927</f>
        <v>4.12</v>
      </c>
      <c r="BZ927" s="102"/>
      <c r="CA927" s="98"/>
      <c r="CB927" s="8"/>
      <c r="CC927" s="87"/>
      <c r="CD927" s="90" t="s">
        <v>40</v>
      </c>
      <c r="CE927" s="105"/>
      <c r="CF927" s="102">
        <f>BY927</f>
        <v>4.12</v>
      </c>
      <c r="CG927" s="102"/>
      <c r="CH927" s="106"/>
      <c r="CI927" s="8"/>
      <c r="CJ927" s="9"/>
      <c r="CK927" s="25" t="s">
        <v>40</v>
      </c>
      <c r="CL927" s="31">
        <f>BJ927/C927*100</f>
        <v>0.88016517987135034</v>
      </c>
      <c r="CM927" s="31">
        <f>BN927/D927*100</f>
        <v>0.77671003770161873</v>
      </c>
      <c r="CN927" s="31">
        <f>BR927/E927*100</f>
        <v>0.69693251533742329</v>
      </c>
      <c r="CO927" s="32">
        <f>BY927/F927%</f>
        <v>0.77553963063983922</v>
      </c>
      <c r="CP927" s="8"/>
      <c r="CQ927" s="25" t="s">
        <v>40</v>
      </c>
      <c r="CR927" s="31"/>
      <c r="CS927" s="31"/>
      <c r="CT927" s="31"/>
      <c r="CU927" s="32"/>
    </row>
    <row r="928" spans="1:99" ht="15.75" customHeight="1" x14ac:dyDescent="0.25">
      <c r="A928" s="182" t="s">
        <v>41</v>
      </c>
      <c r="B928" s="202"/>
      <c r="C928" s="204">
        <v>189.01499999999999</v>
      </c>
      <c r="D928" s="204">
        <v>131.53</v>
      </c>
      <c r="E928" s="204">
        <v>168.38</v>
      </c>
      <c r="F928" s="205">
        <f t="shared" si="773"/>
        <v>488.92499999999995</v>
      </c>
      <c r="G928" s="206">
        <f t="shared" ref="G928:G951" si="781">F928+G882</f>
        <v>4822.5749999999998</v>
      </c>
      <c r="H928" s="205">
        <f>G928/BH923</f>
        <v>229.64642857142857</v>
      </c>
      <c r="I928" s="231">
        <f t="shared" si="774"/>
        <v>30</v>
      </c>
      <c r="J928" s="207">
        <f t="shared" ref="J928:J949" si="782">I928+J882</f>
        <v>435</v>
      </c>
      <c r="K928" s="231">
        <f t="shared" si="775"/>
        <v>0</v>
      </c>
      <c r="L928" s="207">
        <f t="shared" ref="L928:L949" si="783">K928+L882</f>
        <v>150</v>
      </c>
      <c r="M928" s="207">
        <f t="shared" si="776"/>
        <v>0</v>
      </c>
      <c r="N928" s="207">
        <f t="shared" ref="N928:N949" si="784">M928+N882</f>
        <v>15120</v>
      </c>
      <c r="O928" s="208">
        <f>(24*60-(I928+K928+M928+AR928+AS928+AT928+AP928))/24/60*100</f>
        <v>97.916666666666657</v>
      </c>
      <c r="P928" s="208">
        <f>(X928*24*60-(J928+L928+N928+AQ928+AU928))/X928/24/60*100</f>
        <v>48.06547619047619</v>
      </c>
      <c r="Q928" s="232"/>
      <c r="R928" s="233"/>
      <c r="S928" s="233"/>
      <c r="T928" s="234"/>
      <c r="U928" s="234"/>
      <c r="V928" s="184"/>
      <c r="W928" s="213"/>
      <c r="X928" s="214">
        <f t="shared" ref="X928:X937" si="785">X927</f>
        <v>21</v>
      </c>
      <c r="Y928" s="182" t="s">
        <v>41</v>
      </c>
      <c r="Z928" s="215"/>
      <c r="AA928" s="216">
        <v>30</v>
      </c>
      <c r="AB928" s="216"/>
      <c r="AC928" s="210">
        <f t="shared" si="777"/>
        <v>30</v>
      </c>
      <c r="AD928" s="235"/>
      <c r="AE928" s="235"/>
      <c r="AF928" s="235"/>
      <c r="AG928" s="210">
        <f t="shared" si="778"/>
        <v>0</v>
      </c>
      <c r="AH928" s="235">
        <v>0</v>
      </c>
      <c r="AI928" s="235">
        <v>0</v>
      </c>
      <c r="AJ928" s="235">
        <v>0</v>
      </c>
      <c r="AK928" s="210">
        <f t="shared" si="779"/>
        <v>0</v>
      </c>
      <c r="AL928" s="233"/>
      <c r="AM928" s="233"/>
      <c r="AN928" s="233"/>
      <c r="AO928" s="207">
        <f t="shared" ref="AO928:AO949" si="786">AL928+AM928+AN928+AO882</f>
        <v>0</v>
      </c>
      <c r="AP928" s="236"/>
      <c r="AQ928" s="411">
        <f t="shared" ref="AQ928:AQ949" si="787">AP928+AQ882</f>
        <v>0</v>
      </c>
      <c r="AR928" s="237"/>
      <c r="AS928" s="237"/>
      <c r="AT928" s="237"/>
      <c r="AU928" s="219">
        <f t="shared" ref="AU928:AU949" si="788">AR928+AS928+AT928+AU882</f>
        <v>0</v>
      </c>
      <c r="AV928" s="220" t="s">
        <v>42</v>
      </c>
      <c r="AW928" s="221"/>
      <c r="AX928" s="210"/>
      <c r="AY928" s="210"/>
      <c r="AZ928" s="219">
        <f>AW928+AX928+AY928</f>
        <v>0</v>
      </c>
      <c r="BA928" s="222">
        <f t="shared" ref="BA928:BA950" si="789">AZ928+BA882</f>
        <v>0</v>
      </c>
      <c r="BB928" s="221"/>
      <c r="BC928" s="210"/>
      <c r="BD928" s="210"/>
      <c r="BE928" s="219">
        <f>BB928+BC928+BD928</f>
        <v>0</v>
      </c>
      <c r="BF928" s="222">
        <f t="shared" si="780"/>
        <v>0</v>
      </c>
      <c r="BG928" s="238"/>
      <c r="BH928" s="195"/>
      <c r="BI928" s="239"/>
      <c r="BJ928" s="240"/>
      <c r="BK928" s="241"/>
      <c r="BL928" s="242"/>
      <c r="BM928" s="239"/>
      <c r="BN928" s="241"/>
      <c r="BO928" s="241"/>
      <c r="BP928" s="198"/>
      <c r="BQ928" s="239"/>
      <c r="BR928" s="241"/>
      <c r="BS928" s="241"/>
      <c r="BT928" s="243"/>
      <c r="BU928" s="8"/>
      <c r="BV928" s="87"/>
      <c r="BW928" s="107"/>
      <c r="BX928" s="14"/>
      <c r="BY928" s="93"/>
      <c r="BZ928" s="93"/>
      <c r="CA928" s="98"/>
      <c r="CB928" s="8"/>
      <c r="CC928" s="87"/>
      <c r="CD928" s="108"/>
      <c r="CE928" s="109"/>
      <c r="CF928" s="93"/>
      <c r="CG928" s="93"/>
      <c r="CH928" s="110"/>
      <c r="CI928" s="8"/>
      <c r="CJ928" s="9"/>
      <c r="CK928" s="25"/>
      <c r="CL928" s="2"/>
      <c r="CM928" s="2"/>
      <c r="CN928" s="2"/>
      <c r="CO928" s="3"/>
      <c r="CP928" s="8"/>
      <c r="CQ928" s="25"/>
      <c r="CR928" s="2"/>
      <c r="CS928" s="2"/>
      <c r="CT928" s="2"/>
      <c r="CU928" s="3"/>
    </row>
    <row r="929" spans="1:99" ht="15.75" customHeight="1" x14ac:dyDescent="0.25">
      <c r="A929" s="201" t="s">
        <v>43</v>
      </c>
      <c r="B929" s="503">
        <v>260</v>
      </c>
      <c r="C929" s="204">
        <v>40.42</v>
      </c>
      <c r="D929" s="204">
        <v>68.484999999999999</v>
      </c>
      <c r="E929" s="204">
        <v>91.37</v>
      </c>
      <c r="F929" s="244">
        <f t="shared" si="773"/>
        <v>200.27500000000001</v>
      </c>
      <c r="G929" s="206">
        <f t="shared" si="781"/>
        <v>3988.0549999999998</v>
      </c>
      <c r="H929" s="206">
        <f>G929/BH923</f>
        <v>189.90738095238095</v>
      </c>
      <c r="I929" s="207">
        <f t="shared" si="774"/>
        <v>0</v>
      </c>
      <c r="J929" s="207">
        <f t="shared" si="782"/>
        <v>290</v>
      </c>
      <c r="K929" s="207">
        <f t="shared" si="775"/>
        <v>15</v>
      </c>
      <c r="L929" s="207">
        <f t="shared" si="783"/>
        <v>490</v>
      </c>
      <c r="M929" s="207">
        <f t="shared" si="776"/>
        <v>35</v>
      </c>
      <c r="N929" s="207">
        <f t="shared" si="784"/>
        <v>3395</v>
      </c>
      <c r="O929" s="208">
        <f>(24*60-(I929+K929+M929+AR929+AS929+AT929+AP929))/24/60*100</f>
        <v>95.4861111111111</v>
      </c>
      <c r="P929" s="208">
        <f>(X929*24*60-(J929+L929+N929+AQ929+AU929))/X929/24/60*100</f>
        <v>84.50727513227514</v>
      </c>
      <c r="Q929" s="496">
        <f>(C929+C930)/AL929*60</f>
        <v>5.4498876404494379</v>
      </c>
      <c r="R929" s="496">
        <f>(D929+D930)/AM929*60</f>
        <v>8.8367741935483881</v>
      </c>
      <c r="S929" s="496">
        <f>(E929+E930)/AN929*60</f>
        <v>11.78967741935484</v>
      </c>
      <c r="T929" s="496">
        <f>(F929+F930)/(AL929+AM929+AN929)*60</f>
        <v>8.7392727272727271</v>
      </c>
      <c r="U929" s="496">
        <f>(G929+G930)*60/AO929</f>
        <v>12.341915760869565</v>
      </c>
      <c r="V929" s="487">
        <v>13.76</v>
      </c>
      <c r="W929" s="245"/>
      <c r="X929" s="214">
        <f t="shared" si="785"/>
        <v>21</v>
      </c>
      <c r="Y929" s="201" t="s">
        <v>43</v>
      </c>
      <c r="Z929" s="215"/>
      <c r="AA929" s="216"/>
      <c r="AB929" s="216"/>
      <c r="AC929" s="210">
        <f t="shared" si="777"/>
        <v>0</v>
      </c>
      <c r="AD929" s="246"/>
      <c r="AE929" s="235"/>
      <c r="AF929" s="235">
        <v>15</v>
      </c>
      <c r="AG929" s="210">
        <f t="shared" si="778"/>
        <v>15</v>
      </c>
      <c r="AH929" s="235">
        <v>35</v>
      </c>
      <c r="AI929" s="235">
        <v>0</v>
      </c>
      <c r="AJ929" s="235">
        <v>0</v>
      </c>
      <c r="AK929" s="210">
        <f t="shared" si="779"/>
        <v>35</v>
      </c>
      <c r="AL929" s="247">
        <f>480-35</f>
        <v>445</v>
      </c>
      <c r="AM929" s="247">
        <v>465</v>
      </c>
      <c r="AN929" s="247">
        <v>465</v>
      </c>
      <c r="AO929" s="207">
        <f t="shared" si="786"/>
        <v>22080</v>
      </c>
      <c r="AP929" s="209"/>
      <c r="AQ929" s="411">
        <f t="shared" si="787"/>
        <v>0</v>
      </c>
      <c r="AR929" s="210"/>
      <c r="AS929" s="210">
        <v>15</v>
      </c>
      <c r="AT929" s="210"/>
      <c r="AU929" s="219">
        <f t="shared" si="788"/>
        <v>510</v>
      </c>
      <c r="AV929" s="220" t="s">
        <v>44</v>
      </c>
      <c r="AW929" s="221"/>
      <c r="AX929" s="210"/>
      <c r="AY929" s="210"/>
      <c r="AZ929" s="219">
        <f>AW929+AX929+AY929</f>
        <v>0</v>
      </c>
      <c r="BA929" s="222">
        <f t="shared" si="789"/>
        <v>0</v>
      </c>
      <c r="BB929" s="221"/>
      <c r="BC929" s="210"/>
      <c r="BD929" s="210"/>
      <c r="BE929" s="219">
        <f>BB929+BC929+BD929</f>
        <v>0</v>
      </c>
      <c r="BF929" s="222">
        <f t="shared" si="780"/>
        <v>0</v>
      </c>
      <c r="BG929" s="248">
        <f>SUM(AR929:AT931,AP929:AP931,AL929:AN931,AH929:AJ931,AD929:AF931,Z929:AB931)</f>
        <v>1440</v>
      </c>
      <c r="BH929" s="224" t="s">
        <v>45</v>
      </c>
      <c r="BI929" s="225"/>
      <c r="BJ929" s="249">
        <v>0.87</v>
      </c>
      <c r="BK929" s="226"/>
      <c r="BL929" s="250"/>
      <c r="BM929" s="225"/>
      <c r="BN929" s="226">
        <v>0.66</v>
      </c>
      <c r="BO929" s="226"/>
      <c r="BP929" s="251"/>
      <c r="BQ929" s="225"/>
      <c r="BR929" s="226">
        <v>0.62</v>
      </c>
      <c r="BS929" s="226"/>
      <c r="BT929" s="252"/>
      <c r="BU929" s="8"/>
      <c r="BV929" s="87"/>
      <c r="BW929" s="104" t="s">
        <v>45</v>
      </c>
      <c r="BX929" s="13"/>
      <c r="BY929" s="102">
        <f>BJ929+BN929+BR929</f>
        <v>2.15</v>
      </c>
      <c r="BZ929" s="102">
        <f>BK929+BO929+BS929</f>
        <v>0</v>
      </c>
      <c r="CA929" s="98"/>
      <c r="CB929" s="8"/>
      <c r="CC929" s="87"/>
      <c r="CD929" s="90" t="s">
        <v>45</v>
      </c>
      <c r="CE929" s="105"/>
      <c r="CF929" s="102">
        <f>BY929</f>
        <v>2.15</v>
      </c>
      <c r="CG929" s="102">
        <f>BZ929</f>
        <v>0</v>
      </c>
      <c r="CH929" s="106"/>
      <c r="CI929" s="8"/>
      <c r="CJ929" s="9"/>
      <c r="CK929" s="25" t="s">
        <v>45</v>
      </c>
      <c r="CL929" s="31">
        <f>BJ929/(C929+C930+C931)%</f>
        <v>1.0788690476190477</v>
      </c>
      <c r="CM929" s="31">
        <f>BN929/(D929+D930+D931)%</f>
        <v>0.96371468204716371</v>
      </c>
      <c r="CN929" s="31">
        <f>BR929/(E929+E930+E931)%</f>
        <v>0.67855970230929186</v>
      </c>
      <c r="CO929" s="32">
        <f>BY929/(F929+F930+F931)%</f>
        <v>0.89398948003076983</v>
      </c>
      <c r="CP929" s="8"/>
      <c r="CQ929" s="25" t="s">
        <v>45</v>
      </c>
      <c r="CR929" s="31">
        <f>BK929/(C929+C930+C931)%</f>
        <v>0</v>
      </c>
      <c r="CS929" s="31">
        <f>BO929/(D929+D930+D931)%</f>
        <v>0</v>
      </c>
      <c r="CT929" s="31">
        <f>BS929/(E929+E930+E931)%</f>
        <v>0</v>
      </c>
      <c r="CU929" s="32">
        <f>BZ929/(F929+F930+F931)%</f>
        <v>0</v>
      </c>
    </row>
    <row r="930" spans="1:99" ht="15.75" customHeight="1" x14ac:dyDescent="0.25">
      <c r="A930" s="182" t="s">
        <v>46</v>
      </c>
      <c r="B930" s="503"/>
      <c r="C930" s="204">
        <v>0</v>
      </c>
      <c r="D930" s="204">
        <v>0</v>
      </c>
      <c r="E930" s="204">
        <v>0</v>
      </c>
      <c r="F930" s="205">
        <f t="shared" si="773"/>
        <v>0</v>
      </c>
      <c r="G930" s="206">
        <f t="shared" si="781"/>
        <v>553.77</v>
      </c>
      <c r="H930" s="205">
        <f>G930/BH923</f>
        <v>26.369999999999997</v>
      </c>
      <c r="I930" s="231">
        <f t="shared" si="774"/>
        <v>0</v>
      </c>
      <c r="J930" s="207">
        <f t="shared" si="782"/>
        <v>0</v>
      </c>
      <c r="K930" s="231">
        <f t="shared" si="775"/>
        <v>0</v>
      </c>
      <c r="L930" s="207">
        <f t="shared" si="783"/>
        <v>0</v>
      </c>
      <c r="M930" s="207">
        <f t="shared" si="776"/>
        <v>0</v>
      </c>
      <c r="N930" s="207">
        <f t="shared" si="784"/>
        <v>0</v>
      </c>
      <c r="O930" s="208"/>
      <c r="P930" s="208"/>
      <c r="Q930" s="496"/>
      <c r="R930" s="496"/>
      <c r="S930" s="496"/>
      <c r="T930" s="496"/>
      <c r="U930" s="496"/>
      <c r="V930" s="487"/>
      <c r="W930" s="245"/>
      <c r="X930" s="214">
        <f t="shared" si="785"/>
        <v>21</v>
      </c>
      <c r="Y930" s="182" t="s">
        <v>46</v>
      </c>
      <c r="Z930" s="215"/>
      <c r="AA930" s="216"/>
      <c r="AB930" s="216"/>
      <c r="AC930" s="210">
        <f t="shared" si="777"/>
        <v>0</v>
      </c>
      <c r="AD930" s="235"/>
      <c r="AE930" s="235"/>
      <c r="AF930" s="235"/>
      <c r="AG930" s="210">
        <f t="shared" si="778"/>
        <v>0</v>
      </c>
      <c r="AH930" s="235">
        <v>0</v>
      </c>
      <c r="AI930" s="235">
        <v>0</v>
      </c>
      <c r="AJ930" s="235">
        <v>0</v>
      </c>
      <c r="AK930" s="210">
        <f t="shared" si="779"/>
        <v>0</v>
      </c>
      <c r="AL930" s="233"/>
      <c r="AM930" s="233"/>
      <c r="AN930" s="233"/>
      <c r="AO930" s="207">
        <f t="shared" si="786"/>
        <v>0</v>
      </c>
      <c r="AP930" s="236"/>
      <c r="AQ930" s="411">
        <f t="shared" si="787"/>
        <v>0</v>
      </c>
      <c r="AR930" s="237"/>
      <c r="AS930" s="237"/>
      <c r="AT930" s="237"/>
      <c r="AU930" s="219">
        <f t="shared" si="788"/>
        <v>0</v>
      </c>
      <c r="AV930" s="253"/>
      <c r="AW930" s="254"/>
      <c r="AX930" s="237"/>
      <c r="AY930" s="237"/>
      <c r="AZ930" s="255"/>
      <c r="BA930" s="222">
        <f t="shared" si="789"/>
        <v>0</v>
      </c>
      <c r="BB930" s="254"/>
      <c r="BC930" s="237"/>
      <c r="BD930" s="237"/>
      <c r="BE930" s="255"/>
      <c r="BF930" s="222">
        <f t="shared" si="780"/>
        <v>0</v>
      </c>
      <c r="BG930" s="257"/>
      <c r="BH930" s="195"/>
      <c r="BI930" s="239"/>
      <c r="BJ930" s="240"/>
      <c r="BK930" s="241"/>
      <c r="BL930" s="242"/>
      <c r="BM930" s="239"/>
      <c r="BN930" s="241"/>
      <c r="BO930" s="241"/>
      <c r="BP930" s="198"/>
      <c r="BQ930" s="239"/>
      <c r="BR930" s="241"/>
      <c r="BS930" s="241"/>
      <c r="BT930" s="243"/>
      <c r="BU930" s="8"/>
      <c r="BV930" s="87"/>
      <c r="BW930" s="107"/>
      <c r="BX930" s="14"/>
      <c r="BY930" s="93"/>
      <c r="BZ930" s="93"/>
      <c r="CA930" s="98"/>
      <c r="CB930" s="8"/>
      <c r="CC930" s="87"/>
      <c r="CD930" s="108"/>
      <c r="CE930" s="109"/>
      <c r="CF930" s="93"/>
      <c r="CG930" s="93"/>
      <c r="CH930" s="110"/>
      <c r="CI930" s="8"/>
      <c r="CJ930" s="9"/>
      <c r="CK930" s="25"/>
      <c r="CL930" s="2"/>
      <c r="CM930" s="2"/>
      <c r="CN930" s="2"/>
      <c r="CO930" s="3"/>
      <c r="CP930" s="8"/>
      <c r="CQ930" s="25"/>
      <c r="CR930" s="2"/>
      <c r="CS930" s="2"/>
      <c r="CT930" s="2"/>
      <c r="CU930" s="3"/>
    </row>
    <row r="931" spans="1:99" ht="15.75" customHeight="1" x14ac:dyDescent="0.25">
      <c r="A931" s="182" t="s">
        <v>47</v>
      </c>
      <c r="B931" s="258">
        <v>45</v>
      </c>
      <c r="C931" s="204">
        <v>40.22</v>
      </c>
      <c r="D931" s="204">
        <v>0</v>
      </c>
      <c r="E931" s="204">
        <v>0</v>
      </c>
      <c r="F931" s="205">
        <f t="shared" si="773"/>
        <v>40.22</v>
      </c>
      <c r="G931" s="206">
        <f t="shared" si="781"/>
        <v>350.96499999999992</v>
      </c>
      <c r="H931" s="205">
        <f>G931/BH923</f>
        <v>16.712619047619043</v>
      </c>
      <c r="I931" s="231">
        <f t="shared" si="774"/>
        <v>0</v>
      </c>
      <c r="J931" s="207">
        <f t="shared" si="782"/>
        <v>0</v>
      </c>
      <c r="K931" s="231">
        <f t="shared" si="775"/>
        <v>0</v>
      </c>
      <c r="L931" s="207">
        <f t="shared" si="783"/>
        <v>0</v>
      </c>
      <c r="M931" s="207">
        <f t="shared" si="776"/>
        <v>0</v>
      </c>
      <c r="N931" s="207">
        <f t="shared" si="784"/>
        <v>0</v>
      </c>
      <c r="O931" s="208"/>
      <c r="P931" s="208"/>
      <c r="Q931" s="207" t="e">
        <f>C931/AL931*60</f>
        <v>#DIV/0!</v>
      </c>
      <c r="R931" s="207" t="e">
        <f>D931/AM931*60</f>
        <v>#DIV/0!</v>
      </c>
      <c r="S931" s="207" t="e">
        <f>E931/AN931*60</f>
        <v>#DIV/0!</v>
      </c>
      <c r="T931" s="207" t="e">
        <f>(F931)/(AL931+AM931+AN931)*60</f>
        <v>#DIV/0!</v>
      </c>
      <c r="U931" s="207" t="e">
        <f>(G931)*60/AO931</f>
        <v>#DIV/0!</v>
      </c>
      <c r="V931" s="259">
        <v>16.5</v>
      </c>
      <c r="W931" s="213"/>
      <c r="X931" s="214">
        <f t="shared" si="785"/>
        <v>21</v>
      </c>
      <c r="Y931" s="182" t="s">
        <v>47</v>
      </c>
      <c r="Z931" s="215"/>
      <c r="AA931" s="216"/>
      <c r="AB931" s="217"/>
      <c r="AC931" s="210">
        <f t="shared" si="777"/>
        <v>0</v>
      </c>
      <c r="AD931" s="235"/>
      <c r="AE931" s="235"/>
      <c r="AF931" s="235"/>
      <c r="AG931" s="210">
        <f t="shared" si="778"/>
        <v>0</v>
      </c>
      <c r="AH931" s="235">
        <v>0</v>
      </c>
      <c r="AI931" s="235">
        <v>0</v>
      </c>
      <c r="AJ931" s="235">
        <v>0</v>
      </c>
      <c r="AK931" s="210">
        <f t="shared" si="779"/>
        <v>0</v>
      </c>
      <c r="AL931" s="247"/>
      <c r="AM931" s="247"/>
      <c r="AN931" s="247"/>
      <c r="AO931" s="207">
        <f t="shared" si="786"/>
        <v>0</v>
      </c>
      <c r="AP931" s="236"/>
      <c r="AQ931" s="411">
        <f t="shared" si="787"/>
        <v>0</v>
      </c>
      <c r="AR931" s="237"/>
      <c r="AS931" s="237"/>
      <c r="AT931" s="237"/>
      <c r="AU931" s="219">
        <f t="shared" si="788"/>
        <v>0</v>
      </c>
      <c r="AV931" s="253"/>
      <c r="AW931" s="254"/>
      <c r="AX931" s="237"/>
      <c r="AY931" s="237"/>
      <c r="AZ931" s="255"/>
      <c r="BA931" s="222">
        <f t="shared" si="789"/>
        <v>0</v>
      </c>
      <c r="BB931" s="254"/>
      <c r="BC931" s="237"/>
      <c r="BD931" s="237"/>
      <c r="BE931" s="255"/>
      <c r="BF931" s="222">
        <f t="shared" si="780"/>
        <v>0</v>
      </c>
      <c r="BG931" s="260"/>
      <c r="BH931" s="224" t="s">
        <v>48</v>
      </c>
      <c r="BI931" s="225"/>
      <c r="BJ931" s="249">
        <v>1.67</v>
      </c>
      <c r="BK931" s="226"/>
      <c r="BL931" s="250"/>
      <c r="BM931" s="225"/>
      <c r="BN931" s="226">
        <v>1.1599999999999999</v>
      </c>
      <c r="BO931" s="226"/>
      <c r="BP931" s="251"/>
      <c r="BQ931" s="225"/>
      <c r="BR931" s="226">
        <v>1.18</v>
      </c>
      <c r="BS931" s="226"/>
      <c r="BT931" s="252"/>
      <c r="BU931" s="8"/>
      <c r="BV931" s="87"/>
      <c r="BW931" s="104" t="s">
        <v>48</v>
      </c>
      <c r="BX931" s="13"/>
      <c r="BY931" s="102">
        <f>BJ931+BN931+BR931</f>
        <v>4.01</v>
      </c>
      <c r="BZ931" s="102">
        <f>BK931+BO931+BS931</f>
        <v>0</v>
      </c>
      <c r="CA931" s="98"/>
      <c r="CB931" s="8"/>
      <c r="CC931" s="87"/>
      <c r="CD931" s="90" t="s">
        <v>48</v>
      </c>
      <c r="CE931" s="105"/>
      <c r="CF931" s="102">
        <f>BY931</f>
        <v>4.01</v>
      </c>
      <c r="CG931" s="102">
        <f>BZ931</f>
        <v>0</v>
      </c>
      <c r="CH931" s="106"/>
      <c r="CI931" s="8"/>
      <c r="CJ931" s="9"/>
      <c r="CK931" s="25" t="s">
        <v>48</v>
      </c>
      <c r="CL931" s="31">
        <f>BJ931/(C932+C933+C934)%</f>
        <v>0.77674418604651163</v>
      </c>
      <c r="CM931" s="31">
        <f>BN931/(D932+D933+D934)%</f>
        <v>0.82164612551352867</v>
      </c>
      <c r="CN931" s="31">
        <f>BR931/(E932+E933+E934)%</f>
        <v>0.60918946824987097</v>
      </c>
      <c r="CO931" s="32">
        <f>BY931/(F932+F933+F934)%</f>
        <v>0.72925001818578594</v>
      </c>
      <c r="CP931" s="8"/>
      <c r="CQ931" s="25" t="s">
        <v>48</v>
      </c>
      <c r="CR931" s="31">
        <f>BK931/(C932+C933+C934)%</f>
        <v>0</v>
      </c>
      <c r="CS931" s="31">
        <f>BO931/(D932+D933+D934)%</f>
        <v>0</v>
      </c>
      <c r="CT931" s="31">
        <f>BS931/(E932+E933+E934)%</f>
        <v>0</v>
      </c>
      <c r="CU931" s="32">
        <f>BZ931/(F934+F932+F933)%</f>
        <v>0</v>
      </c>
    </row>
    <row r="932" spans="1:99" ht="15.75" customHeight="1" x14ac:dyDescent="0.25">
      <c r="A932" s="201" t="s">
        <v>49</v>
      </c>
      <c r="B932" s="503">
        <v>234</v>
      </c>
      <c r="C932" s="204">
        <v>0</v>
      </c>
      <c r="D932" s="204">
        <v>78.88</v>
      </c>
      <c r="E932" s="204">
        <v>97.33</v>
      </c>
      <c r="F932" s="206">
        <f t="shared" si="773"/>
        <v>176.20999999999998</v>
      </c>
      <c r="G932" s="206">
        <f t="shared" si="781"/>
        <v>2667.9130000000009</v>
      </c>
      <c r="H932" s="206">
        <f>G932/BH923</f>
        <v>127.04347619047624</v>
      </c>
      <c r="I932" s="207">
        <f t="shared" si="774"/>
        <v>0</v>
      </c>
      <c r="J932" s="207">
        <f t="shared" si="782"/>
        <v>220</v>
      </c>
      <c r="K932" s="207">
        <f t="shared" si="775"/>
        <v>0</v>
      </c>
      <c r="L932" s="207">
        <f t="shared" si="783"/>
        <v>370</v>
      </c>
      <c r="M932" s="207">
        <f t="shared" si="776"/>
        <v>0</v>
      </c>
      <c r="N932" s="207">
        <f t="shared" si="784"/>
        <v>2790</v>
      </c>
      <c r="O932" s="208">
        <f>(24*60-(I932+K932+M932+AR932+AS932+AT932))/24/60*100</f>
        <v>100</v>
      </c>
      <c r="P932" s="208">
        <f>(X932*24*60-(J932+L932+N932+AQ932+AU932))/X932/24/60*100</f>
        <v>87.351190476190482</v>
      </c>
      <c r="Q932" s="496">
        <f>(C932+C933)/AL932*60</f>
        <v>0</v>
      </c>
      <c r="R932" s="496">
        <f>(D932+D933)/AM932*60</f>
        <v>9.86</v>
      </c>
      <c r="S932" s="496">
        <f>(E932+E933)/AN932*60</f>
        <v>12.977333333333334</v>
      </c>
      <c r="T932" s="496">
        <f>(F932+F933)/(AL932+AM932+AN932)*60</f>
        <v>7.5518571428571422</v>
      </c>
      <c r="U932" s="496">
        <f>(G932+G933)*60/AO932</f>
        <v>7.0782569091311105</v>
      </c>
      <c r="V932" s="487">
        <v>16.25</v>
      </c>
      <c r="W932" s="245"/>
      <c r="X932" s="214">
        <f t="shared" si="785"/>
        <v>21</v>
      </c>
      <c r="Y932" s="201" t="s">
        <v>49</v>
      </c>
      <c r="Z932" s="215"/>
      <c r="AA932" s="216"/>
      <c r="AB932" s="216"/>
      <c r="AC932" s="210">
        <f t="shared" si="777"/>
        <v>0</v>
      </c>
      <c r="AD932" s="235"/>
      <c r="AE932" s="235"/>
      <c r="AF932" s="235"/>
      <c r="AG932" s="210">
        <f t="shared" si="778"/>
        <v>0</v>
      </c>
      <c r="AH932" s="216">
        <v>0</v>
      </c>
      <c r="AI932" s="216">
        <v>0</v>
      </c>
      <c r="AJ932" s="216">
        <v>0</v>
      </c>
      <c r="AK932" s="210">
        <f t="shared" si="779"/>
        <v>0</v>
      </c>
      <c r="AL932" s="247">
        <v>470</v>
      </c>
      <c r="AM932" s="247">
        <v>480</v>
      </c>
      <c r="AN932" s="247">
        <v>450</v>
      </c>
      <c r="AO932" s="207">
        <f t="shared" si="786"/>
        <v>22615</v>
      </c>
      <c r="AP932" s="209"/>
      <c r="AQ932" s="411">
        <f t="shared" si="787"/>
        <v>0</v>
      </c>
      <c r="AR932" s="210"/>
      <c r="AS932" s="210"/>
      <c r="AT932" s="210"/>
      <c r="AU932" s="219">
        <f t="shared" si="788"/>
        <v>445</v>
      </c>
      <c r="AV932" s="220" t="s">
        <v>50</v>
      </c>
      <c r="AW932" s="221"/>
      <c r="AX932" s="210"/>
      <c r="AY932" s="210"/>
      <c r="AZ932" s="219">
        <f>AW932+AX932+AY932</f>
        <v>0</v>
      </c>
      <c r="BA932" s="222">
        <f t="shared" si="789"/>
        <v>240</v>
      </c>
      <c r="BB932" s="221"/>
      <c r="BC932" s="210"/>
      <c r="BD932" s="210"/>
      <c r="BE932" s="219">
        <f>BB932+BC932+BD932</f>
        <v>0</v>
      </c>
      <c r="BF932" s="222">
        <f t="shared" si="780"/>
        <v>0</v>
      </c>
      <c r="BG932" s="248">
        <f>SUM(AR932:AT934,AP932:AP934,AL932:AN934,AH932:AJ934,AD932:AF934,Z932:AB934)</f>
        <v>1440</v>
      </c>
      <c r="BH932" s="195"/>
      <c r="BI932" s="239"/>
      <c r="BJ932" s="240"/>
      <c r="BK932" s="241"/>
      <c r="BL932" s="242"/>
      <c r="BM932" s="239"/>
      <c r="BN932" s="241"/>
      <c r="BO932" s="241"/>
      <c r="BP932" s="198"/>
      <c r="BQ932" s="239"/>
      <c r="BR932" s="241"/>
      <c r="BS932" s="241"/>
      <c r="BT932" s="243"/>
      <c r="BU932" s="8"/>
      <c r="BV932" s="87"/>
      <c r="BW932" s="107"/>
      <c r="BX932" s="14"/>
      <c r="BY932" s="93"/>
      <c r="BZ932" s="93"/>
      <c r="CA932" s="98"/>
      <c r="CB932" s="8"/>
      <c r="CC932" s="87"/>
      <c r="CD932" s="111"/>
      <c r="CE932" s="112"/>
      <c r="CF932" s="93"/>
      <c r="CG932" s="93"/>
      <c r="CH932" s="110"/>
      <c r="CI932" s="8"/>
      <c r="CJ932" s="9"/>
      <c r="CK932" s="25"/>
      <c r="CL932" s="2"/>
      <c r="CM932" s="2"/>
      <c r="CN932" s="2"/>
      <c r="CO932" s="3"/>
      <c r="CP932" s="8"/>
      <c r="CQ932" s="25"/>
      <c r="CR932" s="2"/>
      <c r="CS932" s="2"/>
      <c r="CT932" s="2"/>
      <c r="CU932" s="3"/>
    </row>
    <row r="933" spans="1:99" ht="15.75" customHeight="1" x14ac:dyDescent="0.25">
      <c r="A933" s="182" t="s">
        <v>51</v>
      </c>
      <c r="B933" s="503"/>
      <c r="C933" s="204">
        <v>0</v>
      </c>
      <c r="D933" s="204">
        <v>0</v>
      </c>
      <c r="E933" s="204">
        <v>0</v>
      </c>
      <c r="F933" s="205">
        <f t="shared" si="773"/>
        <v>0</v>
      </c>
      <c r="G933" s="206">
        <f t="shared" si="781"/>
        <v>0</v>
      </c>
      <c r="H933" s="205">
        <f>G933/BH923</f>
        <v>0</v>
      </c>
      <c r="I933" s="231">
        <f t="shared" si="774"/>
        <v>0</v>
      </c>
      <c r="J933" s="207">
        <f t="shared" si="782"/>
        <v>0</v>
      </c>
      <c r="K933" s="231">
        <f t="shared" si="775"/>
        <v>0</v>
      </c>
      <c r="L933" s="207">
        <f t="shared" si="783"/>
        <v>0</v>
      </c>
      <c r="M933" s="207">
        <f t="shared" si="776"/>
        <v>0</v>
      </c>
      <c r="N933" s="207">
        <f t="shared" si="784"/>
        <v>0</v>
      </c>
      <c r="O933" s="208"/>
      <c r="P933" s="208"/>
      <c r="Q933" s="496"/>
      <c r="R933" s="496"/>
      <c r="S933" s="496"/>
      <c r="T933" s="496"/>
      <c r="U933" s="496"/>
      <c r="V933" s="487"/>
      <c r="W933" s="245"/>
      <c r="X933" s="214">
        <f t="shared" si="785"/>
        <v>21</v>
      </c>
      <c r="Y933" s="182" t="s">
        <v>51</v>
      </c>
      <c r="Z933" s="237"/>
      <c r="AA933" s="261"/>
      <c r="AB933" s="261"/>
      <c r="AC933" s="210">
        <f t="shared" si="777"/>
        <v>0</v>
      </c>
      <c r="AD933" s="235"/>
      <c r="AE933" s="235"/>
      <c r="AF933" s="235"/>
      <c r="AG933" s="210">
        <f t="shared" si="778"/>
        <v>0</v>
      </c>
      <c r="AH933" s="235">
        <v>0</v>
      </c>
      <c r="AI933" s="235">
        <v>0</v>
      </c>
      <c r="AJ933" s="235">
        <v>0</v>
      </c>
      <c r="AK933" s="210">
        <f t="shared" si="779"/>
        <v>0</v>
      </c>
      <c r="AL933" s="233"/>
      <c r="AM933" s="233"/>
      <c r="AN933" s="233"/>
      <c r="AO933" s="207">
        <f t="shared" si="786"/>
        <v>0</v>
      </c>
      <c r="AP933" s="236"/>
      <c r="AQ933" s="411">
        <f t="shared" si="787"/>
        <v>0</v>
      </c>
      <c r="AR933" s="237"/>
      <c r="AS933" s="237"/>
      <c r="AT933" s="237"/>
      <c r="AU933" s="219">
        <f t="shared" si="788"/>
        <v>0</v>
      </c>
      <c r="AV933" s="253"/>
      <c r="AW933" s="254"/>
      <c r="AX933" s="237"/>
      <c r="AY933" s="237"/>
      <c r="AZ933" s="255"/>
      <c r="BA933" s="222">
        <f t="shared" si="789"/>
        <v>0</v>
      </c>
      <c r="BB933" s="254"/>
      <c r="BC933" s="237"/>
      <c r="BD933" s="237"/>
      <c r="BE933" s="255"/>
      <c r="BF933" s="222">
        <f t="shared" si="780"/>
        <v>0</v>
      </c>
      <c r="BG933" s="260"/>
      <c r="BH933" s="224" t="s">
        <v>52</v>
      </c>
      <c r="BI933" s="225"/>
      <c r="BJ933" s="249">
        <v>0.64</v>
      </c>
      <c r="BK933" s="226"/>
      <c r="BL933" s="250"/>
      <c r="BM933" s="225"/>
      <c r="BN933" s="226">
        <v>0.6</v>
      </c>
      <c r="BO933" s="226"/>
      <c r="BP933" s="251"/>
      <c r="BQ933" s="225"/>
      <c r="BR933" s="226">
        <v>0.6</v>
      </c>
      <c r="BS933" s="226"/>
      <c r="BT933" s="252"/>
      <c r="BU933" s="8"/>
      <c r="BV933" s="87"/>
      <c r="BW933" s="104" t="s">
        <v>52</v>
      </c>
      <c r="BX933" s="13"/>
      <c r="BY933" s="102">
        <f>BJ933+BN933+BR933</f>
        <v>1.8399999999999999</v>
      </c>
      <c r="BZ933" s="102">
        <f>BK933+BO933+BS933</f>
        <v>0</v>
      </c>
      <c r="CA933" s="98"/>
      <c r="CB933" s="8"/>
      <c r="CC933" s="87"/>
      <c r="CD933" s="113" t="s">
        <v>52</v>
      </c>
      <c r="CE933" s="96"/>
      <c r="CF933" s="102">
        <f>BY933</f>
        <v>1.8399999999999999</v>
      </c>
      <c r="CG933" s="102">
        <f>BZ933</f>
        <v>0</v>
      </c>
      <c r="CH933" s="106"/>
      <c r="CI933" s="8"/>
      <c r="CJ933" s="9"/>
      <c r="CK933" s="25" t="s">
        <v>52</v>
      </c>
      <c r="CL933" s="31">
        <f>BJ933/(C935+C936)%</f>
        <v>2.5605121024204842</v>
      </c>
      <c r="CM933" s="31">
        <f>BN933/(D935+D936)%</f>
        <v>0.95541401273885351</v>
      </c>
      <c r="CN933" s="31">
        <f>BR933/(E935+E936)%</f>
        <v>0.56343318621466809</v>
      </c>
      <c r="CO933" s="32">
        <f>BY933/(F935+F936)%</f>
        <v>0.94706230537612279</v>
      </c>
      <c r="CP933" s="8"/>
      <c r="CQ933" s="25" t="s">
        <v>52</v>
      </c>
      <c r="CR933" s="31">
        <f>BK933/(C935+C936)%</f>
        <v>0</v>
      </c>
      <c r="CS933" s="31">
        <f>BO933/(D935+D936)%</f>
        <v>0</v>
      </c>
      <c r="CT933" s="31">
        <f>BS933/(E935+E936)%</f>
        <v>0</v>
      </c>
      <c r="CU933" s="32">
        <f>BZ933/(F935+F936)%</f>
        <v>0</v>
      </c>
    </row>
    <row r="934" spans="1:99" ht="15.75" customHeight="1" x14ac:dyDescent="0.25">
      <c r="A934" s="182" t="s">
        <v>53</v>
      </c>
      <c r="B934" s="202">
        <v>150</v>
      </c>
      <c r="C934" s="204">
        <v>215</v>
      </c>
      <c r="D934" s="204">
        <v>62.3</v>
      </c>
      <c r="E934" s="204">
        <v>96.37</v>
      </c>
      <c r="F934" s="205">
        <f t="shared" si="773"/>
        <v>373.67</v>
      </c>
      <c r="G934" s="206">
        <f t="shared" si="781"/>
        <v>6653.9660000000003</v>
      </c>
      <c r="H934" s="205">
        <f>G934/BH923</f>
        <v>316.85552380952385</v>
      </c>
      <c r="I934" s="231">
        <f t="shared" si="774"/>
        <v>30</v>
      </c>
      <c r="J934" s="207">
        <f t="shared" si="782"/>
        <v>60</v>
      </c>
      <c r="K934" s="231">
        <f t="shared" si="775"/>
        <v>0</v>
      </c>
      <c r="L934" s="207">
        <f t="shared" si="783"/>
        <v>0</v>
      </c>
      <c r="M934" s="207">
        <f t="shared" si="776"/>
        <v>10</v>
      </c>
      <c r="N934" s="207">
        <f t="shared" si="784"/>
        <v>260</v>
      </c>
      <c r="O934" s="208"/>
      <c r="P934" s="208"/>
      <c r="Q934" s="207" t="e">
        <f>C934/AL934*60</f>
        <v>#DIV/0!</v>
      </c>
      <c r="R934" s="207" t="e">
        <f>D934/AM934*60</f>
        <v>#DIV/0!</v>
      </c>
      <c r="S934" s="207" t="e">
        <f>E934/AN934*60</f>
        <v>#DIV/0!</v>
      </c>
      <c r="T934" s="207" t="e">
        <f>(F934)/(AL934+AM934+AN934)*60</f>
        <v>#DIV/0!</v>
      </c>
      <c r="U934" s="207" t="e">
        <f>(G934)*60/AO934</f>
        <v>#DIV/0!</v>
      </c>
      <c r="V934" s="259">
        <v>20.6</v>
      </c>
      <c r="W934" s="213"/>
      <c r="X934" s="214">
        <f t="shared" si="785"/>
        <v>21</v>
      </c>
      <c r="Y934" s="182" t="s">
        <v>53</v>
      </c>
      <c r="Z934" s="237"/>
      <c r="AA934" s="261"/>
      <c r="AB934" s="261">
        <v>30</v>
      </c>
      <c r="AC934" s="210">
        <f t="shared" si="777"/>
        <v>30</v>
      </c>
      <c r="AD934" s="235"/>
      <c r="AE934" s="235"/>
      <c r="AF934" s="235"/>
      <c r="AG934" s="210">
        <f t="shared" si="778"/>
        <v>0</v>
      </c>
      <c r="AH934" s="235">
        <v>10</v>
      </c>
      <c r="AI934" s="235">
        <v>0</v>
      </c>
      <c r="AJ934" s="235">
        <v>0</v>
      </c>
      <c r="AK934" s="210">
        <f t="shared" si="779"/>
        <v>10</v>
      </c>
      <c r="AL934" s="247"/>
      <c r="AM934" s="247"/>
      <c r="AN934" s="247"/>
      <c r="AO934" s="207">
        <f t="shared" si="786"/>
        <v>0</v>
      </c>
      <c r="AP934" s="236"/>
      <c r="AQ934" s="411">
        <f t="shared" si="787"/>
        <v>0</v>
      </c>
      <c r="AR934" s="237"/>
      <c r="AS934" s="237"/>
      <c r="AT934" s="237"/>
      <c r="AU934" s="219">
        <f t="shared" si="788"/>
        <v>0</v>
      </c>
      <c r="AV934" s="253"/>
      <c r="AW934" s="254"/>
      <c r="AX934" s="237"/>
      <c r="AY934" s="237"/>
      <c r="AZ934" s="255"/>
      <c r="BA934" s="222">
        <f t="shared" si="789"/>
        <v>0</v>
      </c>
      <c r="BB934" s="254"/>
      <c r="BC934" s="237"/>
      <c r="BD934" s="237"/>
      <c r="BE934" s="255"/>
      <c r="BF934" s="222">
        <f t="shared" si="780"/>
        <v>0</v>
      </c>
      <c r="BG934" s="257"/>
      <c r="BH934" s="224"/>
      <c r="BI934" s="225"/>
      <c r="BJ934" s="240"/>
      <c r="BK934" s="240"/>
      <c r="BL934" s="250"/>
      <c r="BM934" s="225"/>
      <c r="BN934" s="240"/>
      <c r="BO934" s="240"/>
      <c r="BP934" s="251"/>
      <c r="BQ934" s="225"/>
      <c r="BR934" s="240"/>
      <c r="BS934" s="240"/>
      <c r="BT934" s="252"/>
      <c r="BU934" s="8"/>
      <c r="BV934" s="87"/>
      <c r="BW934" s="107"/>
      <c r="BX934" s="13"/>
      <c r="BY934" s="102"/>
      <c r="BZ934" s="102"/>
      <c r="CA934" s="98"/>
      <c r="CB934" s="8"/>
      <c r="CC934" s="87"/>
      <c r="CD934" s="90"/>
      <c r="CE934" s="105"/>
      <c r="CF934" s="102"/>
      <c r="CG934" s="102"/>
      <c r="CH934" s="106"/>
      <c r="CI934" s="8"/>
      <c r="CJ934" s="9"/>
      <c r="CK934" s="25"/>
      <c r="CL934" s="31"/>
      <c r="CM934" s="31"/>
      <c r="CN934" s="31"/>
      <c r="CO934" s="32"/>
      <c r="CP934" s="8"/>
      <c r="CQ934" s="25"/>
      <c r="CR934" s="31"/>
      <c r="CS934" s="31"/>
      <c r="CT934" s="31"/>
      <c r="CU934" s="32"/>
    </row>
    <row r="935" spans="1:99" ht="15.75" customHeight="1" x14ac:dyDescent="0.25">
      <c r="A935" s="201" t="s">
        <v>54</v>
      </c>
      <c r="B935" s="202">
        <v>208</v>
      </c>
      <c r="C935" s="204">
        <v>0</v>
      </c>
      <c r="D935" s="204">
        <v>62.8</v>
      </c>
      <c r="E935" s="204">
        <v>0</v>
      </c>
      <c r="F935" s="206">
        <f t="shared" ref="F935:F943" si="790">C935+D935+E935</f>
        <v>62.8</v>
      </c>
      <c r="G935" s="206">
        <f t="shared" si="781"/>
        <v>237.995</v>
      </c>
      <c r="H935" s="206">
        <f>G935/BH923</f>
        <v>11.333095238095238</v>
      </c>
      <c r="I935" s="207">
        <f t="shared" si="774"/>
        <v>0</v>
      </c>
      <c r="J935" s="207">
        <f t="shared" si="782"/>
        <v>930</v>
      </c>
      <c r="K935" s="207">
        <f t="shared" si="775"/>
        <v>0</v>
      </c>
      <c r="L935" s="207">
        <f t="shared" si="783"/>
        <v>10</v>
      </c>
      <c r="M935" s="207">
        <f t="shared" si="776"/>
        <v>200</v>
      </c>
      <c r="N935" s="207">
        <f t="shared" si="784"/>
        <v>8325</v>
      </c>
      <c r="O935" s="208">
        <f>(24*60-(I935+K935+M935+AR935+AS935+AT935+AP935))/24/60*100</f>
        <v>86.1111111111111</v>
      </c>
      <c r="P935" s="208">
        <f>(X935*24*60-(J935+L935+N935+AQ935+AU935))/X935/24/60*100</f>
        <v>67.972883597883595</v>
      </c>
      <c r="Q935" s="496">
        <f>(C935+C936)/(AL935+AL936)*60</f>
        <v>3.4876744186046511</v>
      </c>
      <c r="R935" s="496">
        <f>(D935+D936)/(AM935+AM936)*60</f>
        <v>13.457142857142857</v>
      </c>
      <c r="S935" s="496">
        <f>(E935+E936)/(AN935+AN936)*60</f>
        <v>14.198666666666666</v>
      </c>
      <c r="T935" s="496">
        <f>(F935+F936)/(AL935+AM935+AN935+AL936+AM936+AN936)*60</f>
        <v>10.049224137931033</v>
      </c>
      <c r="U935" s="496" t="e">
        <f>(G935+G936)*60/(AO935+AO936)</f>
        <v>#VALUE!</v>
      </c>
      <c r="V935" s="487">
        <v>22.18</v>
      </c>
      <c r="W935" s="245"/>
      <c r="X935" s="214">
        <f t="shared" si="785"/>
        <v>21</v>
      </c>
      <c r="Y935" s="201" t="s">
        <v>54</v>
      </c>
      <c r="Z935" s="262"/>
      <c r="AA935" s="216"/>
      <c r="AB935" s="216"/>
      <c r="AC935" s="210">
        <f t="shared" si="777"/>
        <v>0</v>
      </c>
      <c r="AD935" s="235"/>
      <c r="AE935" s="235"/>
      <c r="AF935" s="235"/>
      <c r="AG935" s="210">
        <f t="shared" si="778"/>
        <v>0</v>
      </c>
      <c r="AH935" s="235">
        <v>0</v>
      </c>
      <c r="AI935" s="235">
        <v>200</v>
      </c>
      <c r="AJ935" s="235">
        <v>0</v>
      </c>
      <c r="AK935" s="210">
        <f t="shared" si="779"/>
        <v>200</v>
      </c>
      <c r="AL935" s="247">
        <v>430</v>
      </c>
      <c r="AM935" s="247">
        <v>280</v>
      </c>
      <c r="AN935" s="247">
        <v>450</v>
      </c>
      <c r="AO935" s="207">
        <f t="shared" si="786"/>
        <v>17020</v>
      </c>
      <c r="AP935" s="209"/>
      <c r="AQ935" s="411">
        <f t="shared" si="787"/>
        <v>0</v>
      </c>
      <c r="AR935" s="210"/>
      <c r="AS935" s="210"/>
      <c r="AT935" s="210"/>
      <c r="AU935" s="219">
        <f t="shared" si="788"/>
        <v>420</v>
      </c>
      <c r="AV935" s="263" t="s">
        <v>55</v>
      </c>
      <c r="AW935" s="221"/>
      <c r="AX935" s="210"/>
      <c r="AY935" s="210"/>
      <c r="AZ935" s="219">
        <f>AW935+AX935+AY935</f>
        <v>0</v>
      </c>
      <c r="BA935" s="222">
        <f t="shared" si="789"/>
        <v>0</v>
      </c>
      <c r="BB935" s="221"/>
      <c r="BC935" s="210"/>
      <c r="BD935" s="210"/>
      <c r="BE935" s="219">
        <f>BB935+BC935+BD935</f>
        <v>0</v>
      </c>
      <c r="BF935" s="222">
        <f t="shared" si="780"/>
        <v>0</v>
      </c>
      <c r="BG935" s="248">
        <f>SUM(AR935:AT936,AP935:AP936,AL935:AN936,AH935:AJ936,AD935:AF936,Z935:AB936)</f>
        <v>1440</v>
      </c>
      <c r="BH935" s="224" t="s">
        <v>56</v>
      </c>
      <c r="BI935" s="225"/>
      <c r="BJ935" s="249">
        <v>0.45</v>
      </c>
      <c r="BK935" s="226"/>
      <c r="BL935" s="250"/>
      <c r="BM935" s="225"/>
      <c r="BN935" s="226">
        <v>0</v>
      </c>
      <c r="BO935" s="226"/>
      <c r="BP935" s="251"/>
      <c r="BQ935" s="225"/>
      <c r="BR935" s="226">
        <v>0.4</v>
      </c>
      <c r="BS935" s="226"/>
      <c r="BT935" s="252"/>
      <c r="BU935" s="8"/>
      <c r="BV935" s="87"/>
      <c r="BW935" s="104" t="s">
        <v>56</v>
      </c>
      <c r="BX935" s="13"/>
      <c r="BY935" s="102">
        <f>BJ935+BN935+BR935</f>
        <v>0.85000000000000009</v>
      </c>
      <c r="BZ935" s="102">
        <f>BK935+BO935+BS935</f>
        <v>0</v>
      </c>
      <c r="CA935" s="98"/>
      <c r="CB935" s="8"/>
      <c r="CC935" s="87"/>
      <c r="CD935" s="103" t="s">
        <v>56</v>
      </c>
      <c r="CE935" s="105"/>
      <c r="CF935" s="102">
        <f>BY935</f>
        <v>0.85000000000000009</v>
      </c>
      <c r="CG935" s="102">
        <f>BZ935</f>
        <v>0</v>
      </c>
      <c r="CH935" s="106"/>
      <c r="CI935" s="8"/>
      <c r="CJ935" s="9"/>
      <c r="CK935" s="7" t="s">
        <v>56</v>
      </c>
      <c r="CL935" s="31" t="e">
        <f>BJ935/(C937)%</f>
        <v>#DIV/0!</v>
      </c>
      <c r="CM935" s="31">
        <f>BN935/(D937)%</f>
        <v>0</v>
      </c>
      <c r="CN935" s="31" t="e">
        <f>BR935/(E937)%</f>
        <v>#DIV/0!</v>
      </c>
      <c r="CO935" s="32">
        <f>BY935/(F937)%</f>
        <v>2.125</v>
      </c>
      <c r="CP935" s="8"/>
      <c r="CQ935" s="7" t="s">
        <v>56</v>
      </c>
      <c r="CR935" s="31" t="e">
        <f>BK935/(C937)%</f>
        <v>#DIV/0!</v>
      </c>
      <c r="CS935" s="31">
        <f>BO935/(D937)%</f>
        <v>0</v>
      </c>
      <c r="CT935" s="31" t="e">
        <f>BS935/(E937)%</f>
        <v>#DIV/0!</v>
      </c>
      <c r="CU935" s="32">
        <f>BZ935/(F937)%</f>
        <v>0</v>
      </c>
    </row>
    <row r="936" spans="1:99" ht="15.75" customHeight="1" x14ac:dyDescent="0.25">
      <c r="A936" s="182" t="s">
        <v>57</v>
      </c>
      <c r="B936" s="202">
        <v>277</v>
      </c>
      <c r="C936" s="204">
        <v>24.995000000000001</v>
      </c>
      <c r="D936" s="204">
        <v>0</v>
      </c>
      <c r="E936" s="204">
        <v>106.49</v>
      </c>
      <c r="F936" s="205">
        <f t="shared" si="790"/>
        <v>131.48499999999999</v>
      </c>
      <c r="G936" s="206">
        <f t="shared" si="781"/>
        <v>2529.8500000000004</v>
      </c>
      <c r="H936" s="205">
        <f>G936/BH923</f>
        <v>120.46904761904764</v>
      </c>
      <c r="I936" s="231">
        <f t="shared" si="774"/>
        <v>0</v>
      </c>
      <c r="J936" s="207">
        <f t="shared" si="782"/>
        <v>10</v>
      </c>
      <c r="K936" s="231">
        <f t="shared" si="775"/>
        <v>0</v>
      </c>
      <c r="L936" s="207">
        <f t="shared" si="783"/>
        <v>0</v>
      </c>
      <c r="M936" s="207">
        <f t="shared" si="776"/>
        <v>80</v>
      </c>
      <c r="N936" s="207">
        <f t="shared" si="784"/>
        <v>1550</v>
      </c>
      <c r="O936" s="208"/>
      <c r="P936" s="208"/>
      <c r="Q936" s="496"/>
      <c r="R936" s="496"/>
      <c r="S936" s="496"/>
      <c r="T936" s="496"/>
      <c r="U936" s="496"/>
      <c r="V936" s="487"/>
      <c r="W936" s="245"/>
      <c r="X936" s="214">
        <f t="shared" si="785"/>
        <v>21</v>
      </c>
      <c r="Y936" s="182" t="s">
        <v>57</v>
      </c>
      <c r="Z936" s="215"/>
      <c r="AA936" s="216"/>
      <c r="AB936" s="216"/>
      <c r="AC936" s="210">
        <f t="shared" si="777"/>
        <v>0</v>
      </c>
      <c r="AD936" s="235"/>
      <c r="AE936" s="235"/>
      <c r="AF936" s="235"/>
      <c r="AG936" s="210">
        <f t="shared" si="778"/>
        <v>0</v>
      </c>
      <c r="AH936" s="235">
        <v>50</v>
      </c>
      <c r="AI936" s="235">
        <v>0</v>
      </c>
      <c r="AJ936" s="235">
        <v>30</v>
      </c>
      <c r="AK936" s="210">
        <f t="shared" si="779"/>
        <v>80</v>
      </c>
      <c r="AL936" s="247"/>
      <c r="AM936" s="247"/>
      <c r="AN936" s="247"/>
      <c r="AO936" s="207" t="e">
        <f t="shared" si="786"/>
        <v>#VALUE!</v>
      </c>
      <c r="AP936" s="236"/>
      <c r="AQ936" s="411">
        <f t="shared" si="787"/>
        <v>0</v>
      </c>
      <c r="AR936" s="237"/>
      <c r="AS936" s="237"/>
      <c r="AT936" s="237"/>
      <c r="AU936" s="219">
        <f t="shared" si="788"/>
        <v>0</v>
      </c>
      <c r="AV936" s="253"/>
      <c r="AW936" s="254"/>
      <c r="AX936" s="237"/>
      <c r="AY936" s="237"/>
      <c r="AZ936" s="255"/>
      <c r="BA936" s="222">
        <f t="shared" si="789"/>
        <v>0</v>
      </c>
      <c r="BB936" s="254"/>
      <c r="BC936" s="237"/>
      <c r="BD936" s="237"/>
      <c r="BE936" s="255"/>
      <c r="BF936" s="222">
        <f t="shared" si="780"/>
        <v>0</v>
      </c>
      <c r="BG936" s="238"/>
      <c r="BI936" s="264"/>
      <c r="BJ936" s="264"/>
      <c r="BK936" s="264"/>
      <c r="BL936" s="264"/>
      <c r="BM936" s="264"/>
      <c r="BN936" s="264"/>
      <c r="BO936" s="264"/>
      <c r="BP936" s="264"/>
      <c r="BQ936" s="264"/>
      <c r="BR936" s="264"/>
      <c r="BS936" s="264"/>
      <c r="BT936" s="265"/>
      <c r="BU936" s="8"/>
      <c r="BV936" s="87"/>
      <c r="BW936" s="114"/>
      <c r="BX936" s="115"/>
      <c r="BY936" s="116"/>
      <c r="BZ936" s="116"/>
      <c r="CA936" s="117"/>
      <c r="CB936" s="8"/>
      <c r="CC936" s="118"/>
      <c r="CD936" s="119"/>
      <c r="CE936" s="120"/>
      <c r="CF936" s="116"/>
      <c r="CG936" s="116"/>
      <c r="CH936" s="121"/>
      <c r="CI936" s="8"/>
      <c r="CJ936" s="9"/>
      <c r="CK936" s="25"/>
      <c r="CL936" s="2"/>
      <c r="CM936" s="2"/>
      <c r="CN936" s="2"/>
      <c r="CO936" s="3"/>
      <c r="CP936" s="8"/>
      <c r="CQ936" s="25"/>
      <c r="CR936" s="2"/>
      <c r="CS936" s="2"/>
      <c r="CT936" s="2"/>
      <c r="CU936" s="3"/>
    </row>
    <row r="937" spans="1:99" ht="15.75" customHeight="1" x14ac:dyDescent="0.25">
      <c r="A937" s="182" t="s">
        <v>56</v>
      </c>
      <c r="B937" s="202"/>
      <c r="C937" s="204">
        <v>0</v>
      </c>
      <c r="D937" s="204">
        <v>40</v>
      </c>
      <c r="E937" s="204">
        <v>0</v>
      </c>
      <c r="F937" s="205">
        <f t="shared" si="790"/>
        <v>40</v>
      </c>
      <c r="G937" s="206">
        <f t="shared" si="781"/>
        <v>1465.2929999999999</v>
      </c>
      <c r="H937" s="205">
        <f>G937/BH923</f>
        <v>69.775857142857134</v>
      </c>
      <c r="I937" s="231">
        <f t="shared" si="774"/>
        <v>0</v>
      </c>
      <c r="J937" s="207">
        <f t="shared" si="782"/>
        <v>0</v>
      </c>
      <c r="K937" s="231">
        <f t="shared" si="775"/>
        <v>0</v>
      </c>
      <c r="L937" s="207">
        <f t="shared" si="783"/>
        <v>180</v>
      </c>
      <c r="M937" s="207">
        <f t="shared" si="776"/>
        <v>760</v>
      </c>
      <c r="N937" s="207">
        <f t="shared" si="784"/>
        <v>16970</v>
      </c>
      <c r="O937" s="208">
        <f>(24*60-(I937+K937+M937+AR937+AS937+AT937+AP937))/24/60*100</f>
        <v>47.222222222222221</v>
      </c>
      <c r="P937" s="208">
        <f>(X937*24*60-(J937+L937+N937+AQ937+AU937))/X937/24/60*100</f>
        <v>43.287037037037038</v>
      </c>
      <c r="Q937" s="266"/>
      <c r="R937" s="266"/>
      <c r="S937" s="266"/>
      <c r="T937" s="266"/>
      <c r="U937" s="266"/>
      <c r="V937" s="267"/>
      <c r="W937" s="245"/>
      <c r="X937" s="214">
        <f t="shared" si="785"/>
        <v>21</v>
      </c>
      <c r="Y937" s="224" t="s">
        <v>56</v>
      </c>
      <c r="Z937" s="215"/>
      <c r="AA937" s="216"/>
      <c r="AB937" s="216"/>
      <c r="AC937" s="210">
        <f t="shared" si="777"/>
        <v>0</v>
      </c>
      <c r="AD937" s="235"/>
      <c r="AE937" s="235"/>
      <c r="AF937" s="235"/>
      <c r="AG937" s="210">
        <f t="shared" si="778"/>
        <v>0</v>
      </c>
      <c r="AH937" s="235">
        <v>480</v>
      </c>
      <c r="AI937" s="235">
        <v>280</v>
      </c>
      <c r="AJ937" s="235">
        <v>0</v>
      </c>
      <c r="AK937" s="210">
        <f t="shared" si="779"/>
        <v>760</v>
      </c>
      <c r="AL937" s="247"/>
      <c r="AM937" s="247"/>
      <c r="AN937" s="247"/>
      <c r="AO937" s="207">
        <f t="shared" si="786"/>
        <v>0</v>
      </c>
      <c r="AP937" s="236"/>
      <c r="AQ937" s="411">
        <f t="shared" si="787"/>
        <v>0</v>
      </c>
      <c r="AR937" s="237"/>
      <c r="AS937" s="237"/>
      <c r="AT937" s="237"/>
      <c r="AU937" s="219">
        <f t="shared" si="788"/>
        <v>0</v>
      </c>
      <c r="AV937" s="263" t="s">
        <v>56</v>
      </c>
      <c r="AW937" s="254"/>
      <c r="AX937" s="254"/>
      <c r="AY937" s="254"/>
      <c r="AZ937" s="219">
        <f t="shared" ref="AZ937:AZ943" si="791">AW937+AX937+AY937</f>
        <v>0</v>
      </c>
      <c r="BA937" s="222">
        <f t="shared" si="789"/>
        <v>0</v>
      </c>
      <c r="BB937" s="221"/>
      <c r="BC937" s="210"/>
      <c r="BD937" s="210"/>
      <c r="BE937" s="219">
        <f t="shared" ref="BE937:BE943" si="792">BB937+BC937+BD937</f>
        <v>0</v>
      </c>
      <c r="BF937" s="222">
        <f t="shared" si="780"/>
        <v>2880</v>
      </c>
      <c r="BG937" s="223"/>
      <c r="BH937" s="224" t="s">
        <v>58</v>
      </c>
      <c r="BI937" s="268">
        <v>1.48</v>
      </c>
      <c r="BJ937" s="249">
        <v>1.58</v>
      </c>
      <c r="BK937" s="226"/>
      <c r="BL937" s="269"/>
      <c r="BM937" s="268">
        <v>0.9</v>
      </c>
      <c r="BN937" s="226">
        <v>1</v>
      </c>
      <c r="BO937" s="226"/>
      <c r="BP937" s="270"/>
      <c r="BQ937" s="268">
        <v>0.78</v>
      </c>
      <c r="BR937" s="226">
        <v>0.88</v>
      </c>
      <c r="BS937" s="226"/>
      <c r="BT937" s="271"/>
      <c r="BU937" s="8"/>
      <c r="BV937" s="87"/>
      <c r="BW937" s="122" t="s">
        <v>59</v>
      </c>
      <c r="BX937" s="123">
        <f t="shared" ref="BX937:CA938" si="793">BI937+BM937+BQ937</f>
        <v>3.16</v>
      </c>
      <c r="BY937" s="102">
        <f t="shared" si="793"/>
        <v>3.46</v>
      </c>
      <c r="BZ937" s="102">
        <f t="shared" si="793"/>
        <v>0</v>
      </c>
      <c r="CA937" s="124">
        <f t="shared" si="793"/>
        <v>0</v>
      </c>
      <c r="CB937" s="8"/>
      <c r="CC937" s="87"/>
      <c r="CD937" s="113" t="s">
        <v>59</v>
      </c>
      <c r="CE937" s="125">
        <f t="shared" ref="CE937:CH938" si="794">BX937</f>
        <v>3.16</v>
      </c>
      <c r="CF937" s="102">
        <f t="shared" si="794"/>
        <v>3.46</v>
      </c>
      <c r="CG937" s="102">
        <f t="shared" si="794"/>
        <v>0</v>
      </c>
      <c r="CH937" s="126">
        <f t="shared" si="794"/>
        <v>0</v>
      </c>
      <c r="CI937" s="8"/>
      <c r="CJ937" s="9"/>
      <c r="CK937" s="25" t="s">
        <v>58</v>
      </c>
      <c r="CL937" s="31">
        <f>BJ937/(BJ937+C939)%</f>
        <v>2.9596328556710692</v>
      </c>
      <c r="CM937" s="31">
        <f>BN937/(BN937+D939)%</f>
        <v>2.229405863337421</v>
      </c>
      <c r="CN937" s="31">
        <f>BR937/(BR937+E939)%</f>
        <v>2.2318031955363935</v>
      </c>
      <c r="CO937" s="32">
        <f>BY937/(BY937+F939)%</f>
        <v>2.5132563376189441</v>
      </c>
      <c r="CP937" s="8"/>
      <c r="CQ937" s="25" t="s">
        <v>58</v>
      </c>
      <c r="CR937" s="31">
        <f>BK937/C939%</f>
        <v>0</v>
      </c>
      <c r="CS937" s="31">
        <f>BO937/D939%</f>
        <v>0</v>
      </c>
      <c r="CT937" s="31">
        <f>BS937/E939%</f>
        <v>0</v>
      </c>
      <c r="CU937" s="32">
        <f>BZ937/F939%</f>
        <v>0</v>
      </c>
    </row>
    <row r="938" spans="1:99" ht="15.75" customHeight="1" x14ac:dyDescent="0.25">
      <c r="A938" s="182" t="s">
        <v>60</v>
      </c>
      <c r="B938" s="202"/>
      <c r="C938" s="204">
        <v>140.846</v>
      </c>
      <c r="D938" s="204">
        <v>163.76499999999999</v>
      </c>
      <c r="E938" s="204">
        <v>0</v>
      </c>
      <c r="F938" s="205">
        <f t="shared" si="790"/>
        <v>304.61099999999999</v>
      </c>
      <c r="G938" s="206">
        <f t="shared" si="781"/>
        <v>5985.3159999999998</v>
      </c>
      <c r="H938" s="205">
        <f>G938/BH923</f>
        <v>285.01504761904761</v>
      </c>
      <c r="I938" s="231">
        <f t="shared" si="774"/>
        <v>0</v>
      </c>
      <c r="J938" s="207">
        <f t="shared" si="782"/>
        <v>1010</v>
      </c>
      <c r="K938" s="231">
        <f t="shared" si="775"/>
        <v>0</v>
      </c>
      <c r="L938" s="207">
        <f t="shared" si="783"/>
        <v>805</v>
      </c>
      <c r="M938" s="207">
        <f t="shared" si="776"/>
        <v>1295</v>
      </c>
      <c r="N938" s="207">
        <f t="shared" si="784"/>
        <v>46947</v>
      </c>
      <c r="O938" s="208">
        <f>(16*24*60-(I938+K938+M938+AR938+AS938+AT938+AP938))/16/24/60*100</f>
        <v>94.379340277777786</v>
      </c>
      <c r="P938" s="208">
        <f>(16*X938*24*60-(J938+L938+N938+AQ938+AU938))/16/X938/24/60*100</f>
        <v>89.915674603174594</v>
      </c>
      <c r="Q938" s="232"/>
      <c r="R938" s="233"/>
      <c r="S938" s="233"/>
      <c r="T938" s="234"/>
      <c r="U938" s="234"/>
      <c r="V938" s="272"/>
      <c r="W938" s="213"/>
      <c r="X938" s="214">
        <f>X943</f>
        <v>21</v>
      </c>
      <c r="Y938" s="182" t="s">
        <v>60</v>
      </c>
      <c r="Z938" s="215"/>
      <c r="AA938" s="216"/>
      <c r="AB938" s="216"/>
      <c r="AC938" s="210">
        <f t="shared" si="777"/>
        <v>0</v>
      </c>
      <c r="AD938" s="235"/>
      <c r="AE938" s="235"/>
      <c r="AF938" s="235"/>
      <c r="AG938" s="210">
        <f t="shared" si="778"/>
        <v>0</v>
      </c>
      <c r="AH938" s="235">
        <v>210</v>
      </c>
      <c r="AI938" s="235">
        <v>480</v>
      </c>
      <c r="AJ938" s="235">
        <v>605</v>
      </c>
      <c r="AK938" s="210">
        <f t="shared" si="779"/>
        <v>1295</v>
      </c>
      <c r="AL938" s="233"/>
      <c r="AM938" s="233"/>
      <c r="AN938" s="233"/>
      <c r="AO938" s="207">
        <f t="shared" si="786"/>
        <v>0</v>
      </c>
      <c r="AP938" s="236"/>
      <c r="AQ938" s="411">
        <f t="shared" si="787"/>
        <v>0</v>
      </c>
      <c r="AR938" s="237"/>
      <c r="AS938" s="237"/>
      <c r="AT938" s="237"/>
      <c r="AU938" s="219">
        <f t="shared" si="788"/>
        <v>30</v>
      </c>
      <c r="AV938" s="263" t="s">
        <v>60</v>
      </c>
      <c r="AW938" s="221"/>
      <c r="AX938" s="210"/>
      <c r="AY938" s="210"/>
      <c r="AZ938" s="219">
        <f t="shared" si="791"/>
        <v>0</v>
      </c>
      <c r="BA938" s="222">
        <f t="shared" si="789"/>
        <v>0</v>
      </c>
      <c r="BB938" s="221">
        <f>AH938</f>
        <v>210</v>
      </c>
      <c r="BC938" s="221">
        <f>AI938</f>
        <v>480</v>
      </c>
      <c r="BD938" s="221">
        <f>AJ938</f>
        <v>605</v>
      </c>
      <c r="BE938" s="219">
        <f t="shared" si="792"/>
        <v>1295</v>
      </c>
      <c r="BF938" s="222">
        <f t="shared" si="780"/>
        <v>44067</v>
      </c>
      <c r="BG938" s="223"/>
      <c r="BH938" s="224" t="s">
        <v>61</v>
      </c>
      <c r="BI938" s="268">
        <v>1.41</v>
      </c>
      <c r="BJ938" s="249">
        <v>1.51</v>
      </c>
      <c r="BK938" s="226"/>
      <c r="BL938" s="269"/>
      <c r="BM938" s="268">
        <v>0.76</v>
      </c>
      <c r="BN938" s="226">
        <v>0.86</v>
      </c>
      <c r="BO938" s="226"/>
      <c r="BP938" s="270"/>
      <c r="BQ938" s="268">
        <v>0.82</v>
      </c>
      <c r="BR938" s="226">
        <v>0.92</v>
      </c>
      <c r="BS938" s="226"/>
      <c r="BT938" s="271"/>
      <c r="BU938" s="8"/>
      <c r="BV938" s="87"/>
      <c r="BW938" s="104" t="s">
        <v>62</v>
      </c>
      <c r="BX938" s="127">
        <f t="shared" si="793"/>
        <v>2.9899999999999998</v>
      </c>
      <c r="BY938" s="128">
        <f t="shared" si="793"/>
        <v>3.29</v>
      </c>
      <c r="BZ938" s="102">
        <f t="shared" si="793"/>
        <v>0</v>
      </c>
      <c r="CA938" s="124">
        <f t="shared" si="793"/>
        <v>0</v>
      </c>
      <c r="CB938" s="9"/>
      <c r="CC938" s="87"/>
      <c r="CD938" s="90" t="s">
        <v>62</v>
      </c>
      <c r="CE938" s="129">
        <f t="shared" si="794"/>
        <v>2.9899999999999998</v>
      </c>
      <c r="CF938" s="102">
        <f t="shared" si="794"/>
        <v>3.29</v>
      </c>
      <c r="CG938" s="102">
        <f t="shared" si="794"/>
        <v>0</v>
      </c>
      <c r="CH938" s="126">
        <f t="shared" si="794"/>
        <v>0</v>
      </c>
      <c r="CI938" s="8"/>
      <c r="CJ938" s="9"/>
      <c r="CK938" s="25" t="s">
        <v>61</v>
      </c>
      <c r="CL938" s="31">
        <f>BJ938/(BJ938+C940)%</f>
        <v>2.3703006043481674</v>
      </c>
      <c r="CM938" s="31">
        <f>BN938/(BN938+D940)%</f>
        <v>1.5119549929676512</v>
      </c>
      <c r="CN938" s="31">
        <f>BR938/(BR938+E940)%</f>
        <v>2.7976280979169839</v>
      </c>
      <c r="CO938" s="32">
        <f>BY938/(BY938+F940)%</f>
        <v>2.143741447839969</v>
      </c>
      <c r="CP938" s="8"/>
      <c r="CQ938" s="25" t="s">
        <v>61</v>
      </c>
      <c r="CR938" s="31">
        <f>BK938/C940%</f>
        <v>0</v>
      </c>
      <c r="CS938" s="31">
        <f>BO938/D940%</f>
        <v>0</v>
      </c>
      <c r="CT938" s="31">
        <f>BS938/E940%</f>
        <v>0</v>
      </c>
      <c r="CU938" s="32">
        <f>BZ938/F940%</f>
        <v>0</v>
      </c>
    </row>
    <row r="939" spans="1:99" ht="15.75" customHeight="1" x14ac:dyDescent="0.25">
      <c r="A939" s="201" t="s">
        <v>59</v>
      </c>
      <c r="B939" s="202"/>
      <c r="C939" s="204">
        <v>51.805</v>
      </c>
      <c r="D939" s="204">
        <v>43.854999999999997</v>
      </c>
      <c r="E939" s="204">
        <v>38.549999999999997</v>
      </c>
      <c r="F939" s="206">
        <f t="shared" si="790"/>
        <v>134.20999999999998</v>
      </c>
      <c r="G939" s="206">
        <f t="shared" si="781"/>
        <v>2476.2580000000003</v>
      </c>
      <c r="H939" s="206">
        <f>G939/BH923</f>
        <v>117.91704761904764</v>
      </c>
      <c r="I939" s="207">
        <f t="shared" si="774"/>
        <v>0</v>
      </c>
      <c r="J939" s="207">
        <f t="shared" si="782"/>
        <v>0</v>
      </c>
      <c r="K939" s="207">
        <f t="shared" si="775"/>
        <v>0</v>
      </c>
      <c r="L939" s="207">
        <f t="shared" si="783"/>
        <v>100</v>
      </c>
      <c r="M939" s="207">
        <f t="shared" si="776"/>
        <v>560</v>
      </c>
      <c r="N939" s="207" t="e">
        <f t="shared" si="784"/>
        <v>#VALUE!</v>
      </c>
      <c r="O939" s="208">
        <f>(24*60-(I939+K939+M939+AR939+AS939+AT939+AP939))/24/60*100</f>
        <v>61.111111111111107</v>
      </c>
      <c r="P939" s="208" t="e">
        <f>(X939*24*60-(J939+L939+N939+AQ939+AU939))/X939/24/60*100</f>
        <v>#VALUE!</v>
      </c>
      <c r="Q939" s="209"/>
      <c r="R939" s="210"/>
      <c r="S939" s="210"/>
      <c r="T939" s="209"/>
      <c r="U939" s="209"/>
      <c r="V939" s="212"/>
      <c r="W939" s="213"/>
      <c r="X939" s="214">
        <f>X938</f>
        <v>21</v>
      </c>
      <c r="Y939" s="201" t="s">
        <v>59</v>
      </c>
      <c r="Z939" s="215"/>
      <c r="AA939" s="216"/>
      <c r="AB939" s="216"/>
      <c r="AC939" s="210">
        <f t="shared" si="777"/>
        <v>0</v>
      </c>
      <c r="AD939" s="235"/>
      <c r="AE939" s="235"/>
      <c r="AF939" s="235"/>
      <c r="AG939" s="210">
        <f t="shared" si="778"/>
        <v>0</v>
      </c>
      <c r="AH939" s="235">
        <v>150</v>
      </c>
      <c r="AI939" s="235">
        <v>200</v>
      </c>
      <c r="AJ939" s="235">
        <v>210</v>
      </c>
      <c r="AK939" s="210">
        <f t="shared" si="779"/>
        <v>560</v>
      </c>
      <c r="AL939" s="210"/>
      <c r="AM939" s="210"/>
      <c r="AN939" s="210"/>
      <c r="AO939" s="207">
        <f t="shared" si="786"/>
        <v>0</v>
      </c>
      <c r="AP939" s="209"/>
      <c r="AQ939" s="411">
        <f t="shared" si="787"/>
        <v>0</v>
      </c>
      <c r="AR939" s="210"/>
      <c r="AS939" s="210"/>
      <c r="AT939" s="210"/>
      <c r="AU939" s="219">
        <f t="shared" si="788"/>
        <v>0</v>
      </c>
      <c r="AV939" s="263" t="s">
        <v>63</v>
      </c>
      <c r="AW939" s="221"/>
      <c r="AX939" s="210"/>
      <c r="AY939" s="210"/>
      <c r="AZ939" s="219">
        <f t="shared" si="791"/>
        <v>0</v>
      </c>
      <c r="BA939" s="222">
        <f t="shared" si="789"/>
        <v>0</v>
      </c>
      <c r="BB939" s="221"/>
      <c r="BC939" s="210"/>
      <c r="BD939" s="210"/>
      <c r="BE939" s="219">
        <f t="shared" si="792"/>
        <v>0</v>
      </c>
      <c r="BF939" s="222">
        <f t="shared" si="780"/>
        <v>0</v>
      </c>
      <c r="BG939" s="238"/>
      <c r="BH939" s="195"/>
      <c r="BI939" s="274"/>
      <c r="BJ939" s="240"/>
      <c r="BK939" s="241"/>
      <c r="BL939" s="275"/>
      <c r="BM939" s="274"/>
      <c r="BN939" s="241"/>
      <c r="BO939" s="241"/>
      <c r="BP939" s="276"/>
      <c r="BQ939" s="274"/>
      <c r="BR939" s="241"/>
      <c r="BS939" s="241"/>
      <c r="BT939" s="265"/>
      <c r="BU939" s="8"/>
      <c r="BV939" s="87"/>
      <c r="BW939" s="107"/>
      <c r="BX939" s="130"/>
      <c r="BY939" s="93"/>
      <c r="BZ939" s="93"/>
      <c r="CA939" s="98"/>
      <c r="CB939" s="8"/>
      <c r="CC939" s="87"/>
      <c r="CD939" s="108"/>
      <c r="CE939" s="109"/>
      <c r="CF939" s="93"/>
      <c r="CG939" s="93"/>
      <c r="CH939" s="110"/>
      <c r="CI939" s="8"/>
      <c r="CJ939" s="9"/>
      <c r="CK939" s="25"/>
      <c r="CL939" s="2"/>
      <c r="CM939" s="2"/>
      <c r="CN939" s="2"/>
      <c r="CO939" s="3"/>
      <c r="CP939" s="8"/>
      <c r="CQ939" s="25"/>
      <c r="CR939" s="2"/>
      <c r="CS939" s="2"/>
      <c r="CT939" s="2"/>
      <c r="CU939" s="3"/>
    </row>
    <row r="940" spans="1:99" ht="15.75" customHeight="1" x14ac:dyDescent="0.25">
      <c r="A940" s="182" t="s">
        <v>62</v>
      </c>
      <c r="B940" s="202"/>
      <c r="C940" s="204">
        <v>62.195</v>
      </c>
      <c r="D940" s="204">
        <v>56.02</v>
      </c>
      <c r="E940" s="204">
        <v>31.965</v>
      </c>
      <c r="F940" s="205">
        <f t="shared" si="790"/>
        <v>150.18</v>
      </c>
      <c r="G940" s="206">
        <f t="shared" si="781"/>
        <v>2413.7950000000001</v>
      </c>
      <c r="H940" s="205">
        <f>G940/BH923</f>
        <v>114.94261904761905</v>
      </c>
      <c r="I940" s="231">
        <f t="shared" si="774"/>
        <v>0</v>
      </c>
      <c r="J940" s="207">
        <f t="shared" si="782"/>
        <v>0</v>
      </c>
      <c r="K940" s="231">
        <f t="shared" si="775"/>
        <v>0</v>
      </c>
      <c r="L940" s="207">
        <f t="shared" si="783"/>
        <v>0</v>
      </c>
      <c r="M940" s="207">
        <f t="shared" si="776"/>
        <v>340</v>
      </c>
      <c r="N940" s="207">
        <f t="shared" si="784"/>
        <v>9775</v>
      </c>
      <c r="O940" s="208">
        <f>(24*60-(I940+K940+M940+AR940+AS940+AT940+AP940))/24/60*100</f>
        <v>76.3888888888889</v>
      </c>
      <c r="P940" s="208">
        <f>(X940*24*60-(J940+L940+N940+AQ940+AU940))/X940/24/60*100</f>
        <v>67.675264550264544</v>
      </c>
      <c r="Q940" s="232"/>
      <c r="R940" s="233"/>
      <c r="S940" s="233"/>
      <c r="T940" s="234"/>
      <c r="U940" s="234"/>
      <c r="V940" s="272"/>
      <c r="W940" s="213"/>
      <c r="X940" s="214">
        <f>X939</f>
        <v>21</v>
      </c>
      <c r="Y940" s="182" t="s">
        <v>62</v>
      </c>
      <c r="Z940" s="215"/>
      <c r="AA940" s="216"/>
      <c r="AB940" s="216"/>
      <c r="AC940" s="210">
        <f t="shared" si="777"/>
        <v>0</v>
      </c>
      <c r="AD940" s="235"/>
      <c r="AE940" s="235"/>
      <c r="AF940" s="235"/>
      <c r="AG940" s="210">
        <f t="shared" si="778"/>
        <v>0</v>
      </c>
      <c r="AH940" s="235">
        <v>120</v>
      </c>
      <c r="AI940" s="235">
        <v>140</v>
      </c>
      <c r="AJ940" s="235">
        <v>80</v>
      </c>
      <c r="AK940" s="210">
        <f t="shared" si="779"/>
        <v>340</v>
      </c>
      <c r="AL940" s="233"/>
      <c r="AM940" s="233"/>
      <c r="AN940" s="233"/>
      <c r="AO940" s="207">
        <f t="shared" si="786"/>
        <v>0</v>
      </c>
      <c r="AP940" s="236"/>
      <c r="AQ940" s="411">
        <f t="shared" si="787"/>
        <v>0</v>
      </c>
      <c r="AR940" s="237"/>
      <c r="AS940" s="237"/>
      <c r="AT940" s="237"/>
      <c r="AU940" s="219">
        <f t="shared" si="788"/>
        <v>0</v>
      </c>
      <c r="AV940" s="263" t="s">
        <v>64</v>
      </c>
      <c r="AW940" s="221"/>
      <c r="AX940" s="210"/>
      <c r="AY940" s="210"/>
      <c r="AZ940" s="219">
        <f t="shared" si="791"/>
        <v>0</v>
      </c>
      <c r="BA940" s="222">
        <f t="shared" si="789"/>
        <v>0</v>
      </c>
      <c r="BB940" s="221"/>
      <c r="BC940" s="210"/>
      <c r="BD940" s="210"/>
      <c r="BE940" s="219">
        <f t="shared" si="792"/>
        <v>0</v>
      </c>
      <c r="BF940" s="222">
        <f t="shared" si="780"/>
        <v>0</v>
      </c>
      <c r="BG940" s="223"/>
      <c r="BH940" s="224" t="s">
        <v>65</v>
      </c>
      <c r="BI940" s="268">
        <v>0.84</v>
      </c>
      <c r="BJ940" s="249">
        <v>0.96</v>
      </c>
      <c r="BK940" s="226"/>
      <c r="BL940" s="269"/>
      <c r="BM940" s="268">
        <v>1</v>
      </c>
      <c r="BN940" s="226">
        <v>1.1200000000000001</v>
      </c>
      <c r="BO940" s="226"/>
      <c r="BP940" s="270"/>
      <c r="BQ940" s="268">
        <v>0.64</v>
      </c>
      <c r="BR940" s="226">
        <v>0.76</v>
      </c>
      <c r="BS940" s="226"/>
      <c r="BT940" s="271"/>
      <c r="BU940" s="8"/>
      <c r="BV940" s="87"/>
      <c r="BW940" s="104" t="s">
        <v>66</v>
      </c>
      <c r="BX940" s="127">
        <f>BI940+BM940+BQ940</f>
        <v>2.48</v>
      </c>
      <c r="BY940" s="128">
        <f>BJ940+BN940+BR940</f>
        <v>2.84</v>
      </c>
      <c r="BZ940" s="102">
        <f>BK940+BO940+BS940</f>
        <v>0</v>
      </c>
      <c r="CA940" s="124">
        <f>BL940+BP940+BT940</f>
        <v>0</v>
      </c>
      <c r="CB940" s="8"/>
      <c r="CC940" s="87"/>
      <c r="CD940" s="90" t="s">
        <v>66</v>
      </c>
      <c r="CE940" s="129">
        <f>BX940</f>
        <v>2.48</v>
      </c>
      <c r="CF940" s="102">
        <f>BY940</f>
        <v>2.84</v>
      </c>
      <c r="CG940" s="102">
        <f>BZ940</f>
        <v>0</v>
      </c>
      <c r="CH940" s="126">
        <f>CA940</f>
        <v>0</v>
      </c>
      <c r="CI940" s="8"/>
      <c r="CJ940" s="9"/>
      <c r="CK940" s="25" t="s">
        <v>65</v>
      </c>
      <c r="CL940" s="31">
        <f>BJ940/(BJ940+C941)%</f>
        <v>2.7110985597288897</v>
      </c>
      <c r="CM940" s="31">
        <f>BN940/(BN940+D941)%</f>
        <v>3.1683168316831694</v>
      </c>
      <c r="CN940" s="31">
        <f>BR940/(BR940+E941)%</f>
        <v>2.5974025974025974</v>
      </c>
      <c r="CO940" s="32">
        <f>BY940/(BY940+F941)%</f>
        <v>2.839432113577284</v>
      </c>
      <c r="CP940" s="8"/>
      <c r="CQ940" s="25" t="s">
        <v>65</v>
      </c>
      <c r="CR940" s="31">
        <f>BK940/C941%</f>
        <v>0</v>
      </c>
      <c r="CS940" s="31">
        <f>BO940/D941%</f>
        <v>0</v>
      </c>
      <c r="CT940" s="31">
        <f>BS940/E941%</f>
        <v>0</v>
      </c>
      <c r="CU940" s="32">
        <f>BZ940/F941%</f>
        <v>0</v>
      </c>
    </row>
    <row r="941" spans="1:99" ht="15.75" customHeight="1" x14ac:dyDescent="0.25">
      <c r="A941" s="182" t="s">
        <v>66</v>
      </c>
      <c r="B941" s="202"/>
      <c r="C941" s="204">
        <v>34.450000000000003</v>
      </c>
      <c r="D941" s="204">
        <v>34.229999999999997</v>
      </c>
      <c r="E941" s="204">
        <v>28.5</v>
      </c>
      <c r="F941" s="205">
        <f t="shared" si="790"/>
        <v>97.18</v>
      </c>
      <c r="G941" s="206">
        <f t="shared" si="781"/>
        <v>2024.5980000000002</v>
      </c>
      <c r="H941" s="205">
        <f>G941/BH923</f>
        <v>96.409428571428577</v>
      </c>
      <c r="I941" s="231">
        <f t="shared" si="774"/>
        <v>0</v>
      </c>
      <c r="J941" s="207">
        <f t="shared" si="782"/>
        <v>0</v>
      </c>
      <c r="K941" s="231">
        <f t="shared" si="775"/>
        <v>0</v>
      </c>
      <c r="L941" s="207">
        <f t="shared" si="783"/>
        <v>30</v>
      </c>
      <c r="M941" s="207">
        <f t="shared" si="776"/>
        <v>460</v>
      </c>
      <c r="N941" s="207">
        <f t="shared" si="784"/>
        <v>10015</v>
      </c>
      <c r="O941" s="208">
        <f>(24*60-(I941+K941+M941+AR941+AS941+AT941+AP941))/24/60*100</f>
        <v>68.055555555555557</v>
      </c>
      <c r="P941" s="208">
        <f>(X941*24*60-(J941+L941+N941+AQ941+AU941))/X941/24/60*100</f>
        <v>66.484788359788354</v>
      </c>
      <c r="Q941" s="232"/>
      <c r="R941" s="233"/>
      <c r="S941" s="233"/>
      <c r="T941" s="234"/>
      <c r="U941" s="234"/>
      <c r="V941" s="272"/>
      <c r="W941" s="213"/>
      <c r="X941" s="214">
        <f>X940</f>
        <v>21</v>
      </c>
      <c r="Y941" s="182" t="s">
        <v>66</v>
      </c>
      <c r="Z941" s="215"/>
      <c r="AA941" s="216"/>
      <c r="AB941" s="216"/>
      <c r="AC941" s="210">
        <f t="shared" si="777"/>
        <v>0</v>
      </c>
      <c r="AD941" s="246"/>
      <c r="AE941" s="246"/>
      <c r="AF941" s="235"/>
      <c r="AG941" s="210">
        <f t="shared" si="778"/>
        <v>0</v>
      </c>
      <c r="AH941" s="235">
        <v>130</v>
      </c>
      <c r="AI941" s="235">
        <v>170</v>
      </c>
      <c r="AJ941" s="235">
        <v>160</v>
      </c>
      <c r="AK941" s="210">
        <f t="shared" si="779"/>
        <v>460</v>
      </c>
      <c r="AL941" s="233"/>
      <c r="AM941" s="233"/>
      <c r="AN941" s="233"/>
      <c r="AO941" s="207">
        <f t="shared" si="786"/>
        <v>0</v>
      </c>
      <c r="AP941" s="236"/>
      <c r="AQ941" s="411">
        <f t="shared" si="787"/>
        <v>0</v>
      </c>
      <c r="AR941" s="237"/>
      <c r="AS941" s="237"/>
      <c r="AT941" s="237"/>
      <c r="AU941" s="219">
        <f t="shared" si="788"/>
        <v>90</v>
      </c>
      <c r="AV941" s="263" t="s">
        <v>67</v>
      </c>
      <c r="AW941" s="221"/>
      <c r="AX941" s="210"/>
      <c r="AY941" s="210"/>
      <c r="AZ941" s="219">
        <f t="shared" si="791"/>
        <v>0</v>
      </c>
      <c r="BA941" s="222">
        <f t="shared" si="789"/>
        <v>0</v>
      </c>
      <c r="BB941" s="221"/>
      <c r="BC941" s="210"/>
      <c r="BD941" s="210"/>
      <c r="BE941" s="219">
        <f t="shared" si="792"/>
        <v>0</v>
      </c>
      <c r="BF941" s="222">
        <f t="shared" si="780"/>
        <v>0</v>
      </c>
      <c r="BG941" s="238"/>
      <c r="BH941" s="195"/>
      <c r="BI941" s="278"/>
      <c r="BJ941" s="276"/>
      <c r="BK941" s="279"/>
      <c r="BL941" s="280"/>
      <c r="BM941" s="279"/>
      <c r="BN941" s="281"/>
      <c r="BO941" s="281"/>
      <c r="BP941" s="280"/>
      <c r="BQ941" s="279"/>
      <c r="BR941" s="197"/>
      <c r="BS941" s="197"/>
      <c r="BT941" s="282"/>
      <c r="BU941" s="8"/>
      <c r="BV941" s="87"/>
      <c r="BW941" s="107"/>
      <c r="BX941" s="130"/>
      <c r="BY941" s="93"/>
      <c r="BZ941" s="93"/>
      <c r="CA941" s="98"/>
      <c r="CB941" s="8"/>
      <c r="CC941" s="87"/>
      <c r="CD941" s="131"/>
      <c r="CE941" s="132"/>
      <c r="CF941" s="93"/>
      <c r="CG941" s="93"/>
      <c r="CH941" s="133"/>
      <c r="CI941" s="8"/>
      <c r="CJ941" s="9"/>
      <c r="CK941" s="25"/>
      <c r="CL941" s="2"/>
      <c r="CM941" s="2"/>
      <c r="CN941" s="2"/>
      <c r="CO941" s="3"/>
      <c r="CP941" s="8"/>
      <c r="CQ941" s="25"/>
      <c r="CR941" s="2"/>
      <c r="CS941" s="2"/>
      <c r="CT941" s="2"/>
      <c r="CU941" s="3"/>
    </row>
    <row r="942" spans="1:99" ht="15.75" customHeight="1" x14ac:dyDescent="0.25">
      <c r="A942" s="182" t="s">
        <v>68</v>
      </c>
      <c r="B942" s="202"/>
      <c r="C942" s="204">
        <v>19.079999999999998</v>
      </c>
      <c r="D942" s="204">
        <v>24.9</v>
      </c>
      <c r="E942" s="204">
        <v>11.9</v>
      </c>
      <c r="F942" s="205">
        <f t="shared" si="790"/>
        <v>55.879999999999995</v>
      </c>
      <c r="G942" s="206">
        <f t="shared" si="781"/>
        <v>634.07000000000005</v>
      </c>
      <c r="H942" s="205">
        <f>G942/BH923</f>
        <v>30.193809523809527</v>
      </c>
      <c r="I942" s="231">
        <f t="shared" si="774"/>
        <v>0</v>
      </c>
      <c r="J942" s="207">
        <f t="shared" si="782"/>
        <v>0</v>
      </c>
      <c r="K942" s="231">
        <f t="shared" si="775"/>
        <v>0</v>
      </c>
      <c r="L942" s="207">
        <f t="shared" si="783"/>
        <v>0</v>
      </c>
      <c r="M942" s="207">
        <f t="shared" si="776"/>
        <v>255</v>
      </c>
      <c r="N942" s="207">
        <f t="shared" si="784"/>
        <v>9035</v>
      </c>
      <c r="O942" s="208">
        <f>(24*60-(I942+K942+M942+AR942+AS942+AT942+AP942))/24/60*100</f>
        <v>82.291666666666657</v>
      </c>
      <c r="P942" s="208">
        <f>(X942*24*60-(J942+L942+N942+AQ942+AU942))/X942/24/60*100</f>
        <v>70.122354497354493</v>
      </c>
      <c r="Q942" s="232"/>
      <c r="R942" s="233"/>
      <c r="S942" s="233"/>
      <c r="T942" s="234"/>
      <c r="U942" s="234"/>
      <c r="V942" s="272"/>
      <c r="W942" s="213"/>
      <c r="X942" s="214">
        <v>21</v>
      </c>
      <c r="Y942" s="182" t="s">
        <v>68</v>
      </c>
      <c r="Z942" s="215"/>
      <c r="AA942" s="216"/>
      <c r="AB942" s="216"/>
      <c r="AC942" s="210">
        <f t="shared" si="777"/>
        <v>0</v>
      </c>
      <c r="AD942" s="235"/>
      <c r="AE942" s="235"/>
      <c r="AF942" s="235"/>
      <c r="AG942" s="210">
        <f t="shared" si="778"/>
        <v>0</v>
      </c>
      <c r="AH942" s="216">
        <v>70</v>
      </c>
      <c r="AI942" s="216">
        <v>0</v>
      </c>
      <c r="AJ942" s="216">
        <v>185</v>
      </c>
      <c r="AK942" s="210">
        <f t="shared" si="779"/>
        <v>255</v>
      </c>
      <c r="AL942" s="233"/>
      <c r="AM942" s="233"/>
      <c r="AN942" s="233"/>
      <c r="AO942" s="207">
        <f t="shared" si="786"/>
        <v>0</v>
      </c>
      <c r="AP942" s="236"/>
      <c r="AQ942" s="411">
        <f t="shared" si="787"/>
        <v>0</v>
      </c>
      <c r="AR942" s="237"/>
      <c r="AS942" s="237"/>
      <c r="AT942" s="237"/>
      <c r="AU942" s="219">
        <f t="shared" si="788"/>
        <v>0</v>
      </c>
      <c r="AV942" s="263" t="s">
        <v>69</v>
      </c>
      <c r="AW942" s="221"/>
      <c r="AX942" s="210"/>
      <c r="AY942" s="210"/>
      <c r="AZ942" s="219">
        <f t="shared" si="791"/>
        <v>0</v>
      </c>
      <c r="BA942" s="222">
        <f t="shared" si="789"/>
        <v>0</v>
      </c>
      <c r="BB942" s="221"/>
      <c r="BC942" s="210"/>
      <c r="BD942" s="210"/>
      <c r="BE942" s="219">
        <f t="shared" si="792"/>
        <v>0</v>
      </c>
      <c r="BF942" s="222">
        <f t="shared" si="780"/>
        <v>0</v>
      </c>
      <c r="BG942" s="223"/>
      <c r="BH942" s="224" t="s">
        <v>70</v>
      </c>
      <c r="BI942" s="268">
        <v>0.48</v>
      </c>
      <c r="BJ942" s="249">
        <v>0.48</v>
      </c>
      <c r="BK942" s="226"/>
      <c r="BL942" s="269"/>
      <c r="BM942" s="268">
        <v>0.48</v>
      </c>
      <c r="BN942" s="226">
        <v>0.48</v>
      </c>
      <c r="BO942" s="226"/>
      <c r="BP942" s="270"/>
      <c r="BQ942" s="268">
        <v>0.43</v>
      </c>
      <c r="BR942" s="226">
        <v>0.43</v>
      </c>
      <c r="BS942" s="226"/>
      <c r="BT942" s="250"/>
      <c r="BU942" s="8"/>
      <c r="BV942" s="87"/>
      <c r="BW942" s="104" t="s">
        <v>68</v>
      </c>
      <c r="BX942" s="127">
        <f>BI942+BM942+BQ942</f>
        <v>1.39</v>
      </c>
      <c r="BY942" s="128">
        <f>BJ942+BN942+BR942</f>
        <v>1.39</v>
      </c>
      <c r="BZ942" s="102">
        <f>BK942+BO942+BS942</f>
        <v>0</v>
      </c>
      <c r="CA942" s="124">
        <f>BL942+BP942+BT942</f>
        <v>0</v>
      </c>
      <c r="CB942" s="8"/>
      <c r="CC942" s="87"/>
      <c r="CD942" s="131" t="s">
        <v>68</v>
      </c>
      <c r="CE942" s="129">
        <f>BX942</f>
        <v>1.39</v>
      </c>
      <c r="CF942" s="102">
        <f>BY942</f>
        <v>1.39</v>
      </c>
      <c r="CG942" s="102">
        <f>BZ942</f>
        <v>0</v>
      </c>
      <c r="CH942" s="126">
        <f>CA942</f>
        <v>0</v>
      </c>
      <c r="CI942" s="8"/>
      <c r="CJ942" s="9"/>
      <c r="CK942" s="25" t="s">
        <v>70</v>
      </c>
      <c r="CL942" s="31">
        <f>BJ942/(BJ942+C942)%</f>
        <v>2.4539877300613497</v>
      </c>
      <c r="CM942" s="31">
        <f>BN942/(BN942+D942)%</f>
        <v>1.8912529550827424</v>
      </c>
      <c r="CN942" s="31">
        <f>BR942/(BR942+E942)%</f>
        <v>3.4874290348742902</v>
      </c>
      <c r="CO942" s="32">
        <f>BY942/(BY942+F942)%</f>
        <v>2.4270997031604677</v>
      </c>
      <c r="CP942" s="8"/>
      <c r="CQ942" s="25" t="s">
        <v>70</v>
      </c>
      <c r="CR942" s="31">
        <f>BK942/C942%</f>
        <v>0</v>
      </c>
      <c r="CS942" s="31">
        <f>BO942/D942%</f>
        <v>0</v>
      </c>
      <c r="CT942" s="31">
        <f>BS942/E942%</f>
        <v>0</v>
      </c>
      <c r="CU942" s="32">
        <f>BZ942/F942%</f>
        <v>0</v>
      </c>
    </row>
    <row r="943" spans="1:99" ht="15.75" customHeight="1" x14ac:dyDescent="0.25">
      <c r="A943" s="182" t="s">
        <v>71</v>
      </c>
      <c r="B943" s="202"/>
      <c r="C943" s="204">
        <v>1.31</v>
      </c>
      <c r="D943" s="204">
        <v>5</v>
      </c>
      <c r="E943" s="204">
        <v>3.8</v>
      </c>
      <c r="F943" s="206">
        <f t="shared" si="790"/>
        <v>10.11</v>
      </c>
      <c r="G943" s="206">
        <f t="shared" si="781"/>
        <v>206.03100000000001</v>
      </c>
      <c r="H943" s="206">
        <f>G943/BH923</f>
        <v>9.8109999999999999</v>
      </c>
      <c r="I943" s="207">
        <f t="shared" si="774"/>
        <v>0</v>
      </c>
      <c r="J943" s="207">
        <f t="shared" si="782"/>
        <v>0</v>
      </c>
      <c r="K943" s="207">
        <f t="shared" si="775"/>
        <v>0</v>
      </c>
      <c r="L943" s="207">
        <f t="shared" si="783"/>
        <v>0</v>
      </c>
      <c r="M943" s="207">
        <f t="shared" si="776"/>
        <v>300</v>
      </c>
      <c r="N943" s="207">
        <f t="shared" si="784"/>
        <v>5940</v>
      </c>
      <c r="O943" s="208">
        <f>(7*24*60-(I943+K943+M943+AR943+AS943+AT943+AP943))/7/24/60*100</f>
        <v>97.023809523809518</v>
      </c>
      <c r="P943" s="208">
        <f>(7*X943*24*60-(J943+L943+N943+AQ943+AU943))/7/X943/24/60*100</f>
        <v>97.193877551020407</v>
      </c>
      <c r="Q943" s="209"/>
      <c r="R943" s="210"/>
      <c r="S943" s="210"/>
      <c r="T943" s="209"/>
      <c r="U943" s="209"/>
      <c r="V943" s="212"/>
      <c r="W943" s="213"/>
      <c r="X943" s="214">
        <f>X936</f>
        <v>21</v>
      </c>
      <c r="Y943" s="182" t="s">
        <v>71</v>
      </c>
      <c r="Z943" s="215"/>
      <c r="AA943" s="216"/>
      <c r="AB943" s="216"/>
      <c r="AC943" s="210">
        <f t="shared" si="777"/>
        <v>0</v>
      </c>
      <c r="AD943" s="235"/>
      <c r="AE943" s="235"/>
      <c r="AF943" s="235"/>
      <c r="AG943" s="210">
        <f t="shared" si="778"/>
        <v>0</v>
      </c>
      <c r="AH943" s="216">
        <v>300</v>
      </c>
      <c r="AI943" s="216">
        <v>0</v>
      </c>
      <c r="AJ943" s="216">
        <v>0</v>
      </c>
      <c r="AK943" s="210">
        <f t="shared" si="779"/>
        <v>300</v>
      </c>
      <c r="AL943" s="233"/>
      <c r="AM943" s="233"/>
      <c r="AN943" s="233"/>
      <c r="AO943" s="207">
        <f t="shared" si="786"/>
        <v>0</v>
      </c>
      <c r="AP943" s="209"/>
      <c r="AQ943" s="411">
        <f t="shared" si="787"/>
        <v>0</v>
      </c>
      <c r="AR943" s="210"/>
      <c r="AS943" s="210"/>
      <c r="AT943" s="210"/>
      <c r="AU943" s="219">
        <f t="shared" si="788"/>
        <v>0</v>
      </c>
      <c r="AV943" s="263" t="s">
        <v>72</v>
      </c>
      <c r="AW943" s="221">
        <f>AH943</f>
        <v>300</v>
      </c>
      <c r="AX943" s="221">
        <f>AI943</f>
        <v>0</v>
      </c>
      <c r="AY943" s="221">
        <f>AJ943</f>
        <v>0</v>
      </c>
      <c r="AZ943" s="219">
        <f t="shared" si="791"/>
        <v>300</v>
      </c>
      <c r="BA943" s="222">
        <f t="shared" si="789"/>
        <v>2540</v>
      </c>
      <c r="BB943" s="221"/>
      <c r="BC943" s="210"/>
      <c r="BD943" s="210"/>
      <c r="BE943" s="219">
        <f t="shared" si="792"/>
        <v>0</v>
      </c>
      <c r="BF943" s="222">
        <f t="shared" si="780"/>
        <v>0</v>
      </c>
      <c r="BG943" s="238"/>
      <c r="BH943" s="195"/>
      <c r="BI943" s="274"/>
      <c r="BJ943" s="240"/>
      <c r="BK943" s="241"/>
      <c r="BL943" s="275"/>
      <c r="BM943" s="274"/>
      <c r="BN943" s="241"/>
      <c r="BO943" s="241"/>
      <c r="BP943" s="276"/>
      <c r="BQ943" s="274"/>
      <c r="BR943" s="241"/>
      <c r="BS943" s="241"/>
      <c r="BT943" s="265"/>
      <c r="BU943" s="8"/>
      <c r="BV943" s="87"/>
      <c r="BW943" s="134"/>
      <c r="BX943" s="130"/>
      <c r="BY943" s="93"/>
      <c r="BZ943" s="93"/>
      <c r="CA943" s="98"/>
      <c r="CB943" s="8"/>
      <c r="CC943" s="87"/>
      <c r="CD943" s="90"/>
      <c r="CE943" s="109"/>
      <c r="CF943" s="93"/>
      <c r="CG943" s="93"/>
      <c r="CH943" s="110"/>
      <c r="CI943" s="8"/>
      <c r="CJ943" s="9"/>
      <c r="CK943" s="25"/>
      <c r="CL943" s="2"/>
      <c r="CM943" s="2"/>
      <c r="CN943" s="2"/>
      <c r="CO943" s="3"/>
      <c r="CP943" s="8"/>
      <c r="CQ943" s="25"/>
      <c r="CR943" s="2"/>
      <c r="CS943" s="2"/>
      <c r="CT943" s="2"/>
      <c r="CU943" s="3"/>
    </row>
    <row r="944" spans="1:99" ht="15.75" customHeight="1" x14ac:dyDescent="0.25">
      <c r="A944" s="182" t="s">
        <v>73</v>
      </c>
      <c r="B944" s="202"/>
      <c r="C944" s="204">
        <v>6.48</v>
      </c>
      <c r="D944" s="204">
        <v>7</v>
      </c>
      <c r="E944" s="204">
        <v>6.94</v>
      </c>
      <c r="F944" s="205">
        <f t="shared" ref="F944:F950" si="795">C944+D944+E944</f>
        <v>20.420000000000002</v>
      </c>
      <c r="G944" s="206">
        <f t="shared" si="781"/>
        <v>459.875</v>
      </c>
      <c r="H944" s="205">
        <f>G944/BH923</f>
        <v>21.898809523809526</v>
      </c>
      <c r="I944" s="231">
        <f t="shared" ref="I944:I949" si="796">AC944</f>
        <v>0</v>
      </c>
      <c r="J944" s="207">
        <f t="shared" si="782"/>
        <v>0</v>
      </c>
      <c r="K944" s="231">
        <f t="shared" ref="K944:K949" si="797">AG944</f>
        <v>0</v>
      </c>
      <c r="L944" s="207">
        <f t="shared" si="783"/>
        <v>45</v>
      </c>
      <c r="M944" s="207">
        <f t="shared" ref="M944:M949" si="798">AK944</f>
        <v>110</v>
      </c>
      <c r="N944" s="207">
        <f t="shared" si="784"/>
        <v>10415</v>
      </c>
      <c r="O944" s="208">
        <f t="shared" ref="O944:O949" si="799">(24*60-(I944+K944+M944+AR944+AS944+AT944+AP944))/24/60*100</f>
        <v>92.3611111111111</v>
      </c>
      <c r="P944" s="208">
        <f t="shared" ref="P944:P949" si="800">(X944*24*60-(J944+L944+N944+AQ944+AU944))/X944/24/60*100</f>
        <v>65.410052910052912</v>
      </c>
      <c r="Q944" s="232"/>
      <c r="R944" s="233"/>
      <c r="S944" s="233"/>
      <c r="T944" s="234"/>
      <c r="U944" s="234"/>
      <c r="V944" s="272"/>
      <c r="W944" s="213"/>
      <c r="X944" s="214">
        <v>21</v>
      </c>
      <c r="Y944" s="182" t="s">
        <v>73</v>
      </c>
      <c r="Z944" s="215"/>
      <c r="AA944" s="216"/>
      <c r="AB944" s="216"/>
      <c r="AC944" s="210">
        <f t="shared" ref="AC944:AC949" si="801">Z944+AA944+AB944</f>
        <v>0</v>
      </c>
      <c r="AD944" s="235"/>
      <c r="AE944" s="235"/>
      <c r="AF944" s="235"/>
      <c r="AG944" s="210">
        <f t="shared" ref="AG944:AG949" si="802">AD944+AE944+AF944</f>
        <v>0</v>
      </c>
      <c r="AH944" s="216">
        <v>50</v>
      </c>
      <c r="AI944" s="216">
        <v>0</v>
      </c>
      <c r="AJ944" s="216">
        <v>60</v>
      </c>
      <c r="AK944" s="210">
        <f t="shared" ref="AK944:AK949" si="803">AH944+AI944+AJ944</f>
        <v>110</v>
      </c>
      <c r="AL944" s="233"/>
      <c r="AM944" s="233"/>
      <c r="AN944" s="233"/>
      <c r="AO944" s="207">
        <f t="shared" si="786"/>
        <v>0</v>
      </c>
      <c r="AP944" s="236"/>
      <c r="AQ944" s="411">
        <f t="shared" si="787"/>
        <v>0</v>
      </c>
      <c r="AR944" s="237"/>
      <c r="AS944" s="237"/>
      <c r="AT944" s="237"/>
      <c r="AU944" s="219">
        <f t="shared" si="788"/>
        <v>0</v>
      </c>
      <c r="AV944" s="263" t="s">
        <v>74</v>
      </c>
      <c r="AW944" s="221"/>
      <c r="AX944" s="210"/>
      <c r="AY944" s="210"/>
      <c r="AZ944" s="219">
        <f t="shared" ref="AZ944:AZ949" si="804">AW944+AX944+AY944</f>
        <v>0</v>
      </c>
      <c r="BA944" s="222">
        <f t="shared" si="789"/>
        <v>0</v>
      </c>
      <c r="BB944" s="221"/>
      <c r="BC944" s="210"/>
      <c r="BD944" s="210"/>
      <c r="BE944" s="219">
        <f t="shared" ref="BE944:BE949" si="805">BB944+BC944+BD944</f>
        <v>0</v>
      </c>
      <c r="BF944" s="222">
        <f t="shared" si="780"/>
        <v>0</v>
      </c>
      <c r="BG944" s="223"/>
      <c r="BH944" s="224" t="s">
        <v>71</v>
      </c>
      <c r="BI944" s="268">
        <v>0</v>
      </c>
      <c r="BJ944" s="249">
        <v>0</v>
      </c>
      <c r="BK944" s="226"/>
      <c r="BL944" s="269"/>
      <c r="BM944" s="268">
        <v>0</v>
      </c>
      <c r="BN944" s="226">
        <v>0</v>
      </c>
      <c r="BO944" s="226"/>
      <c r="BP944" s="270"/>
      <c r="BQ944" s="268">
        <v>0.2</v>
      </c>
      <c r="BR944" s="226">
        <v>0.2</v>
      </c>
      <c r="BS944" s="226"/>
      <c r="BT944" s="250"/>
      <c r="BU944" s="8"/>
      <c r="BV944" s="87"/>
      <c r="BW944" s="104" t="s">
        <v>71</v>
      </c>
      <c r="BX944" s="127">
        <f t="shared" ref="BX944:CA945" si="806">BI944+BM944+BQ944</f>
        <v>0.2</v>
      </c>
      <c r="BY944" s="128">
        <f t="shared" si="806"/>
        <v>0.2</v>
      </c>
      <c r="BZ944" s="102">
        <f t="shared" si="806"/>
        <v>0</v>
      </c>
      <c r="CA944" s="124">
        <f t="shared" si="806"/>
        <v>0</v>
      </c>
      <c r="CB944" s="8"/>
      <c r="CC944" s="87"/>
      <c r="CD944" s="131" t="s">
        <v>71</v>
      </c>
      <c r="CE944" s="129">
        <f t="shared" ref="CE944:CH945" si="807">BX944</f>
        <v>0.2</v>
      </c>
      <c r="CF944" s="102">
        <f t="shared" si="807"/>
        <v>0.2</v>
      </c>
      <c r="CG944" s="102">
        <f t="shared" si="807"/>
        <v>0</v>
      </c>
      <c r="CH944" s="126">
        <f t="shared" si="807"/>
        <v>0</v>
      </c>
      <c r="CI944" s="8"/>
      <c r="CJ944" s="9"/>
      <c r="CK944" s="25" t="s">
        <v>75</v>
      </c>
      <c r="CL944" s="31">
        <f>BJ944/(BJ944+C943)%</f>
        <v>0</v>
      </c>
      <c r="CM944" s="31">
        <f>BN944/(BN944+D943)%</f>
        <v>0</v>
      </c>
      <c r="CN944" s="31">
        <f>BR944/(BR944+E944)%</f>
        <v>2.8011204481792715</v>
      </c>
      <c r="CO944" s="32">
        <f>BY944/(BY944+F943)%</f>
        <v>1.9398642095053351</v>
      </c>
      <c r="CP944" s="8"/>
      <c r="CQ944" s="25" t="s">
        <v>75</v>
      </c>
      <c r="CR944" s="31">
        <f>BK944/C943%</f>
        <v>0</v>
      </c>
      <c r="CS944" s="31">
        <f>BO944/D943%</f>
        <v>0</v>
      </c>
      <c r="CT944" s="31">
        <f>BS944/E943%</f>
        <v>0</v>
      </c>
      <c r="CU944" s="32">
        <f>BZ944/F943%</f>
        <v>0</v>
      </c>
    </row>
    <row r="945" spans="1:99" ht="15.75" customHeight="1" x14ac:dyDescent="0.25">
      <c r="A945" s="201" t="s">
        <v>76</v>
      </c>
      <c r="B945" s="202"/>
      <c r="C945" s="204">
        <v>12</v>
      </c>
      <c r="D945" s="204">
        <v>20.295000000000002</v>
      </c>
      <c r="E945" s="204">
        <v>20.433</v>
      </c>
      <c r="F945" s="206">
        <f t="shared" si="795"/>
        <v>52.728000000000002</v>
      </c>
      <c r="G945" s="206">
        <f t="shared" si="781"/>
        <v>704.14299999999992</v>
      </c>
      <c r="H945" s="206">
        <f>G945/BH923</f>
        <v>33.530619047619041</v>
      </c>
      <c r="I945" s="207">
        <f t="shared" si="796"/>
        <v>45</v>
      </c>
      <c r="J945" s="207">
        <f t="shared" si="782"/>
        <v>45</v>
      </c>
      <c r="K945" s="207">
        <f t="shared" si="797"/>
        <v>45</v>
      </c>
      <c r="L945" s="207">
        <f t="shared" si="783"/>
        <v>45</v>
      </c>
      <c r="M945" s="207">
        <f t="shared" si="798"/>
        <v>0</v>
      </c>
      <c r="N945" s="207">
        <f t="shared" si="784"/>
        <v>5305</v>
      </c>
      <c r="O945" s="208">
        <f t="shared" si="799"/>
        <v>93.75</v>
      </c>
      <c r="P945" s="208">
        <f t="shared" si="800"/>
        <v>82.06018518518519</v>
      </c>
      <c r="Q945" s="209" t="e">
        <f t="shared" ref="Q945:S950" si="808">C945/AL945*60</f>
        <v>#DIV/0!</v>
      </c>
      <c r="R945" s="210" t="e">
        <f t="shared" si="808"/>
        <v>#DIV/0!</v>
      </c>
      <c r="S945" s="210" t="e">
        <f t="shared" si="808"/>
        <v>#DIV/0!</v>
      </c>
      <c r="T945" s="209" t="e">
        <f>(F945)/(AL945+AM945+AN945)*60</f>
        <v>#DIV/0!</v>
      </c>
      <c r="U945" s="209" t="e">
        <f>(G945)*60/AO945</f>
        <v>#DIV/0!</v>
      </c>
      <c r="V945" s="212"/>
      <c r="W945" s="213"/>
      <c r="X945" s="214">
        <f>X941</f>
        <v>21</v>
      </c>
      <c r="Y945" s="201" t="s">
        <v>76</v>
      </c>
      <c r="Z945" s="215">
        <v>45</v>
      </c>
      <c r="AA945" s="216"/>
      <c r="AB945" s="216"/>
      <c r="AC945" s="210">
        <f t="shared" si="801"/>
        <v>45</v>
      </c>
      <c r="AD945" s="235">
        <v>45</v>
      </c>
      <c r="AE945" s="235"/>
      <c r="AF945" s="246"/>
      <c r="AG945" s="210">
        <f t="shared" si="802"/>
        <v>45</v>
      </c>
      <c r="AH945" s="235">
        <v>0</v>
      </c>
      <c r="AI945" s="235">
        <v>0</v>
      </c>
      <c r="AJ945" s="235">
        <v>0</v>
      </c>
      <c r="AK945" s="210">
        <f t="shared" si="803"/>
        <v>0</v>
      </c>
      <c r="AL945" s="210"/>
      <c r="AM945" s="210"/>
      <c r="AN945" s="210"/>
      <c r="AO945" s="207">
        <f t="shared" si="786"/>
        <v>0</v>
      </c>
      <c r="AP945" s="209"/>
      <c r="AQ945" s="411">
        <f t="shared" si="787"/>
        <v>0</v>
      </c>
      <c r="AR945" s="210"/>
      <c r="AS945" s="210"/>
      <c r="AT945" s="210"/>
      <c r="AU945" s="219">
        <f t="shared" si="788"/>
        <v>30</v>
      </c>
      <c r="AV945" s="263" t="s">
        <v>77</v>
      </c>
      <c r="AW945" s="221"/>
      <c r="AX945" s="210"/>
      <c r="AY945" s="210"/>
      <c r="AZ945" s="219">
        <f t="shared" si="804"/>
        <v>0</v>
      </c>
      <c r="BA945" s="222">
        <f t="shared" si="789"/>
        <v>0</v>
      </c>
      <c r="BB945" s="221"/>
      <c r="BC945" s="210"/>
      <c r="BD945" s="210"/>
      <c r="BE945" s="219">
        <f t="shared" si="805"/>
        <v>0</v>
      </c>
      <c r="BF945" s="222">
        <f t="shared" si="780"/>
        <v>0</v>
      </c>
      <c r="BG945" s="238"/>
      <c r="BH945" s="283" t="s">
        <v>73</v>
      </c>
      <c r="BI945" s="264">
        <v>0.17</v>
      </c>
      <c r="BJ945" s="264">
        <v>0.17</v>
      </c>
      <c r="BK945" s="264"/>
      <c r="BL945" s="264"/>
      <c r="BM945" s="264">
        <v>0.25</v>
      </c>
      <c r="BN945" s="264">
        <v>0.25</v>
      </c>
      <c r="BO945" s="264"/>
      <c r="BP945" s="264"/>
      <c r="BQ945" s="264">
        <v>0.34</v>
      </c>
      <c r="BR945" s="264">
        <v>0.34</v>
      </c>
      <c r="BS945" s="264"/>
      <c r="BT945" s="250"/>
      <c r="BU945" s="8"/>
      <c r="BV945" s="87"/>
      <c r="BW945" s="104" t="s">
        <v>73</v>
      </c>
      <c r="BX945" s="135">
        <f t="shared" si="806"/>
        <v>0.76</v>
      </c>
      <c r="BY945" s="136">
        <f t="shared" si="806"/>
        <v>0.76</v>
      </c>
      <c r="BZ945" s="137">
        <f t="shared" si="806"/>
        <v>0</v>
      </c>
      <c r="CA945" s="138">
        <f t="shared" si="806"/>
        <v>0</v>
      </c>
      <c r="CB945" s="8"/>
      <c r="CC945" s="118"/>
      <c r="CD945" s="139" t="s">
        <v>73</v>
      </c>
      <c r="CE945" s="140">
        <f t="shared" si="807"/>
        <v>0.76</v>
      </c>
      <c r="CF945" s="137">
        <f t="shared" si="807"/>
        <v>0.76</v>
      </c>
      <c r="CG945" s="137">
        <f t="shared" si="807"/>
        <v>0</v>
      </c>
      <c r="CH945" s="141">
        <f t="shared" si="807"/>
        <v>0</v>
      </c>
      <c r="CI945" s="8"/>
      <c r="CJ945" s="9"/>
      <c r="CK945" s="33"/>
      <c r="CL945" s="4"/>
      <c r="CM945" s="4"/>
      <c r="CN945" s="4"/>
      <c r="CO945" s="5"/>
      <c r="CP945" s="8"/>
      <c r="CQ945" s="34" t="s">
        <v>78</v>
      </c>
      <c r="CR945" s="35">
        <f>BK945/C944%</f>
        <v>0</v>
      </c>
      <c r="CS945" s="35">
        <f>BO945/D944%</f>
        <v>0</v>
      </c>
      <c r="CT945" s="35">
        <f>BS945/E944%</f>
        <v>0</v>
      </c>
      <c r="CU945" s="47">
        <f>BZ945/F944%</f>
        <v>0</v>
      </c>
    </row>
    <row r="946" spans="1:99" ht="15.75" customHeight="1" x14ac:dyDescent="0.25">
      <c r="A946" s="182" t="s">
        <v>79</v>
      </c>
      <c r="B946" s="202"/>
      <c r="C946" s="204">
        <v>19.722999999999999</v>
      </c>
      <c r="D946" s="204">
        <v>16.611999999999998</v>
      </c>
      <c r="E946" s="204">
        <v>12.178000000000001</v>
      </c>
      <c r="F946" s="205">
        <f t="shared" si="795"/>
        <v>48.512999999999991</v>
      </c>
      <c r="G946" s="206">
        <f t="shared" si="781"/>
        <v>687.42899999999997</v>
      </c>
      <c r="H946" s="205">
        <f>G946/BH923</f>
        <v>32.734714285714283</v>
      </c>
      <c r="I946" s="231">
        <f t="shared" si="796"/>
        <v>0</v>
      </c>
      <c r="J946" s="207">
        <f t="shared" si="782"/>
        <v>0</v>
      </c>
      <c r="K946" s="231">
        <f t="shared" si="797"/>
        <v>0</v>
      </c>
      <c r="L946" s="207">
        <f t="shared" si="783"/>
        <v>0</v>
      </c>
      <c r="M946" s="207">
        <f t="shared" si="798"/>
        <v>40</v>
      </c>
      <c r="N946" s="207">
        <f t="shared" si="784"/>
        <v>7790</v>
      </c>
      <c r="O946" s="208">
        <f t="shared" si="799"/>
        <v>97.222222222222214</v>
      </c>
      <c r="P946" s="208">
        <f t="shared" si="800"/>
        <v>72.652116402116405</v>
      </c>
      <c r="Q946" s="232" t="e">
        <f t="shared" si="808"/>
        <v>#DIV/0!</v>
      </c>
      <c r="R946" s="233" t="e">
        <f t="shared" si="808"/>
        <v>#DIV/0!</v>
      </c>
      <c r="S946" s="233" t="e">
        <f t="shared" si="808"/>
        <v>#DIV/0!</v>
      </c>
      <c r="T946" s="234" t="e">
        <f>(F946)/(AL946+AM946+AN946)*60</f>
        <v>#DIV/0!</v>
      </c>
      <c r="U946" s="234" t="e">
        <f>(G946)*60/AO946</f>
        <v>#DIV/0!</v>
      </c>
      <c r="V946" s="272"/>
      <c r="W946" s="213"/>
      <c r="X946" s="214">
        <f>X945</f>
        <v>21</v>
      </c>
      <c r="Y946" s="182" t="s">
        <v>79</v>
      </c>
      <c r="Z946" s="215"/>
      <c r="AA946" s="216"/>
      <c r="AB946" s="216"/>
      <c r="AC946" s="210">
        <f t="shared" si="801"/>
        <v>0</v>
      </c>
      <c r="AD946" s="235"/>
      <c r="AE946" s="235"/>
      <c r="AF946" s="246"/>
      <c r="AG946" s="210">
        <f t="shared" si="802"/>
        <v>0</v>
      </c>
      <c r="AH946" s="235">
        <v>0</v>
      </c>
      <c r="AI946" s="235">
        <v>0</v>
      </c>
      <c r="AJ946" s="235">
        <v>40</v>
      </c>
      <c r="AK946" s="210">
        <f t="shared" si="803"/>
        <v>40</v>
      </c>
      <c r="AL946" s="233"/>
      <c r="AM946" s="233"/>
      <c r="AN946" s="233"/>
      <c r="AO946" s="207">
        <f t="shared" si="786"/>
        <v>0</v>
      </c>
      <c r="AP946" s="236"/>
      <c r="AQ946" s="411">
        <f t="shared" si="787"/>
        <v>480</v>
      </c>
      <c r="AR946" s="237"/>
      <c r="AS946" s="237"/>
      <c r="AT946" s="237"/>
      <c r="AU946" s="219">
        <f t="shared" si="788"/>
        <v>0</v>
      </c>
      <c r="AV946" s="263" t="s">
        <v>80</v>
      </c>
      <c r="AW946" s="221"/>
      <c r="AX946" s="210"/>
      <c r="AY946" s="210"/>
      <c r="AZ946" s="219">
        <f t="shared" si="804"/>
        <v>0</v>
      </c>
      <c r="BA946" s="222">
        <f t="shared" si="789"/>
        <v>0</v>
      </c>
      <c r="BB946" s="221"/>
      <c r="BC946" s="210"/>
      <c r="BD946" s="210"/>
      <c r="BE946" s="219">
        <f t="shared" si="805"/>
        <v>0</v>
      </c>
      <c r="BF946" s="222">
        <f t="shared" si="780"/>
        <v>0</v>
      </c>
      <c r="BG946" s="284"/>
      <c r="BH946" s="224" t="s">
        <v>77</v>
      </c>
      <c r="BI946" s="225"/>
      <c r="BJ946" s="249"/>
      <c r="BK946" s="226">
        <v>0.26800000000000002</v>
      </c>
      <c r="BL946" s="250"/>
      <c r="BM946" s="225"/>
      <c r="BN946" s="226"/>
      <c r="BO946" s="226">
        <v>0.34</v>
      </c>
      <c r="BP946" s="251"/>
      <c r="BQ946" s="225"/>
      <c r="BR946" s="226"/>
      <c r="BS946" s="226">
        <v>0.34599999999999997</v>
      </c>
      <c r="BT946" s="250"/>
      <c r="BU946" s="8"/>
      <c r="BV946" s="87"/>
      <c r="BW946" s="104" t="s">
        <v>77</v>
      </c>
      <c r="BX946" s="130"/>
      <c r="BY946" s="93"/>
      <c r="BZ946" s="102">
        <f>BK946+BO946+BS946</f>
        <v>0.95400000000000007</v>
      </c>
      <c r="CA946" s="98"/>
      <c r="CB946" s="8"/>
      <c r="CC946" s="87"/>
      <c r="CD946" s="131" t="s">
        <v>77</v>
      </c>
      <c r="CE946" s="132"/>
      <c r="CF946" s="93"/>
      <c r="CG946" s="102">
        <f>BZ946</f>
        <v>0.95400000000000007</v>
      </c>
      <c r="CH946" s="133"/>
      <c r="CI946" s="8"/>
      <c r="CJ946" s="9"/>
      <c r="CK946" s="34" t="s">
        <v>78</v>
      </c>
      <c r="CL946" s="35">
        <f>BJ945/(BJ945+C944)%</f>
        <v>2.5563909774436091</v>
      </c>
      <c r="CM946" s="31">
        <f>BN945/(BN945+D944)%</f>
        <v>3.4482758620689657</v>
      </c>
      <c r="CN946" s="31">
        <f>BR945/(BR945+E944)%</f>
        <v>4.6703296703296706</v>
      </c>
      <c r="CO946" s="32">
        <f>BY945/(BY945+F944)%</f>
        <v>3.5882908404154854</v>
      </c>
      <c r="CP946" s="8"/>
      <c r="CQ946" s="25" t="s">
        <v>77</v>
      </c>
      <c r="CR946" s="31">
        <f>BK946/C945%</f>
        <v>2.2333333333333334</v>
      </c>
      <c r="CS946" s="31">
        <f>BO946/D945%</f>
        <v>1.6752894801675289</v>
      </c>
      <c r="CT946" s="31">
        <f>BS946/E945%</f>
        <v>1.6933392061860713</v>
      </c>
      <c r="CU946" s="32">
        <f>BZ946/F945%</f>
        <v>1.8092853891670462</v>
      </c>
    </row>
    <row r="947" spans="1:99" ht="15.75" customHeight="1" x14ac:dyDescent="0.25">
      <c r="A947" s="182" t="s">
        <v>81</v>
      </c>
      <c r="B947" s="202"/>
      <c r="C947" s="204">
        <v>0</v>
      </c>
      <c r="D947" s="204">
        <v>0</v>
      </c>
      <c r="E947" s="204">
        <v>0</v>
      </c>
      <c r="F947" s="205">
        <f t="shared" si="795"/>
        <v>0</v>
      </c>
      <c r="G947" s="206">
        <f t="shared" si="781"/>
        <v>25.011999999999997</v>
      </c>
      <c r="H947" s="205">
        <f>G947/BH923</f>
        <v>1.1910476190476189</v>
      </c>
      <c r="I947" s="231">
        <f t="shared" si="796"/>
        <v>0</v>
      </c>
      <c r="J947" s="207">
        <f t="shared" si="782"/>
        <v>0</v>
      </c>
      <c r="K947" s="231">
        <f t="shared" si="797"/>
        <v>0</v>
      </c>
      <c r="L947" s="207">
        <f t="shared" si="783"/>
        <v>0</v>
      </c>
      <c r="M947" s="207">
        <f t="shared" si="798"/>
        <v>960</v>
      </c>
      <c r="N947" s="207">
        <f t="shared" si="784"/>
        <v>26620</v>
      </c>
      <c r="O947" s="208">
        <f t="shared" si="799"/>
        <v>33.333333333333329</v>
      </c>
      <c r="P947" s="208">
        <f t="shared" si="800"/>
        <v>11.970899470899472</v>
      </c>
      <c r="Q947" s="232" t="e">
        <f t="shared" si="808"/>
        <v>#DIV/0!</v>
      </c>
      <c r="R947" s="233" t="e">
        <f t="shared" si="808"/>
        <v>#DIV/0!</v>
      </c>
      <c r="S947" s="233" t="e">
        <f t="shared" si="808"/>
        <v>#DIV/0!</v>
      </c>
      <c r="T947" s="234" t="e">
        <f>(F947)/(AL947+AM947+AN947)*60</f>
        <v>#DIV/0!</v>
      </c>
      <c r="U947" s="234" t="e">
        <f>(G947)*60/AO947</f>
        <v>#DIV/0!</v>
      </c>
      <c r="V947" s="272"/>
      <c r="W947" s="213"/>
      <c r="X947" s="285">
        <f>X946</f>
        <v>21</v>
      </c>
      <c r="Y947" s="182" t="s">
        <v>81</v>
      </c>
      <c r="Z947" s="215"/>
      <c r="AA947" s="216"/>
      <c r="AB947" s="216"/>
      <c r="AC947" s="210">
        <f t="shared" si="801"/>
        <v>0</v>
      </c>
      <c r="AD947" s="216"/>
      <c r="AE947" s="216"/>
      <c r="AF947" s="216"/>
      <c r="AG947" s="210">
        <f t="shared" si="802"/>
        <v>0</v>
      </c>
      <c r="AH947" s="235">
        <v>480</v>
      </c>
      <c r="AI947" s="235">
        <v>0</v>
      </c>
      <c r="AJ947" s="235">
        <v>480</v>
      </c>
      <c r="AK947" s="210">
        <f t="shared" si="803"/>
        <v>960</v>
      </c>
      <c r="AL947" s="233"/>
      <c r="AM947" s="233"/>
      <c r="AN947" s="233"/>
      <c r="AO947" s="207">
        <f t="shared" si="786"/>
        <v>0</v>
      </c>
      <c r="AP947" s="236"/>
      <c r="AQ947" s="411">
        <f t="shared" si="787"/>
        <v>0</v>
      </c>
      <c r="AR947" s="237"/>
      <c r="AS947" s="237"/>
      <c r="AT947" s="237"/>
      <c r="AU947" s="219">
        <f t="shared" si="788"/>
        <v>0</v>
      </c>
      <c r="AV947" s="263" t="s">
        <v>82</v>
      </c>
      <c r="AW947" s="221"/>
      <c r="AX947" s="210"/>
      <c r="AY947" s="210"/>
      <c r="AZ947" s="219">
        <f t="shared" si="804"/>
        <v>0</v>
      </c>
      <c r="BA947" s="222">
        <f t="shared" si="789"/>
        <v>0</v>
      </c>
      <c r="BB947" s="221"/>
      <c r="BC947" s="210"/>
      <c r="BD947" s="210"/>
      <c r="BE947" s="219">
        <f t="shared" si="805"/>
        <v>0</v>
      </c>
      <c r="BF947" s="222">
        <f t="shared" si="780"/>
        <v>0</v>
      </c>
      <c r="BG947" s="223"/>
      <c r="BH947" s="195"/>
      <c r="BI947" s="239"/>
      <c r="BJ947" s="240"/>
      <c r="BK947" s="241"/>
      <c r="BL947" s="242"/>
      <c r="BM947" s="239"/>
      <c r="BN947" s="241"/>
      <c r="BO947" s="241"/>
      <c r="BP947" s="198"/>
      <c r="BQ947" s="239"/>
      <c r="BR947" s="241"/>
      <c r="BS947" s="241"/>
      <c r="BT947" s="242"/>
      <c r="BU947" s="8"/>
      <c r="BV947" s="87"/>
      <c r="BW947" s="107"/>
      <c r="BX947" s="130"/>
      <c r="BY947" s="93"/>
      <c r="BZ947" s="93"/>
      <c r="CA947" s="98"/>
      <c r="CB947" s="8"/>
      <c r="CC947" s="87"/>
      <c r="CD947" s="108"/>
      <c r="CE947" s="109"/>
      <c r="CF947" s="93"/>
      <c r="CG947" s="93"/>
      <c r="CH947" s="110"/>
      <c r="CI947" s="8"/>
      <c r="CJ947" s="9"/>
      <c r="CK947" s="36"/>
      <c r="CL947" s="37"/>
      <c r="CM947" s="37"/>
      <c r="CN947" s="37"/>
      <c r="CO947" s="38"/>
      <c r="CP947" s="8"/>
      <c r="CQ947" s="25"/>
      <c r="CR947" s="2"/>
      <c r="CS947" s="2"/>
      <c r="CT947" s="2"/>
      <c r="CU947" s="3"/>
    </row>
    <row r="948" spans="1:99" ht="15.75" customHeight="1" x14ac:dyDescent="0.25">
      <c r="A948" s="182" t="s">
        <v>83</v>
      </c>
      <c r="B948" s="202"/>
      <c r="C948" s="204">
        <v>4.734</v>
      </c>
      <c r="D948" s="204">
        <v>12.874000000000001</v>
      </c>
      <c r="E948" s="204">
        <v>5.508</v>
      </c>
      <c r="F948" s="205">
        <f t="shared" si="795"/>
        <v>23.116</v>
      </c>
      <c r="G948" s="206">
        <f t="shared" si="781"/>
        <v>278.12200000000001</v>
      </c>
      <c r="H948" s="205">
        <f>G948/BH923</f>
        <v>13.243904761904762</v>
      </c>
      <c r="I948" s="231">
        <f t="shared" si="796"/>
        <v>0</v>
      </c>
      <c r="J948" s="207">
        <f t="shared" si="782"/>
        <v>540</v>
      </c>
      <c r="K948" s="231">
        <f t="shared" si="797"/>
        <v>0</v>
      </c>
      <c r="L948" s="207">
        <f t="shared" si="783"/>
        <v>240</v>
      </c>
      <c r="M948" s="207">
        <f t="shared" si="798"/>
        <v>0</v>
      </c>
      <c r="N948" s="207">
        <f t="shared" si="784"/>
        <v>3425</v>
      </c>
      <c r="O948" s="208">
        <f t="shared" si="799"/>
        <v>100</v>
      </c>
      <c r="P948" s="208">
        <f t="shared" si="800"/>
        <v>86.094576719576722</v>
      </c>
      <c r="Q948" s="232" t="e">
        <f t="shared" si="808"/>
        <v>#DIV/0!</v>
      </c>
      <c r="R948" s="233" t="e">
        <f t="shared" si="808"/>
        <v>#DIV/0!</v>
      </c>
      <c r="S948" s="233" t="e">
        <f t="shared" si="808"/>
        <v>#DIV/0!</v>
      </c>
      <c r="T948" s="234" t="e">
        <f>(F948)/(AL948+AM948+AN948)*60</f>
        <v>#DIV/0!</v>
      </c>
      <c r="U948" s="234" t="e">
        <f>(G948)*60/AO948</f>
        <v>#DIV/0!</v>
      </c>
      <c r="V948" s="272"/>
      <c r="W948" s="286"/>
      <c r="X948" s="214">
        <f>X947</f>
        <v>21</v>
      </c>
      <c r="Y948" s="182" t="s">
        <v>83</v>
      </c>
      <c r="Z948" s="215"/>
      <c r="AA948" s="215"/>
      <c r="AB948" s="215"/>
      <c r="AC948" s="210">
        <f t="shared" si="801"/>
        <v>0</v>
      </c>
      <c r="AD948" s="215"/>
      <c r="AE948" s="215"/>
      <c r="AF948" s="215"/>
      <c r="AG948" s="210">
        <f t="shared" si="802"/>
        <v>0</v>
      </c>
      <c r="AH948" s="235">
        <v>0</v>
      </c>
      <c r="AI948" s="235">
        <v>0</v>
      </c>
      <c r="AJ948" s="235">
        <v>0</v>
      </c>
      <c r="AK948" s="210">
        <f t="shared" si="803"/>
        <v>0</v>
      </c>
      <c r="AL948" s="233"/>
      <c r="AM948" s="233"/>
      <c r="AN948" s="233"/>
      <c r="AO948" s="207">
        <f t="shared" si="786"/>
        <v>0</v>
      </c>
      <c r="AP948" s="236"/>
      <c r="AQ948" s="411">
        <f t="shared" si="787"/>
        <v>0</v>
      </c>
      <c r="AR948" s="237"/>
      <c r="AS948" s="237"/>
      <c r="AT948" s="237"/>
      <c r="AU948" s="219">
        <f t="shared" si="788"/>
        <v>0</v>
      </c>
      <c r="AV948" s="263" t="s">
        <v>84</v>
      </c>
      <c r="AW948" s="221"/>
      <c r="AX948" s="210"/>
      <c r="AY948" s="210"/>
      <c r="AZ948" s="219">
        <f t="shared" si="804"/>
        <v>0</v>
      </c>
      <c r="BA948" s="222">
        <f t="shared" si="789"/>
        <v>0</v>
      </c>
      <c r="BB948" s="221"/>
      <c r="BC948" s="210"/>
      <c r="BD948" s="210"/>
      <c r="BE948" s="219">
        <f t="shared" si="805"/>
        <v>0</v>
      </c>
      <c r="BF948" s="222">
        <f t="shared" si="780"/>
        <v>0</v>
      </c>
      <c r="BG948" s="223"/>
      <c r="BH948" s="224" t="s">
        <v>80</v>
      </c>
      <c r="BI948" s="225"/>
      <c r="BJ948" s="249"/>
      <c r="BK948" s="226">
        <v>0.14299999999999999</v>
      </c>
      <c r="BL948" s="250"/>
      <c r="BM948" s="287"/>
      <c r="BN948" s="226"/>
      <c r="BO948" s="226">
        <v>0.23499999999999999</v>
      </c>
      <c r="BP948" s="288"/>
      <c r="BQ948" s="287"/>
      <c r="BR948" s="226"/>
      <c r="BS948" s="226">
        <v>0.307</v>
      </c>
      <c r="BT948" s="289"/>
      <c r="BU948" s="8"/>
      <c r="BV948" s="87"/>
      <c r="BW948" s="104" t="s">
        <v>80</v>
      </c>
      <c r="BX948" s="130"/>
      <c r="BY948" s="93"/>
      <c r="BZ948" s="102">
        <f>BK948+BO948+BS948</f>
        <v>0.68500000000000005</v>
      </c>
      <c r="CA948" s="98"/>
      <c r="CB948" s="8"/>
      <c r="CC948" s="87"/>
      <c r="CD948" s="131" t="s">
        <v>80</v>
      </c>
      <c r="CE948" s="132"/>
      <c r="CF948" s="93"/>
      <c r="CG948" s="102">
        <f>BZ948</f>
        <v>0.68500000000000005</v>
      </c>
      <c r="CH948" s="133"/>
      <c r="CI948" s="8"/>
      <c r="CJ948" s="9"/>
      <c r="CK948" s="39"/>
      <c r="CL948" s="40"/>
      <c r="CM948" s="40"/>
      <c r="CN948" s="40"/>
      <c r="CO948" s="41"/>
      <c r="CP948" s="8"/>
      <c r="CQ948" s="25" t="s">
        <v>80</v>
      </c>
      <c r="CR948" s="31">
        <f>BK948/C946%</f>
        <v>0.7250418293363079</v>
      </c>
      <c r="CS948" s="31">
        <f>BO948/D946%</f>
        <v>1.4146400192631832</v>
      </c>
      <c r="CT948" s="31">
        <f>BS948/E946%</f>
        <v>2.5209393989160778</v>
      </c>
      <c r="CU948" s="32">
        <f>BZ948/F946%</f>
        <v>1.4119926617607657</v>
      </c>
    </row>
    <row r="949" spans="1:99" ht="15.75" customHeight="1" x14ac:dyDescent="0.25">
      <c r="A949" s="182" t="s">
        <v>85</v>
      </c>
      <c r="B949" s="202"/>
      <c r="C949" s="204">
        <v>16.994</v>
      </c>
      <c r="D949" s="204">
        <v>14.868</v>
      </c>
      <c r="E949" s="204">
        <v>12.711</v>
      </c>
      <c r="F949" s="205">
        <f t="shared" si="795"/>
        <v>44.573</v>
      </c>
      <c r="G949" s="206">
        <f t="shared" si="781"/>
        <v>575.005</v>
      </c>
      <c r="H949" s="205">
        <f>G949/BH923</f>
        <v>27.381190476190476</v>
      </c>
      <c r="I949" s="231">
        <f t="shared" si="796"/>
        <v>0</v>
      </c>
      <c r="J949" s="207">
        <f t="shared" si="782"/>
        <v>0</v>
      </c>
      <c r="K949" s="231">
        <f t="shared" si="797"/>
        <v>0</v>
      </c>
      <c r="L949" s="207">
        <f t="shared" si="783"/>
        <v>40</v>
      </c>
      <c r="M949" s="207">
        <f t="shared" si="798"/>
        <v>95</v>
      </c>
      <c r="N949" s="207">
        <f t="shared" si="784"/>
        <v>8510</v>
      </c>
      <c r="O949" s="208">
        <f t="shared" si="799"/>
        <v>93.402777777777786</v>
      </c>
      <c r="P949" s="208">
        <f t="shared" si="800"/>
        <v>70.783730158730165</v>
      </c>
      <c r="Q949" s="232" t="e">
        <f t="shared" si="808"/>
        <v>#DIV/0!</v>
      </c>
      <c r="R949" s="233" t="e">
        <f t="shared" si="808"/>
        <v>#DIV/0!</v>
      </c>
      <c r="S949" s="233" t="e">
        <f t="shared" si="808"/>
        <v>#DIV/0!</v>
      </c>
      <c r="T949" s="234" t="e">
        <f>(F949)/(AL949+AM949+AN949)*60</f>
        <v>#DIV/0!</v>
      </c>
      <c r="U949" s="234" t="e">
        <f>(G949)*60/AO949</f>
        <v>#DIV/0!</v>
      </c>
      <c r="V949" s="272"/>
      <c r="W949" s="213"/>
      <c r="X949" s="285">
        <f>X948</f>
        <v>21</v>
      </c>
      <c r="Y949" s="182" t="s">
        <v>85</v>
      </c>
      <c r="Z949" s="215"/>
      <c r="AA949" s="215"/>
      <c r="AB949" s="215"/>
      <c r="AC949" s="210">
        <f t="shared" si="801"/>
        <v>0</v>
      </c>
      <c r="AD949" s="215"/>
      <c r="AE949" s="215"/>
      <c r="AF949" s="215"/>
      <c r="AG949" s="210">
        <f t="shared" si="802"/>
        <v>0</v>
      </c>
      <c r="AH949" s="216">
        <v>0</v>
      </c>
      <c r="AI949" s="216">
        <v>0</v>
      </c>
      <c r="AJ949" s="216">
        <v>95</v>
      </c>
      <c r="AK949" s="210">
        <f t="shared" si="803"/>
        <v>95</v>
      </c>
      <c r="AL949" s="233"/>
      <c r="AM949" s="233"/>
      <c r="AN949" s="233"/>
      <c r="AO949" s="207">
        <f t="shared" si="786"/>
        <v>0</v>
      </c>
      <c r="AP949" s="236"/>
      <c r="AQ949" s="411">
        <f t="shared" si="787"/>
        <v>0</v>
      </c>
      <c r="AR949" s="237"/>
      <c r="AS949" s="237"/>
      <c r="AT949" s="237"/>
      <c r="AU949" s="219">
        <f t="shared" si="788"/>
        <v>285</v>
      </c>
      <c r="AV949" s="263" t="s">
        <v>86</v>
      </c>
      <c r="AW949" s="221"/>
      <c r="AX949" s="210"/>
      <c r="AY949" s="210"/>
      <c r="AZ949" s="219">
        <f t="shared" si="804"/>
        <v>0</v>
      </c>
      <c r="BA949" s="222">
        <f t="shared" si="789"/>
        <v>0</v>
      </c>
      <c r="BB949" s="221"/>
      <c r="BC949" s="210"/>
      <c r="BD949" s="210"/>
      <c r="BE949" s="219">
        <f t="shared" si="805"/>
        <v>0</v>
      </c>
      <c r="BF949" s="222">
        <f t="shared" si="780"/>
        <v>0</v>
      </c>
      <c r="BG949" s="223"/>
      <c r="BH949" s="195"/>
      <c r="BI949" s="239"/>
      <c r="BJ949" s="240"/>
      <c r="BK949" s="241"/>
      <c r="BL949" s="242"/>
      <c r="BM949" s="225"/>
      <c r="BN949" s="241"/>
      <c r="BO949" s="241"/>
      <c r="BP949" s="251"/>
      <c r="BQ949" s="225"/>
      <c r="BR949" s="241"/>
      <c r="BS949" s="241"/>
      <c r="BT949" s="250"/>
      <c r="BU949" s="8"/>
      <c r="BV949" s="87"/>
      <c r="BW949" s="97"/>
      <c r="BX949" s="130"/>
      <c r="BY949" s="93"/>
      <c r="BZ949" s="93"/>
      <c r="CA949" s="98"/>
      <c r="CB949" s="8"/>
      <c r="CC949" s="87"/>
      <c r="CD949" s="131"/>
      <c r="CE949" s="132"/>
      <c r="CF949" s="93"/>
      <c r="CG949" s="93"/>
      <c r="CH949" s="133"/>
      <c r="CI949" s="8"/>
      <c r="CJ949" s="9"/>
      <c r="CP949" s="8"/>
      <c r="CQ949" s="42"/>
      <c r="CR949" s="43"/>
      <c r="CS949" s="43"/>
      <c r="CT949" s="43"/>
      <c r="CU949" s="48"/>
    </row>
    <row r="950" spans="1:99" ht="15.75" customHeight="1" x14ac:dyDescent="0.25">
      <c r="A950" s="201" t="s">
        <v>87</v>
      </c>
      <c r="B950" s="202"/>
      <c r="C950" s="204">
        <v>160</v>
      </c>
      <c r="D950" s="204">
        <v>158</v>
      </c>
      <c r="E950" s="204">
        <v>92</v>
      </c>
      <c r="F950" s="290">
        <f t="shared" si="795"/>
        <v>410</v>
      </c>
      <c r="G950" s="206">
        <f t="shared" si="781"/>
        <v>7552.7269999999999</v>
      </c>
      <c r="H950" s="291">
        <f>G950/BH923</f>
        <v>359.65366666666665</v>
      </c>
      <c r="I950" s="207"/>
      <c r="J950" s="207"/>
      <c r="K950" s="207"/>
      <c r="L950" s="207"/>
      <c r="M950" s="207"/>
      <c r="N950" s="207"/>
      <c r="O950" s="208"/>
      <c r="P950" s="210"/>
      <c r="Q950" s="209" t="e">
        <f t="shared" si="808"/>
        <v>#DIV/0!</v>
      </c>
      <c r="R950" s="210" t="e">
        <f t="shared" si="808"/>
        <v>#DIV/0!</v>
      </c>
      <c r="S950" s="210"/>
      <c r="T950" s="209"/>
      <c r="U950" s="209"/>
      <c r="V950" s="212"/>
      <c r="W950" s="213"/>
      <c r="X950" s="292">
        <f>X947</f>
        <v>21</v>
      </c>
      <c r="Y950" s="293"/>
      <c r="Z950" s="294"/>
      <c r="AA950" s="295"/>
      <c r="AB950" s="295"/>
      <c r="AC950" s="294"/>
      <c r="AD950" s="295"/>
      <c r="AE950" s="295"/>
      <c r="AF950" s="295"/>
      <c r="AG950" s="295"/>
      <c r="AH950" s="296"/>
      <c r="AI950" s="295"/>
      <c r="AJ950" s="295"/>
      <c r="AK950" s="295"/>
      <c r="AL950" s="295"/>
      <c r="AM950" s="295"/>
      <c r="AN950" s="295"/>
      <c r="AO950" s="295"/>
      <c r="AP950" s="295"/>
      <c r="AQ950" s="295"/>
      <c r="AR950" s="295"/>
      <c r="AS950" s="295"/>
      <c r="AT950" s="295"/>
      <c r="AU950" s="297"/>
      <c r="AV950" s="297"/>
      <c r="AW950" s="297"/>
      <c r="AX950" s="297"/>
      <c r="AY950" s="297"/>
      <c r="AZ950" s="297"/>
      <c r="BA950" s="222">
        <f t="shared" si="789"/>
        <v>0</v>
      </c>
      <c r="BB950" s="297"/>
      <c r="BC950" s="297"/>
      <c r="BD950" s="297"/>
      <c r="BE950" s="297"/>
      <c r="BF950" s="298"/>
      <c r="BG950" s="299"/>
      <c r="BH950" s="224" t="s">
        <v>82</v>
      </c>
      <c r="BI950" s="300"/>
      <c r="BJ950" s="249"/>
      <c r="BK950" s="226">
        <v>0</v>
      </c>
      <c r="BL950" s="301"/>
      <c r="BM950" s="300"/>
      <c r="BN950" s="226"/>
      <c r="BO950" s="226">
        <v>0</v>
      </c>
      <c r="BP950" s="302"/>
      <c r="BQ950" s="300"/>
      <c r="BR950" s="226"/>
      <c r="BS950" s="226">
        <v>0</v>
      </c>
      <c r="BT950" s="289"/>
      <c r="BU950" s="8"/>
      <c r="BV950" s="87"/>
      <c r="BW950" s="104" t="s">
        <v>82</v>
      </c>
      <c r="BX950" s="130"/>
      <c r="BY950" s="93"/>
      <c r="BZ950" s="102">
        <f>BK950+BO950+BS950</f>
        <v>0</v>
      </c>
      <c r="CA950" s="142"/>
      <c r="CB950" s="15"/>
      <c r="CC950" s="87"/>
      <c r="CD950" s="131" t="s">
        <v>82</v>
      </c>
      <c r="CE950" s="132"/>
      <c r="CF950" s="93"/>
      <c r="CG950" s="102">
        <f>BZ950</f>
        <v>0</v>
      </c>
      <c r="CH950" s="133"/>
      <c r="CI950" s="8"/>
      <c r="CJ950" s="9"/>
      <c r="CK950" s="8"/>
      <c r="CL950" s="8"/>
      <c r="CM950" s="8"/>
      <c r="CN950" s="8"/>
      <c r="CO950" s="8"/>
      <c r="CP950" s="8"/>
      <c r="CQ950" s="25" t="s">
        <v>82</v>
      </c>
      <c r="CR950" s="31" t="e">
        <f>BK950/C947%</f>
        <v>#DIV/0!</v>
      </c>
      <c r="CS950" s="31" t="e">
        <f>BO950/D947%</f>
        <v>#DIV/0!</v>
      </c>
      <c r="CT950" s="31" t="e">
        <f>BS950/E947%</f>
        <v>#DIV/0!</v>
      </c>
      <c r="CU950" s="32" t="e">
        <f>BZ950/F947%</f>
        <v>#DIV/0!</v>
      </c>
    </row>
    <row r="951" spans="1:99" ht="15.75" customHeight="1" x14ac:dyDescent="0.25">
      <c r="A951" s="293" t="s">
        <v>88</v>
      </c>
      <c r="B951" s="465"/>
      <c r="C951" s="465"/>
      <c r="D951" s="303"/>
      <c r="E951" s="304" t="s">
        <v>89</v>
      </c>
      <c r="F951" s="305">
        <v>386.77499999999998</v>
      </c>
      <c r="G951" s="206">
        <f t="shared" si="781"/>
        <v>6304.0499999999993</v>
      </c>
      <c r="H951" s="306">
        <f>G951/BH923</f>
        <v>300.19285714285712</v>
      </c>
      <c r="I951" s="307"/>
      <c r="J951" s="307"/>
      <c r="K951" s="308" t="s">
        <v>17</v>
      </c>
      <c r="L951" s="308"/>
      <c r="M951" s="308" t="s">
        <v>18</v>
      </c>
      <c r="N951" s="308"/>
      <c r="O951" s="466" t="s">
        <v>19</v>
      </c>
      <c r="P951" s="466"/>
      <c r="Q951" s="466" t="s">
        <v>90</v>
      </c>
      <c r="R951" s="466"/>
      <c r="S951" s="467" t="s">
        <v>91</v>
      </c>
      <c r="T951" s="467"/>
      <c r="U951" s="467" t="s">
        <v>92</v>
      </c>
      <c r="V951" s="468"/>
      <c r="W951" s="213"/>
      <c r="X951" s="185"/>
      <c r="Y951" s="309"/>
      <c r="Z951" s="309"/>
      <c r="AA951" s="310"/>
      <c r="AB951" s="311"/>
      <c r="AC951" s="311"/>
      <c r="AD951" s="311"/>
      <c r="AE951" s="312"/>
      <c r="AF951" s="313"/>
      <c r="AG951" s="313"/>
      <c r="AH951" s="313"/>
      <c r="AI951" s="313"/>
      <c r="AJ951" s="313"/>
      <c r="AK951" s="313"/>
      <c r="AL951" s="313"/>
      <c r="AM951" s="313"/>
      <c r="AN951" s="313"/>
      <c r="AO951" s="313"/>
      <c r="AP951" s="313"/>
      <c r="AQ951" s="313"/>
      <c r="AR951" s="313"/>
      <c r="AS951" s="313"/>
      <c r="AT951" s="313"/>
      <c r="AU951" s="313"/>
      <c r="AV951" s="313"/>
      <c r="AW951" s="313"/>
      <c r="AX951" s="313"/>
      <c r="AY951" s="313"/>
      <c r="AZ951" s="313"/>
      <c r="BA951" s="313"/>
      <c r="BB951" s="313"/>
      <c r="BC951" s="313"/>
      <c r="BD951" s="313"/>
      <c r="BE951" s="313"/>
      <c r="BF951" s="313"/>
      <c r="BG951" s="313"/>
      <c r="BH951" s="224"/>
      <c r="BI951" s="225"/>
      <c r="BJ951" s="240"/>
      <c r="BK951" s="241"/>
      <c r="BL951" s="250"/>
      <c r="BM951" s="225"/>
      <c r="BN951" s="241"/>
      <c r="BO951" s="241"/>
      <c r="BP951" s="251"/>
      <c r="BQ951" s="225"/>
      <c r="BR951" s="241"/>
      <c r="BS951" s="241"/>
      <c r="BT951" s="250"/>
      <c r="BU951" s="8"/>
      <c r="BV951" s="87"/>
      <c r="BW951" s="107"/>
      <c r="BX951" s="130"/>
      <c r="BY951" s="93"/>
      <c r="BZ951" s="93"/>
      <c r="CA951" s="142"/>
      <c r="CB951" s="8"/>
      <c r="CC951" s="87"/>
      <c r="CD951" s="131"/>
      <c r="CE951" s="132"/>
      <c r="CF951" s="93"/>
      <c r="CG951" s="93"/>
      <c r="CH951" s="133"/>
      <c r="CI951" s="8"/>
      <c r="CJ951" s="9"/>
      <c r="CK951" s="8"/>
      <c r="CL951" s="8"/>
      <c r="CM951" s="8"/>
      <c r="CN951" s="8"/>
      <c r="CO951" s="8"/>
      <c r="CP951" s="8"/>
      <c r="CQ951" s="25"/>
      <c r="CR951" s="2"/>
      <c r="CS951" s="2"/>
      <c r="CT951" s="2"/>
      <c r="CU951" s="3"/>
    </row>
    <row r="952" spans="1:99" ht="15.75" customHeight="1" x14ac:dyDescent="0.25">
      <c r="A952" s="314" t="s">
        <v>129</v>
      </c>
      <c r="B952" s="315"/>
      <c r="C952" s="315"/>
      <c r="D952" s="316"/>
      <c r="E952" s="316"/>
      <c r="F952" s="317">
        <f>C952+D952+E952</f>
        <v>0</v>
      </c>
      <c r="G952" s="318">
        <f>F952</f>
        <v>0</v>
      </c>
      <c r="H952" s="319"/>
      <c r="I952" s="320"/>
      <c r="J952" s="321"/>
      <c r="K952" s="322" t="s">
        <v>93</v>
      </c>
      <c r="L952" s="323" t="s">
        <v>94</v>
      </c>
      <c r="M952" s="324" t="s">
        <v>93</v>
      </c>
      <c r="N952" s="323" t="s">
        <v>94</v>
      </c>
      <c r="O952" s="324" t="s">
        <v>93</v>
      </c>
      <c r="P952" s="323" t="s">
        <v>94</v>
      </c>
      <c r="Q952" s="324" t="s">
        <v>93</v>
      </c>
      <c r="R952" s="323" t="s">
        <v>94</v>
      </c>
      <c r="S952" s="324" t="s">
        <v>93</v>
      </c>
      <c r="T952" s="323" t="s">
        <v>94</v>
      </c>
      <c r="U952" s="324" t="s">
        <v>93</v>
      </c>
      <c r="V952" s="325" t="s">
        <v>94</v>
      </c>
      <c r="W952" s="213"/>
      <c r="X952" s="213"/>
      <c r="Y952" s="309"/>
      <c r="Z952" s="309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  <c r="AO952" s="326"/>
      <c r="AP952" s="326"/>
      <c r="AQ952" s="326"/>
      <c r="AR952" s="326"/>
      <c r="AS952" s="326"/>
      <c r="AT952" s="326"/>
      <c r="AU952" s="326"/>
      <c r="AV952" s="326"/>
      <c r="AW952" s="326"/>
      <c r="AX952" s="326"/>
      <c r="AY952" s="326"/>
      <c r="AZ952" s="326"/>
      <c r="BA952" s="326"/>
      <c r="BB952" s="326"/>
      <c r="BC952" s="326"/>
      <c r="BD952" s="326"/>
      <c r="BE952" s="326"/>
      <c r="BF952" s="326"/>
      <c r="BG952" s="326"/>
      <c r="BH952" s="224" t="s">
        <v>84</v>
      </c>
      <c r="BI952" s="225"/>
      <c r="BJ952" s="249"/>
      <c r="BK952" s="226">
        <v>7.1999999999999995E-2</v>
      </c>
      <c r="BL952" s="250"/>
      <c r="BM952" s="225"/>
      <c r="BN952" s="226"/>
      <c r="BO952" s="226">
        <v>0.19400000000000001</v>
      </c>
      <c r="BP952" s="251"/>
      <c r="BQ952" s="225"/>
      <c r="BR952" s="226"/>
      <c r="BS952" s="226">
        <v>0.11799999999999999</v>
      </c>
      <c r="BT952" s="250"/>
      <c r="BU952" s="8"/>
      <c r="BV952" s="87"/>
      <c r="BW952" s="104" t="s">
        <v>84</v>
      </c>
      <c r="BX952" s="130"/>
      <c r="BY952" s="93"/>
      <c r="BZ952" s="102">
        <f>BK952+BO952+BS952</f>
        <v>0.38400000000000001</v>
      </c>
      <c r="CA952" s="142"/>
      <c r="CB952" s="8"/>
      <c r="CC952" s="87"/>
      <c r="CD952" s="90" t="s">
        <v>84</v>
      </c>
      <c r="CE952" s="132"/>
      <c r="CF952" s="93"/>
      <c r="CG952" s="102">
        <f>BZ952</f>
        <v>0.38400000000000001</v>
      </c>
      <c r="CH952" s="133"/>
      <c r="CI952" s="8"/>
      <c r="CJ952" s="9"/>
      <c r="CK952" s="8"/>
      <c r="CL952" s="8"/>
      <c r="CM952" s="8"/>
      <c r="CN952" s="8"/>
      <c r="CO952" s="8"/>
      <c r="CP952" s="8"/>
      <c r="CQ952" s="25" t="s">
        <v>84</v>
      </c>
      <c r="CR952" s="31">
        <f>BK952/C948%</f>
        <v>1.520912547528517</v>
      </c>
      <c r="CS952" s="31">
        <f>BO952/D948%</f>
        <v>1.5069131583035578</v>
      </c>
      <c r="CT952" s="31">
        <f>BS952/E948%</f>
        <v>2.1423384168482209</v>
      </c>
      <c r="CU952" s="32">
        <f>BZ952/F948%</f>
        <v>1.6611870565841842</v>
      </c>
    </row>
    <row r="953" spans="1:99" ht="15.75" customHeight="1" x14ac:dyDescent="0.25">
      <c r="A953" s="474" t="s">
        <v>95</v>
      </c>
      <c r="B953" s="475"/>
      <c r="C953" s="327" t="s">
        <v>40</v>
      </c>
      <c r="D953" s="327" t="s">
        <v>45</v>
      </c>
      <c r="E953" s="327" t="s">
        <v>48</v>
      </c>
      <c r="F953" s="328" t="s">
        <v>52</v>
      </c>
      <c r="G953" s="329" t="s">
        <v>56</v>
      </c>
      <c r="H953" s="329" t="s">
        <v>96</v>
      </c>
      <c r="I953" s="330" t="s">
        <v>97</v>
      </c>
      <c r="J953" s="330"/>
      <c r="K953" s="331">
        <v>1</v>
      </c>
      <c r="L953" s="262">
        <v>15</v>
      </c>
      <c r="M953" s="215">
        <v>1</v>
      </c>
      <c r="N953" s="262">
        <v>15</v>
      </c>
      <c r="O953" s="262">
        <v>2</v>
      </c>
      <c r="P953" s="262">
        <v>30</v>
      </c>
      <c r="Q953" s="210">
        <f t="shared" ref="Q953:R955" si="809">K953+M953+O953</f>
        <v>4</v>
      </c>
      <c r="R953" s="211">
        <f t="shared" si="809"/>
        <v>60</v>
      </c>
      <c r="S953" s="411">
        <f t="shared" ref="S953:T955" si="810">Q953+S907</f>
        <v>53</v>
      </c>
      <c r="T953" s="411">
        <f t="shared" si="810"/>
        <v>835</v>
      </c>
      <c r="U953" s="208">
        <f>S953/X927</f>
        <v>2.5238095238095237</v>
      </c>
      <c r="V953" s="412">
        <f>T953/S953</f>
        <v>15.754716981132075</v>
      </c>
      <c r="W953" s="185"/>
      <c r="X953" s="213"/>
      <c r="Y953" s="309"/>
      <c r="Z953" s="309"/>
      <c r="AA953" s="313"/>
      <c r="AB953" s="313"/>
      <c r="AC953" s="313"/>
      <c r="AD953" s="313"/>
      <c r="AE953" s="313"/>
      <c r="AF953" s="313"/>
      <c r="AG953" s="313"/>
      <c r="AH953" s="313"/>
      <c r="AI953" s="313"/>
      <c r="AJ953" s="313"/>
      <c r="AK953" s="313"/>
      <c r="AL953" s="313"/>
      <c r="AM953" s="313"/>
      <c r="AN953" s="313"/>
      <c r="AO953" s="313"/>
      <c r="AP953" s="313"/>
      <c r="AQ953" s="313"/>
      <c r="AR953" s="313"/>
      <c r="AS953" s="313"/>
      <c r="AT953" s="313"/>
      <c r="AU953" s="313"/>
      <c r="AV953" s="313"/>
      <c r="AW953" s="313"/>
      <c r="AX953" s="313"/>
      <c r="AY953" s="313"/>
      <c r="AZ953" s="313"/>
      <c r="BA953" s="313"/>
      <c r="BB953" s="313"/>
      <c r="BC953" s="313"/>
      <c r="BD953" s="313"/>
      <c r="BE953" s="313"/>
      <c r="BF953" s="313"/>
      <c r="BG953" s="313"/>
      <c r="BH953" s="195"/>
      <c r="BI953" s="225"/>
      <c r="BJ953" s="240"/>
      <c r="BK953" s="241"/>
      <c r="BL953" s="250"/>
      <c r="BM953" s="225"/>
      <c r="BN953" s="241"/>
      <c r="BO953" s="241"/>
      <c r="BP953" s="251"/>
      <c r="BQ953" s="225"/>
      <c r="BR953" s="241"/>
      <c r="BS953" s="241"/>
      <c r="BT953" s="250"/>
      <c r="BU953" s="8"/>
      <c r="BV953" s="87"/>
      <c r="BW953" s="97"/>
      <c r="BX953" s="130"/>
      <c r="BY953" s="93"/>
      <c r="BZ953" s="93"/>
      <c r="CA953" s="142"/>
      <c r="CB953" s="8"/>
      <c r="CC953" s="143"/>
      <c r="CD953" s="108"/>
      <c r="CE953" s="132"/>
      <c r="CF953" s="93"/>
      <c r="CG953" s="93"/>
      <c r="CH953" s="133"/>
      <c r="CI953" s="8"/>
      <c r="CJ953" s="9"/>
      <c r="CK953" s="8"/>
      <c r="CL953" s="8"/>
      <c r="CM953" s="8"/>
      <c r="CN953" s="8"/>
      <c r="CO953" s="8"/>
      <c r="CP953" s="8"/>
      <c r="CQ953" s="42"/>
      <c r="CR953" s="43"/>
      <c r="CS953" s="43"/>
      <c r="CT953" s="43"/>
      <c r="CU953" s="48"/>
    </row>
    <row r="954" spans="1:99" ht="15.75" customHeight="1" x14ac:dyDescent="0.25">
      <c r="A954" s="191" t="s">
        <v>98</v>
      </c>
      <c r="B954" s="234"/>
      <c r="C954" s="333">
        <v>1.2</v>
      </c>
      <c r="D954" s="333">
        <v>0.85</v>
      </c>
      <c r="E954" s="333">
        <v>1.1499999999999999</v>
      </c>
      <c r="F954" s="334">
        <v>0.85</v>
      </c>
      <c r="G954" s="334">
        <v>0.85</v>
      </c>
      <c r="H954" s="335">
        <f>F927</f>
        <v>531.24299999999994</v>
      </c>
      <c r="I954" s="336" t="s">
        <v>99</v>
      </c>
      <c r="J954" s="336"/>
      <c r="K954" s="331">
        <v>1</v>
      </c>
      <c r="L954" s="262">
        <v>10</v>
      </c>
      <c r="M954" s="215">
        <v>0</v>
      </c>
      <c r="N954" s="262">
        <v>0</v>
      </c>
      <c r="O954" s="262">
        <v>0</v>
      </c>
      <c r="P954" s="215">
        <v>0</v>
      </c>
      <c r="Q954" s="210">
        <f t="shared" si="809"/>
        <v>1</v>
      </c>
      <c r="R954" s="211">
        <f t="shared" si="809"/>
        <v>10</v>
      </c>
      <c r="S954" s="411">
        <f t="shared" si="810"/>
        <v>49</v>
      </c>
      <c r="T954" s="411">
        <f t="shared" si="810"/>
        <v>535</v>
      </c>
      <c r="U954" s="208">
        <f>S954/X928</f>
        <v>2.3333333333333335</v>
      </c>
      <c r="V954" s="222">
        <f>T954/S954</f>
        <v>10.918367346938776</v>
      </c>
      <c r="W954" s="213"/>
      <c r="X954" s="223"/>
      <c r="Y954" s="309"/>
      <c r="Z954" s="309"/>
      <c r="AA954" s="313"/>
      <c r="AE954" s="313"/>
      <c r="AF954" s="313"/>
      <c r="AG954" s="313"/>
      <c r="AH954" s="313"/>
      <c r="AI954" s="313"/>
      <c r="AJ954" s="313"/>
      <c r="AK954" s="313"/>
      <c r="AL954" s="313"/>
      <c r="AM954" s="313"/>
      <c r="AN954" s="313"/>
      <c r="AO954" s="313"/>
      <c r="AP954" s="313"/>
      <c r="AQ954" s="313"/>
      <c r="AR954" s="313"/>
      <c r="AS954" s="313"/>
      <c r="AT954" s="313"/>
      <c r="AU954" s="313"/>
      <c r="AV954" s="313"/>
      <c r="AW954" s="313"/>
      <c r="AX954" s="313"/>
      <c r="AY954" s="313"/>
      <c r="AZ954" s="313"/>
      <c r="BA954" s="313"/>
      <c r="BB954" s="313"/>
      <c r="BC954" s="313"/>
      <c r="BD954" s="313"/>
      <c r="BE954" s="313"/>
      <c r="BF954" s="313"/>
      <c r="BG954" s="313"/>
      <c r="BH954" s="224" t="s">
        <v>86</v>
      </c>
      <c r="BI954" s="239"/>
      <c r="BJ954" s="249"/>
      <c r="BK954" s="226">
        <v>0.41299999999999998</v>
      </c>
      <c r="BL954" s="242"/>
      <c r="BM954" s="225"/>
      <c r="BN954" s="226"/>
      <c r="BO954" s="226">
        <v>0.26800000000000002</v>
      </c>
      <c r="BP954" s="251"/>
      <c r="BQ954" s="225"/>
      <c r="BR954" s="226"/>
      <c r="BS954" s="226">
        <v>0.13700000000000001</v>
      </c>
      <c r="BT954" s="250"/>
      <c r="BU954" s="87"/>
      <c r="BV954" s="87"/>
      <c r="BW954" s="104" t="s">
        <v>86</v>
      </c>
      <c r="BX954" s="14"/>
      <c r="BY954" s="16"/>
      <c r="BZ954" s="102">
        <f>BK954+BO954+BS954</f>
        <v>0.81800000000000006</v>
      </c>
      <c r="CA954" s="17"/>
      <c r="CB954" s="469" t="s">
        <v>100</v>
      </c>
      <c r="CC954" s="470"/>
      <c r="CD954" s="131" t="s">
        <v>86</v>
      </c>
      <c r="CE954" s="19"/>
      <c r="CF954" s="16"/>
      <c r="CG954" s="102">
        <f>BZ954</f>
        <v>0.81800000000000006</v>
      </c>
      <c r="CH954" s="20"/>
      <c r="CI954" s="9"/>
      <c r="CP954" s="8"/>
      <c r="CQ954" s="33" t="s">
        <v>86</v>
      </c>
      <c r="CR954" s="44">
        <f>BK954/C949%</f>
        <v>2.4302695068847826</v>
      </c>
      <c r="CS954" s="44">
        <f>BO954/D949%</f>
        <v>1.8025289211729889</v>
      </c>
      <c r="CT954" s="44">
        <f>BS954/E949%</f>
        <v>1.0778066241837778</v>
      </c>
      <c r="CU954" s="49">
        <f>BZ954/F949%</f>
        <v>1.8351917079846545</v>
      </c>
    </row>
    <row r="955" spans="1:99" ht="15.75" customHeight="1" x14ac:dyDescent="0.25">
      <c r="A955" s="501" t="s">
        <v>95</v>
      </c>
      <c r="B955" s="241" t="s">
        <v>38</v>
      </c>
      <c r="C955" s="337">
        <f>BY927/F927%</f>
        <v>0.77553963063983922</v>
      </c>
      <c r="D955" s="337">
        <f>BY929/(F929+F930+F931)%</f>
        <v>0.89398948003076983</v>
      </c>
      <c r="E955" s="337">
        <f>BY931/(F932+F933+F934)%</f>
        <v>0.72925001818578594</v>
      </c>
      <c r="F955" s="338">
        <f>BY933/(F935+F936)%</f>
        <v>0.94706230537612279</v>
      </c>
      <c r="G955" s="339">
        <f>BY935/(F937)%</f>
        <v>2.125</v>
      </c>
      <c r="H955" s="340" t="s">
        <v>101</v>
      </c>
      <c r="I955" s="341" t="s">
        <v>102</v>
      </c>
      <c r="J955" s="341"/>
      <c r="K955" s="342">
        <v>0</v>
      </c>
      <c r="L955" s="343">
        <v>0</v>
      </c>
      <c r="M955" s="344">
        <v>0</v>
      </c>
      <c r="N955" s="343">
        <v>0</v>
      </c>
      <c r="O955" s="344">
        <v>0</v>
      </c>
      <c r="P955" s="344">
        <v>0</v>
      </c>
      <c r="Q955" s="294">
        <f t="shared" si="809"/>
        <v>0</v>
      </c>
      <c r="R955" s="345">
        <f t="shared" si="809"/>
        <v>0</v>
      </c>
      <c r="S955" s="411">
        <f t="shared" si="810"/>
        <v>12</v>
      </c>
      <c r="T955" s="411">
        <f t="shared" si="810"/>
        <v>265</v>
      </c>
      <c r="U955" s="346">
        <f>S955/X929</f>
        <v>0.5714285714285714</v>
      </c>
      <c r="V955" s="347">
        <f>T955/S955</f>
        <v>22.083333333333332</v>
      </c>
      <c r="W955" s="213"/>
      <c r="X955" s="348"/>
      <c r="Y955" s="309"/>
      <c r="Z955" s="309"/>
      <c r="AA955" s="348"/>
      <c r="AE955" s="348"/>
      <c r="AF955" s="348"/>
      <c r="AG955" s="169"/>
      <c r="AH955" s="169"/>
      <c r="AI955" s="169"/>
      <c r="AJ955" s="169"/>
      <c r="AK955" s="169"/>
      <c r="AL955" s="169"/>
      <c r="AM955" s="169"/>
      <c r="AN955" s="169"/>
      <c r="AO955" s="169"/>
      <c r="AP955" s="169"/>
      <c r="AQ955" s="169"/>
      <c r="AR955" s="169"/>
      <c r="AS955" s="169"/>
      <c r="AT955" s="169"/>
      <c r="AU955" s="169"/>
      <c r="AV955" s="169"/>
      <c r="AW955" s="169"/>
      <c r="AX955" s="169"/>
      <c r="AY955" s="169"/>
      <c r="AZ955" s="169"/>
      <c r="BA955" s="169"/>
      <c r="BB955" s="169"/>
      <c r="BC955" s="169"/>
      <c r="BD955" s="169"/>
      <c r="BE955" s="169"/>
      <c r="BF955" s="169"/>
      <c r="BG955" s="169"/>
      <c r="BH955" s="224"/>
      <c r="BI955" s="349"/>
      <c r="BJ955" s="276"/>
      <c r="BK955" s="197"/>
      <c r="BL955" s="250"/>
      <c r="BM955" s="287"/>
      <c r="BN955" s="241"/>
      <c r="BO955" s="241"/>
      <c r="BP955" s="288"/>
      <c r="BQ955" s="350"/>
      <c r="BR955" s="197"/>
      <c r="BS955" s="197"/>
      <c r="BT955" s="289"/>
      <c r="BU955" s="87"/>
      <c r="BV955" s="87"/>
      <c r="BW955" s="107"/>
      <c r="BX955" s="14"/>
      <c r="BY955" s="16"/>
      <c r="BZ955" s="93"/>
      <c r="CA955" s="17"/>
      <c r="CB955" s="144" t="s">
        <v>90</v>
      </c>
      <c r="CC955" s="145"/>
      <c r="CD955" s="131"/>
      <c r="CE955" s="21"/>
      <c r="CF955" s="22"/>
      <c r="CG955" s="146"/>
      <c r="CH955" s="23"/>
      <c r="CI955" s="9"/>
      <c r="CP955" s="8"/>
      <c r="CQ955" s="8"/>
      <c r="CR955" s="8"/>
      <c r="CS955" s="8"/>
      <c r="CT955" s="8"/>
      <c r="CU955" s="8"/>
    </row>
    <row r="956" spans="1:99" ht="15.75" customHeight="1" x14ac:dyDescent="0.25">
      <c r="A956" s="502"/>
      <c r="B956" s="351" t="s">
        <v>39</v>
      </c>
      <c r="C956" s="352">
        <f>CF927/G927%</f>
        <v>8.4578210312752575E-2</v>
      </c>
      <c r="D956" s="352">
        <f>CF929/(G929+G930+G931)%</f>
        <v>4.3942208841989946E-2</v>
      </c>
      <c r="E956" s="352">
        <f>CF931/(G932+G933+G934)%</f>
        <v>4.3017078423781295E-2</v>
      </c>
      <c r="F956" s="353">
        <f>CF933/(G935+G936)%</f>
        <v>6.6477710998990178E-2</v>
      </c>
      <c r="G956" s="354">
        <f>CF935/(G937)%</f>
        <v>5.8008876040491569E-2</v>
      </c>
      <c r="H956" s="413">
        <f>H910+F950-F951</f>
        <v>1135.4859999999999</v>
      </c>
      <c r="K956" s="309"/>
      <c r="L956" s="309"/>
      <c r="M956" s="471" t="s">
        <v>103</v>
      </c>
      <c r="N956" s="472"/>
      <c r="O956" s="473"/>
      <c r="P956" s="357" t="s">
        <v>104</v>
      </c>
      <c r="Q956" s="358" t="s">
        <v>105</v>
      </c>
      <c r="R956" s="359" t="s">
        <v>106</v>
      </c>
      <c r="S956" s="359" t="s">
        <v>107</v>
      </c>
      <c r="T956" s="359" t="s">
        <v>108</v>
      </c>
      <c r="U956" s="359" t="s">
        <v>101</v>
      </c>
      <c r="V956" s="360" t="s">
        <v>109</v>
      </c>
      <c r="W956" s="213"/>
      <c r="X956" s="348"/>
      <c r="Y956" s="348"/>
      <c r="Z956" s="348"/>
      <c r="AA956" s="348"/>
      <c r="AE956" s="348"/>
      <c r="AF956" s="348"/>
      <c r="AG956" s="169"/>
      <c r="AH956" s="169"/>
      <c r="AI956" s="169"/>
      <c r="AJ956" s="169"/>
      <c r="AK956" s="169"/>
      <c r="AL956" s="169"/>
      <c r="AM956" s="169"/>
      <c r="AN956" s="169"/>
      <c r="AO956" s="169"/>
      <c r="AP956" s="169"/>
      <c r="AQ956" s="169"/>
      <c r="AR956" s="169"/>
      <c r="AS956" s="169"/>
      <c r="AT956" s="169"/>
      <c r="AU956" s="169"/>
      <c r="AV956" s="169"/>
      <c r="AW956" s="169"/>
      <c r="AX956" s="169"/>
      <c r="AY956" s="169"/>
      <c r="AZ956" s="169"/>
      <c r="BA956" s="169"/>
      <c r="BB956" s="169"/>
      <c r="BC956" s="169"/>
      <c r="BD956" s="169"/>
      <c r="BE956" s="169"/>
      <c r="BF956" s="169"/>
      <c r="BG956" s="169"/>
      <c r="BH956" s="361" t="s">
        <v>110</v>
      </c>
      <c r="BI956" s="480"/>
      <c r="BJ956" s="362">
        <f>BJ927+BJ929+BJ931+BJ933+BJ935+BJ937+BJ938+BJ940+BJ942+BJ944+BJ945+BJ946+BJ948+BJ950+BJ952+BJ954</f>
        <v>9.6600000000000019</v>
      </c>
      <c r="BK956" s="362">
        <f>BK927+BK929+BK931+BK933+BK935+BK937+BK938+BK940+BK942+BK944+BK945+BK946+BK948+BK950+BK952+BK954</f>
        <v>0.89600000000000002</v>
      </c>
      <c r="BL956" s="488"/>
      <c r="BM956" s="489"/>
      <c r="BN956" s="362">
        <f>BN927+BN929+BN931+BN933+BN935+BN937+BN938+BN940+BN942+BN944+BN945+BN946+BN948+BN950+BN952+BN954</f>
        <v>7.5000000000000018</v>
      </c>
      <c r="BO956" s="362">
        <f>BO927+BO929+BO931+BO933+BO935+BO937+BO938+BO940+BO942+BO944+BO945+BO946+BO948+BO950+BO952+BO954</f>
        <v>1.0369999999999999</v>
      </c>
      <c r="BP956" s="488"/>
      <c r="BQ956" s="489"/>
      <c r="BR956" s="362">
        <f>BR927+BR929+BR931+BR933+BR935+BR937+BR938+BR940+BR942+BR944+BR945+BR946+BR948+BR950+BR952+BR954</f>
        <v>7.7499999999999991</v>
      </c>
      <c r="BS956" s="362">
        <f>BS927+BS929+BS931+BS933+BS935+BS937+BS938+BS940+BS942+BS944+BS945+BS946+BS948+BS950+BS952+BS954</f>
        <v>0.90800000000000003</v>
      </c>
      <c r="BT956" s="482"/>
      <c r="BU956" s="87"/>
      <c r="BV956" s="87"/>
      <c r="BW956" s="147" t="s">
        <v>110</v>
      </c>
      <c r="BX956" s="18"/>
      <c r="BY956" s="148">
        <f>BY927+BY929+BY931+BY933+BY935+BY937+BY938+BY940+BY942+BY944+BY945+BY946+BY948+BY950+BY952+BY954</f>
        <v>24.91</v>
      </c>
      <c r="BZ956" s="149">
        <f>BZ929+BZ931+BZ933+BZ935+BZ937+BZ938+BZ940+BZ942+BZ944+BZ945+BZ946+BZ948+BZ950+BZ952+BZ954+CC955</f>
        <v>2.8410000000000002</v>
      </c>
      <c r="CA956" s="150">
        <f>CA937+CA938+CA940+CA944+CA944+CA945</f>
        <v>0</v>
      </c>
      <c r="CB956" s="144" t="s">
        <v>39</v>
      </c>
      <c r="CC956" s="145">
        <f>CC955</f>
        <v>0</v>
      </c>
      <c r="CD956" s="147" t="s">
        <v>110</v>
      </c>
      <c r="CE956" s="151"/>
      <c r="CF956" s="152">
        <f>SUM(CF909:CF955)</f>
        <v>458.27999999999986</v>
      </c>
      <c r="CG956" s="153">
        <f>SUM(BZ910:BZ956)</f>
        <v>8.5450000000000017</v>
      </c>
      <c r="CH956" s="154">
        <f>CA956</f>
        <v>0</v>
      </c>
      <c r="CI956" s="9"/>
      <c r="CP956" s="8"/>
      <c r="CQ956" s="45"/>
      <c r="CR956" s="8"/>
      <c r="CS956" s="8"/>
      <c r="CT956" s="8"/>
      <c r="CU956" s="8"/>
    </row>
    <row r="957" spans="1:99" ht="15" customHeight="1" x14ac:dyDescent="0.25">
      <c r="A957" s="363"/>
      <c r="H957" s="364" t="s">
        <v>109</v>
      </c>
      <c r="K957" s="309"/>
      <c r="L957" s="309"/>
      <c r="M957" s="365"/>
      <c r="N957" s="333"/>
      <c r="O957" s="366"/>
      <c r="P957" s="367" t="s">
        <v>111</v>
      </c>
      <c r="Q957" s="205"/>
      <c r="R957" s="205"/>
      <c r="S957" s="368"/>
      <c r="T957" s="368"/>
      <c r="U957" s="368"/>
      <c r="V957" s="369">
        <f>Q957+R957+S957+T957+U957</f>
        <v>0</v>
      </c>
      <c r="W957" s="213"/>
      <c r="X957" s="348"/>
      <c r="Y957" s="348"/>
      <c r="Z957" s="348"/>
      <c r="AA957" s="348"/>
      <c r="AE957" s="348"/>
      <c r="AF957" s="348"/>
      <c r="AG957" s="169"/>
      <c r="AH957" s="169"/>
      <c r="AI957" s="169"/>
      <c r="AJ957" s="169"/>
      <c r="AK957" s="169"/>
      <c r="AL957" s="169"/>
      <c r="AM957" s="169"/>
      <c r="AN957" s="169"/>
      <c r="AO957" s="169"/>
      <c r="AP957" s="169"/>
      <c r="AQ957" s="169"/>
      <c r="AR957" s="169"/>
      <c r="AS957" s="169"/>
      <c r="AT957" s="169"/>
      <c r="AU957" s="169"/>
      <c r="AV957" s="169"/>
      <c r="AW957" s="169"/>
      <c r="AX957" s="169"/>
      <c r="AY957" s="169"/>
      <c r="AZ957" s="169"/>
      <c r="BA957" s="169"/>
      <c r="BB957" s="169"/>
      <c r="BC957" s="169"/>
      <c r="BD957" s="169"/>
      <c r="BE957" s="169"/>
      <c r="BF957" s="169"/>
      <c r="BG957" s="169"/>
      <c r="BH957" s="370" t="s">
        <v>112</v>
      </c>
      <c r="BI957" s="481"/>
      <c r="BJ957" s="371">
        <f>BJ956/(BJ956+C950)%</f>
        <v>5.6937404220205128</v>
      </c>
      <c r="BK957" s="371">
        <f>BK956/C950%</f>
        <v>0.55999999999999994</v>
      </c>
      <c r="BL957" s="490"/>
      <c r="BM957" s="491"/>
      <c r="BN957" s="371">
        <f>BN956/(BN956+D950)%</f>
        <v>4.5317220543806656</v>
      </c>
      <c r="BO957" s="371">
        <f>BO956/D950%</f>
        <v>0.65632911392405058</v>
      </c>
      <c r="BP957" s="490"/>
      <c r="BQ957" s="491"/>
      <c r="BR957" s="371">
        <f>BR956/(BR956+E950)%</f>
        <v>7.769423558897242</v>
      </c>
      <c r="BS957" s="371">
        <f>BS956/E950%</f>
        <v>0.9869565217391304</v>
      </c>
      <c r="BT957" s="483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9"/>
      <c r="CP957" s="8"/>
    </row>
    <row r="958" spans="1:99" ht="15" customHeight="1" x14ac:dyDescent="0.25">
      <c r="A958" s="474" t="s">
        <v>95</v>
      </c>
      <c r="B958" s="475"/>
      <c r="C958" s="327" t="s">
        <v>58</v>
      </c>
      <c r="D958" s="372" t="s">
        <v>61</v>
      </c>
      <c r="E958" s="323" t="s">
        <v>65</v>
      </c>
      <c r="F958" s="325" t="s">
        <v>70</v>
      </c>
      <c r="G958" s="373" t="s">
        <v>71</v>
      </c>
      <c r="H958" s="374" t="s">
        <v>73</v>
      </c>
      <c r="I958" s="375"/>
      <c r="K958" s="309"/>
      <c r="L958" s="309"/>
      <c r="M958" s="476" t="s">
        <v>113</v>
      </c>
      <c r="N958" s="477"/>
      <c r="O958" s="376"/>
      <c r="P958" s="377" t="s">
        <v>114</v>
      </c>
      <c r="Q958" s="378">
        <f t="shared" ref="Q958:V958" si="811">Q957</f>
        <v>0</v>
      </c>
      <c r="R958" s="378">
        <f t="shared" si="811"/>
        <v>0</v>
      </c>
      <c r="S958" s="378">
        <f t="shared" si="811"/>
        <v>0</v>
      </c>
      <c r="T958" s="378">
        <f t="shared" si="811"/>
        <v>0</v>
      </c>
      <c r="U958" s="378">
        <f t="shared" si="811"/>
        <v>0</v>
      </c>
      <c r="V958" s="379">
        <f t="shared" si="811"/>
        <v>0</v>
      </c>
      <c r="W958" s="169"/>
      <c r="X958" s="348"/>
      <c r="Y958" s="348"/>
      <c r="Z958" s="348"/>
      <c r="AA958" s="348"/>
      <c r="AE958" s="348"/>
      <c r="AF958" s="348"/>
      <c r="AG958" s="169"/>
      <c r="AH958" s="169"/>
      <c r="AI958" s="169"/>
      <c r="AJ958" s="169"/>
      <c r="AK958" s="169"/>
      <c r="AL958" s="169"/>
      <c r="AM958" s="169"/>
      <c r="AN958" s="169"/>
      <c r="AO958" s="169"/>
      <c r="AP958" s="169"/>
      <c r="AQ958" s="169"/>
      <c r="AR958" s="169"/>
      <c r="AS958" s="169"/>
      <c r="AT958" s="169"/>
      <c r="AU958" s="169"/>
      <c r="AV958" s="169"/>
      <c r="AW958" s="169"/>
      <c r="AX958" s="169"/>
      <c r="AY958" s="169"/>
      <c r="AZ958" s="169"/>
      <c r="BA958" s="169"/>
      <c r="BB958" s="169"/>
      <c r="BC958" s="169"/>
      <c r="BD958" s="169"/>
      <c r="BE958" s="169"/>
      <c r="BF958" s="169"/>
      <c r="BG958" s="169"/>
      <c r="BH958" s="380"/>
      <c r="BI958" s="381"/>
      <c r="BJ958" s="381"/>
      <c r="BK958" s="381"/>
      <c r="BL958" s="381"/>
      <c r="BM958" s="381"/>
      <c r="BN958" s="381"/>
      <c r="BO958" s="381"/>
      <c r="BP958" s="381"/>
      <c r="BQ958" s="381"/>
      <c r="BR958" s="381"/>
      <c r="BS958" s="381"/>
      <c r="BT958" s="381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9"/>
    </row>
    <row r="959" spans="1:99" ht="15" customHeight="1" x14ac:dyDescent="0.25">
      <c r="A959" s="382"/>
      <c r="B959" s="189"/>
      <c r="C959" s="333">
        <v>1.5</v>
      </c>
      <c r="D959" s="333">
        <v>1.45</v>
      </c>
      <c r="E959" s="383">
        <v>1.25</v>
      </c>
      <c r="F959" s="272">
        <v>1.5</v>
      </c>
      <c r="G959" s="384">
        <v>1.5</v>
      </c>
      <c r="H959" s="385">
        <v>1.5</v>
      </c>
      <c r="I959" s="386"/>
      <c r="K959" s="387" t="s">
        <v>56</v>
      </c>
      <c r="L959" s="388"/>
      <c r="M959" s="476" t="s">
        <v>115</v>
      </c>
      <c r="N959" s="477"/>
      <c r="O959" s="376"/>
      <c r="S959" s="309"/>
      <c r="T959" s="389"/>
      <c r="U959" s="478" t="s">
        <v>109</v>
      </c>
      <c r="V959" s="479"/>
      <c r="W959" s="169"/>
      <c r="X959" s="348"/>
      <c r="Y959" s="390" t="s">
        <v>116</v>
      </c>
      <c r="Z959" s="390">
        <f>100-(Z962+V962+0.15)</f>
        <v>94.12937087060341</v>
      </c>
      <c r="AA959" s="348"/>
      <c r="AE959" s="348"/>
      <c r="AF959" s="348"/>
      <c r="AG959" s="169"/>
      <c r="AH959" s="169"/>
      <c r="AI959" s="169"/>
      <c r="AJ959" s="169"/>
      <c r="AK959" s="169"/>
      <c r="AL959" s="169"/>
      <c r="AM959" s="169"/>
      <c r="AN959" s="169"/>
      <c r="AO959" s="169"/>
      <c r="AP959" s="169"/>
      <c r="AQ959" s="169"/>
      <c r="AR959" s="169"/>
      <c r="AS959" s="169"/>
      <c r="AT959" s="169"/>
      <c r="AU959" s="169"/>
      <c r="AV959" s="169"/>
      <c r="AW959" s="169"/>
      <c r="AX959" s="169"/>
      <c r="AY959" s="169"/>
      <c r="AZ959" s="169"/>
      <c r="BA959" s="169"/>
      <c r="BB959" s="169"/>
      <c r="BC959" s="169"/>
      <c r="BD959" s="169"/>
      <c r="BE959" s="169"/>
      <c r="BF959" s="169"/>
      <c r="BG959" s="169"/>
      <c r="BH959" s="380"/>
      <c r="BI959" s="381"/>
      <c r="BJ959" s="381"/>
      <c r="BK959" s="381"/>
      <c r="BL959" s="381"/>
      <c r="BM959" s="381"/>
      <c r="BN959" s="381"/>
      <c r="BO959" s="381"/>
      <c r="BP959" s="381"/>
      <c r="BQ959" s="381"/>
      <c r="BR959" s="381"/>
      <c r="BS959" s="381"/>
      <c r="BT959" s="381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9"/>
    </row>
    <row r="960" spans="1:99" ht="15.75" customHeight="1" x14ac:dyDescent="0.25">
      <c r="A960" s="365" t="s">
        <v>117</v>
      </c>
      <c r="B960" s="241" t="s">
        <v>38</v>
      </c>
      <c r="C960" s="337">
        <f>BX937/(BX937+F939)%</f>
        <v>2.3003567008808332</v>
      </c>
      <c r="D960" s="337">
        <f>BX938/(BX938+F940)%</f>
        <v>1.952079388914278</v>
      </c>
      <c r="E960" s="337">
        <f>BX940/(BX940+F941)%</f>
        <v>2.4884607666064618</v>
      </c>
      <c r="F960" s="339">
        <f>BX942/(BX942+F942)%</f>
        <v>2.4270997031604677</v>
      </c>
      <c r="G960" s="391">
        <f>BX944/(BX944+F943)%</f>
        <v>1.9398642095053351</v>
      </c>
      <c r="H960" s="392">
        <f>BX945/(BX945+F944)%</f>
        <v>3.5882908404154854</v>
      </c>
      <c r="I960" s="393"/>
      <c r="K960" s="337">
        <f>BZ935/(F937)%</f>
        <v>0</v>
      </c>
      <c r="L960" s="309"/>
      <c r="M960" s="476" t="s">
        <v>118</v>
      </c>
      <c r="N960" s="477"/>
      <c r="O960" s="376"/>
      <c r="S960" s="309"/>
      <c r="T960" s="492" t="s">
        <v>119</v>
      </c>
      <c r="U960" s="183" t="s">
        <v>36</v>
      </c>
      <c r="V960" s="366">
        <v>5.25</v>
      </c>
      <c r="W960" s="169"/>
      <c r="X960" s="348"/>
      <c r="Y960" s="484" t="s">
        <v>120</v>
      </c>
      <c r="Z960" s="484"/>
      <c r="AA960" s="348"/>
      <c r="AB960" s="348"/>
      <c r="AC960" s="348"/>
      <c r="AD960" s="348"/>
      <c r="AE960" s="348"/>
      <c r="AF960" s="348"/>
      <c r="AG960" s="169"/>
      <c r="AH960" s="169"/>
      <c r="AI960" s="169"/>
      <c r="AJ960" s="169"/>
      <c r="AK960" s="169"/>
      <c r="AL960" s="169"/>
      <c r="AM960" s="169"/>
      <c r="AN960" s="169"/>
      <c r="AO960" s="169"/>
      <c r="AP960" s="169"/>
      <c r="AQ960" s="169"/>
      <c r="AR960" s="169"/>
      <c r="AS960" s="169"/>
      <c r="AT960" s="169"/>
      <c r="AU960" s="169"/>
      <c r="AV960" s="169"/>
      <c r="AW960" s="169"/>
      <c r="AX960" s="169"/>
      <c r="AY960" s="169"/>
      <c r="AZ960" s="169"/>
      <c r="BA960" s="169"/>
      <c r="BB960" s="169"/>
      <c r="BC960" s="169"/>
      <c r="BD960" s="169"/>
      <c r="BE960" s="169"/>
      <c r="BF960" s="169"/>
      <c r="BG960" s="169"/>
      <c r="BH960" s="380"/>
      <c r="BI960" s="381"/>
      <c r="BJ960" s="381"/>
      <c r="BK960" s="381"/>
      <c r="BL960" s="381"/>
      <c r="BM960" s="381"/>
      <c r="BN960" s="381"/>
      <c r="BO960" s="381"/>
      <c r="BP960" s="381"/>
      <c r="BQ960" s="381"/>
      <c r="BR960" s="381"/>
      <c r="BS960" s="381"/>
      <c r="BT960" s="381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9"/>
    </row>
    <row r="961" spans="1:99" ht="15.75" customHeight="1" x14ac:dyDescent="0.25">
      <c r="A961" s="365"/>
      <c r="B961" s="241" t="s">
        <v>39</v>
      </c>
      <c r="C961" s="337">
        <f>CE937/(CE937+G939)%</f>
        <v>0.12744926430315501</v>
      </c>
      <c r="D961" s="337">
        <f>CE938/(CE938+G940)%</f>
        <v>0.12371808001125462</v>
      </c>
      <c r="E961" s="337">
        <f>CE940/(CE940+G941)%</f>
        <v>0.12234359013318677</v>
      </c>
      <c r="F961" s="339">
        <f>CE942/(CE942+G942)%</f>
        <v>0.21873918106568466</v>
      </c>
      <c r="G961" s="391">
        <f>CE944/(CE944+G943)%</f>
        <v>9.6978630758712325E-2</v>
      </c>
      <c r="H961" s="394">
        <f>CF945/(CF945+G944)%</f>
        <v>0.16498963387497695</v>
      </c>
      <c r="K961" s="352">
        <f>CG935/(G937)%</f>
        <v>0</v>
      </c>
      <c r="M961" s="485" t="s">
        <v>121</v>
      </c>
      <c r="N961" s="467"/>
      <c r="O961" s="395"/>
      <c r="T961" s="492"/>
      <c r="U961" s="183" t="s">
        <v>38</v>
      </c>
      <c r="V961" s="193">
        <f>BY956/(BY956+F950)%</f>
        <v>5.7276218068106042</v>
      </c>
      <c r="W961" s="169"/>
      <c r="X961" s="260"/>
      <c r="Y961" s="183" t="s">
        <v>122</v>
      </c>
      <c r="Z961" s="396">
        <v>0</v>
      </c>
      <c r="AA961" s="260"/>
      <c r="AB961" s="260"/>
      <c r="AC961" s="260"/>
      <c r="AD961" s="260"/>
      <c r="AE961" s="260"/>
      <c r="AF961" s="260"/>
      <c r="AG961" s="223"/>
      <c r="AH961" s="223"/>
      <c r="AI961" s="223"/>
      <c r="AJ961" s="223"/>
      <c r="AK961" s="223"/>
      <c r="AL961" s="223"/>
      <c r="AM961" s="223"/>
      <c r="AN961" s="223"/>
      <c r="AO961" s="223"/>
      <c r="AP961" s="223"/>
      <c r="AQ961" s="223"/>
      <c r="AR961" s="223"/>
      <c r="AS961" s="223"/>
      <c r="AT961" s="223"/>
      <c r="AU961" s="223"/>
      <c r="AV961" s="223"/>
      <c r="AW961" s="223"/>
      <c r="AX961" s="223"/>
      <c r="AY961" s="223"/>
      <c r="AZ961" s="223"/>
      <c r="BA961" s="223"/>
      <c r="BB961" s="223"/>
      <c r="BC961" s="223"/>
      <c r="BD961" s="223"/>
      <c r="BE961" s="223"/>
      <c r="BF961" s="223"/>
      <c r="BG961" s="223"/>
      <c r="BH961" s="380"/>
      <c r="BI961" s="381"/>
      <c r="BJ961" s="381"/>
      <c r="BK961" s="381"/>
      <c r="BL961" s="381"/>
      <c r="BM961" s="381"/>
      <c r="BN961" s="381"/>
      <c r="BO961" s="381"/>
      <c r="BP961" s="381"/>
      <c r="BQ961" s="381"/>
      <c r="BR961" s="381"/>
      <c r="BS961" s="381"/>
      <c r="BT961" s="381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9"/>
    </row>
    <row r="962" spans="1:99" ht="15.75" customHeight="1" x14ac:dyDescent="0.25">
      <c r="A962" s="382"/>
      <c r="B962" s="234"/>
      <c r="C962" s="333">
        <v>1.95</v>
      </c>
      <c r="D962" s="333">
        <v>1.75</v>
      </c>
      <c r="E962" s="333">
        <v>1.65</v>
      </c>
      <c r="F962" s="384"/>
      <c r="G962" s="322" t="s">
        <v>123</v>
      </c>
      <c r="H962" s="397" t="s">
        <v>45</v>
      </c>
      <c r="I962" s="327" t="s">
        <v>48</v>
      </c>
      <c r="J962" s="327" t="s">
        <v>52</v>
      </c>
      <c r="K962" s="327" t="s">
        <v>58</v>
      </c>
      <c r="L962" s="372" t="s">
        <v>61</v>
      </c>
      <c r="M962" s="323" t="s">
        <v>65</v>
      </c>
      <c r="N962" s="323" t="s">
        <v>70</v>
      </c>
      <c r="O962" s="327" t="s">
        <v>77</v>
      </c>
      <c r="P962" s="327" t="s">
        <v>80</v>
      </c>
      <c r="Q962" s="398" t="s">
        <v>82</v>
      </c>
      <c r="R962" s="398" t="s">
        <v>84</v>
      </c>
      <c r="S962" s="399" t="s">
        <v>86</v>
      </c>
      <c r="T962" s="493"/>
      <c r="U962" s="183" t="s">
        <v>39</v>
      </c>
      <c r="V962" s="414">
        <f>CF956/(CF956+G950)%</f>
        <v>5.7206291293965901</v>
      </c>
      <c r="W962" s="169"/>
      <c r="X962" s="260"/>
      <c r="Y962" s="183" t="s">
        <v>124</v>
      </c>
      <c r="Z962" s="400">
        <f>Z961/((CF956+G950)+(CF956+G950)*0.0015)%</f>
        <v>0</v>
      </c>
      <c r="AF962" s="260"/>
      <c r="AG962" s="223"/>
      <c r="AH962" s="223"/>
      <c r="AI962" s="223"/>
      <c r="AJ962" s="223"/>
      <c r="AK962" s="223"/>
      <c r="AL962" s="223"/>
      <c r="AM962" s="223"/>
      <c r="AN962" s="223"/>
      <c r="AO962" s="223"/>
      <c r="AP962" s="223"/>
      <c r="AQ962" s="223"/>
      <c r="AR962" s="223"/>
      <c r="AS962" s="223"/>
      <c r="AT962" s="223"/>
      <c r="AU962" s="223"/>
      <c r="AV962" s="223"/>
      <c r="AW962" s="223"/>
      <c r="AX962" s="223"/>
      <c r="AY962" s="223"/>
      <c r="AZ962" s="223"/>
      <c r="BA962" s="223"/>
      <c r="BB962" s="223"/>
      <c r="BC962" s="223"/>
      <c r="BD962" s="223"/>
      <c r="BE962" s="223"/>
      <c r="BF962" s="223"/>
      <c r="BG962" s="223"/>
      <c r="BH962" s="380"/>
      <c r="BI962" s="381"/>
      <c r="BJ962" s="381"/>
      <c r="BK962" s="381"/>
      <c r="BL962" s="381"/>
      <c r="BM962" s="381"/>
      <c r="BN962" s="381"/>
      <c r="BO962" s="381"/>
      <c r="BP962" s="381"/>
      <c r="BQ962" s="381"/>
      <c r="BR962" s="381"/>
      <c r="BS962" s="381"/>
      <c r="BT962" s="381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9"/>
    </row>
    <row r="963" spans="1:99" ht="15" customHeight="1" x14ac:dyDescent="0.25">
      <c r="A963" s="365" t="s">
        <v>109</v>
      </c>
      <c r="B963" s="241" t="s">
        <v>38</v>
      </c>
      <c r="C963" s="337">
        <f>BY937/(BY937+F939)%</f>
        <v>2.5132563376189441</v>
      </c>
      <c r="D963" s="337">
        <f>BY938/(BY938+F940)%</f>
        <v>2.143741447839969</v>
      </c>
      <c r="E963" s="337">
        <f>BY940/(BY940+F941)%</f>
        <v>2.839432113577284</v>
      </c>
      <c r="F963" s="338">
        <f>BY942/(BY942+F942)%</f>
        <v>2.4270997031604677</v>
      </c>
      <c r="G963" s="274" t="s">
        <v>38</v>
      </c>
      <c r="H963" s="337">
        <f>BZ929/(F929+F930+F931)%</f>
        <v>0</v>
      </c>
      <c r="I963" s="337">
        <f>BZ931/(F932+F933+F934)%</f>
        <v>0</v>
      </c>
      <c r="J963" s="337">
        <f>BZ933/(F935+F936)%</f>
        <v>0</v>
      </c>
      <c r="K963" s="337">
        <f>BZ937/F939%</f>
        <v>0</v>
      </c>
      <c r="L963" s="337">
        <f>BZ938/F940%</f>
        <v>0</v>
      </c>
      <c r="M963" s="337">
        <f>BZ940/F941%</f>
        <v>0</v>
      </c>
      <c r="N963" s="386">
        <f>BZ942/F942%</f>
        <v>0</v>
      </c>
      <c r="O963" s="337">
        <f>BZ946/F945%</f>
        <v>1.8092853891670462</v>
      </c>
      <c r="P963" s="337">
        <f>BZ948/F946%</f>
        <v>1.4119926617607657</v>
      </c>
      <c r="Q963" s="337" t="e">
        <f>BZ950/F947%</f>
        <v>#DIV/0!</v>
      </c>
      <c r="R963" s="386">
        <f>BZ952/F948%</f>
        <v>1.6611870565841842</v>
      </c>
      <c r="S963" s="272">
        <f>BZ954/F949%</f>
        <v>1.8351917079846545</v>
      </c>
      <c r="T963" s="493" t="s">
        <v>14</v>
      </c>
      <c r="U963" s="183" t="s">
        <v>38</v>
      </c>
      <c r="V963" s="193">
        <f>BZ956/F950%/0.381</f>
        <v>1.8187055886306895</v>
      </c>
      <c r="W963" s="223"/>
      <c r="X963" s="260"/>
      <c r="AF963" s="260"/>
      <c r="AG963" s="223"/>
      <c r="AH963" s="223"/>
      <c r="AI963" s="223"/>
      <c r="AJ963" s="223"/>
      <c r="AK963" s="223"/>
      <c r="AL963" s="223"/>
      <c r="AM963" s="223"/>
      <c r="AN963" s="223"/>
      <c r="AO963" s="223"/>
      <c r="AP963" s="223"/>
      <c r="AQ963" s="223"/>
      <c r="AR963" s="223"/>
      <c r="AS963" s="223"/>
      <c r="AT963" s="223"/>
      <c r="AU963" s="223"/>
      <c r="AV963" s="223"/>
      <c r="AW963" s="223"/>
      <c r="AX963" s="223"/>
      <c r="AY963" s="223"/>
      <c r="AZ963" s="223"/>
      <c r="BA963" s="223"/>
      <c r="BB963" s="223"/>
      <c r="BC963" s="223"/>
      <c r="BD963" s="223"/>
      <c r="BE963" s="223"/>
      <c r="BF963" s="223"/>
      <c r="BG963" s="223"/>
      <c r="BH963" s="380"/>
      <c r="BI963" s="381"/>
      <c r="BJ963" s="381"/>
      <c r="BK963" s="381"/>
      <c r="BL963" s="381"/>
      <c r="BM963" s="381"/>
      <c r="BN963" s="381"/>
      <c r="BO963" s="381"/>
      <c r="BP963" s="381"/>
      <c r="BQ963" s="381"/>
      <c r="BR963" s="381"/>
      <c r="BS963" s="381"/>
      <c r="BT963" s="381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9"/>
    </row>
    <row r="964" spans="1:99" ht="15" customHeight="1" x14ac:dyDescent="0.25">
      <c r="A964" s="401"/>
      <c r="B964" s="351" t="s">
        <v>39</v>
      </c>
      <c r="C964" s="352">
        <f>CF937/(CF937+G939)%</f>
        <v>0.13953199517041853</v>
      </c>
      <c r="D964" s="352">
        <f>CF938/(CF938+G940)%</f>
        <v>0.13611436916781991</v>
      </c>
      <c r="E964" s="352">
        <f>CF940/(CF940+G941)%</f>
        <v>0.14007826626510897</v>
      </c>
      <c r="F964" s="353">
        <f>CF942/(CF942+G942)%</f>
        <v>0.21873918106568466</v>
      </c>
      <c r="G964" s="402" t="s">
        <v>39</v>
      </c>
      <c r="H964" s="352">
        <f>CG929/(G929+G930+G931)%</f>
        <v>0</v>
      </c>
      <c r="I964" s="352">
        <f>CG931/(G932+G933+G934)%</f>
        <v>0</v>
      </c>
      <c r="J964" s="352">
        <f>CG933/(G935+G936)%</f>
        <v>0</v>
      </c>
      <c r="K964" s="352">
        <f>CG937/G939%</f>
        <v>0</v>
      </c>
      <c r="L964" s="352">
        <f>CG938/G940%</f>
        <v>0</v>
      </c>
      <c r="M964" s="352">
        <f>CG940/G941%</f>
        <v>0</v>
      </c>
      <c r="N964" s="393">
        <f>CG942/G942%</f>
        <v>0</v>
      </c>
      <c r="O964" s="352">
        <f>CG946/G945%</f>
        <v>0.13548384348065665</v>
      </c>
      <c r="P964" s="352">
        <f>CG948/G946%</f>
        <v>9.9646654418129019E-2</v>
      </c>
      <c r="Q964" s="352">
        <f>CG950/G947%</f>
        <v>0</v>
      </c>
      <c r="R964" s="393">
        <f>CG952/G948%</f>
        <v>0.138068905012908</v>
      </c>
      <c r="S964" s="403">
        <f>CG954/G949%</f>
        <v>0.14225963252493459</v>
      </c>
      <c r="T964" s="494"/>
      <c r="U964" s="404" t="s">
        <v>39</v>
      </c>
      <c r="V964" s="405">
        <f>CG956/G950%/0.381</f>
        <v>0.29694998273219347</v>
      </c>
      <c r="W964" s="223"/>
      <c r="X964" s="260"/>
      <c r="AF964" s="260"/>
      <c r="AG964" s="223"/>
      <c r="AH964" s="223"/>
      <c r="AI964" s="223"/>
      <c r="AJ964" s="223"/>
      <c r="AK964" s="223"/>
      <c r="AL964" s="223"/>
      <c r="AM964" s="223"/>
      <c r="AN964" s="223"/>
      <c r="AO964" s="223"/>
      <c r="AP964" s="223"/>
      <c r="AQ964" s="223"/>
      <c r="AR964" s="223"/>
      <c r="AS964" s="223"/>
      <c r="AT964" s="223"/>
      <c r="AU964" s="223"/>
      <c r="AV964" s="223"/>
      <c r="AW964" s="223"/>
      <c r="AX964" s="223"/>
      <c r="AY964" s="223"/>
      <c r="AZ964" s="223"/>
      <c r="BA964" s="223"/>
      <c r="BB964" s="223"/>
      <c r="BC964" s="223"/>
      <c r="BD964" s="223"/>
      <c r="BE964" s="223"/>
      <c r="BF964" s="223"/>
      <c r="BG964" s="223"/>
      <c r="BH964" s="380"/>
      <c r="BI964" s="381"/>
      <c r="BJ964" s="381"/>
      <c r="BK964" s="381"/>
      <c r="BL964" s="381"/>
      <c r="BM964" s="381"/>
      <c r="BN964" s="381"/>
      <c r="BO964" s="381"/>
      <c r="BP964" s="381"/>
      <c r="BQ964" s="381"/>
      <c r="BR964" s="381"/>
      <c r="BS964" s="381"/>
      <c r="BT964" s="381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9"/>
    </row>
    <row r="965" spans="1:99" ht="15" customHeight="1" x14ac:dyDescent="0.25">
      <c r="A965" s="408" t="s">
        <v>125</v>
      </c>
      <c r="B965" s="348"/>
      <c r="C965" s="348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N965" s="213"/>
      <c r="O965" s="213"/>
      <c r="P965" s="213"/>
      <c r="Q965" s="309"/>
      <c r="R965" s="309"/>
      <c r="W965" s="223"/>
      <c r="X965" s="309"/>
      <c r="Y965" s="309"/>
      <c r="Z965" s="309"/>
      <c r="AA965" s="310"/>
      <c r="AB965" s="310"/>
      <c r="AC965" s="310"/>
      <c r="AD965" s="310"/>
      <c r="AE965" s="310"/>
      <c r="AF965" s="310"/>
      <c r="AG965" s="409"/>
      <c r="AH965" s="409"/>
      <c r="AI965" s="409"/>
      <c r="AJ965" s="409"/>
      <c r="AK965" s="409"/>
      <c r="AL965" s="409"/>
      <c r="AM965" s="409"/>
      <c r="AN965" s="409"/>
      <c r="AO965" s="409"/>
      <c r="AP965" s="409"/>
      <c r="AQ965" s="409"/>
      <c r="AR965" s="409"/>
      <c r="AS965" s="409"/>
      <c r="AT965" s="409"/>
      <c r="AU965" s="409"/>
      <c r="AV965" s="409"/>
      <c r="AW965" s="409"/>
      <c r="AX965" s="409"/>
      <c r="AY965" s="409"/>
      <c r="AZ965" s="409"/>
      <c r="BA965" s="409"/>
      <c r="BB965" s="409"/>
      <c r="BC965" s="409"/>
      <c r="BD965" s="409"/>
      <c r="BE965" s="409"/>
      <c r="BF965" s="409"/>
      <c r="BG965" s="409"/>
      <c r="BH965" s="380"/>
      <c r="BI965" s="381"/>
      <c r="BJ965" s="381"/>
      <c r="BK965" s="381"/>
      <c r="BL965" s="381"/>
      <c r="BM965" s="381"/>
      <c r="BN965" s="381"/>
      <c r="BO965" s="381"/>
      <c r="BP965" s="381"/>
      <c r="BQ965" s="381"/>
      <c r="BR965" s="381"/>
      <c r="BS965" s="381"/>
      <c r="BT965" s="381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9"/>
    </row>
    <row r="966" spans="1:99" ht="15" customHeight="1" x14ac:dyDescent="0.3">
      <c r="A966" s="363"/>
      <c r="S966" s="161"/>
      <c r="T966" s="161"/>
      <c r="U966" s="161"/>
      <c r="V966" s="161"/>
      <c r="W966" s="223"/>
      <c r="BH966" s="380"/>
      <c r="BI966" s="381"/>
      <c r="BJ966" s="381"/>
      <c r="BK966" s="381"/>
      <c r="BL966" s="381"/>
      <c r="BM966" s="381"/>
      <c r="BN966" s="381"/>
      <c r="BO966" s="381"/>
      <c r="BP966" s="381"/>
      <c r="BQ966" s="381"/>
      <c r="BR966" s="381"/>
      <c r="BS966" s="381"/>
      <c r="BT966" s="381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9"/>
    </row>
    <row r="967" spans="1:99" ht="15" customHeight="1" x14ac:dyDescent="0.25">
      <c r="A967" s="363"/>
      <c r="W967" s="213"/>
      <c r="BH967" s="380"/>
      <c r="BI967" s="381"/>
      <c r="BJ967" s="381"/>
      <c r="BK967" s="381"/>
      <c r="BL967" s="381"/>
      <c r="BM967" s="381"/>
      <c r="BN967" s="381"/>
      <c r="BO967" s="381"/>
      <c r="BP967" s="381"/>
      <c r="BQ967" s="381"/>
      <c r="BR967" s="381"/>
      <c r="BS967" s="381"/>
      <c r="BT967" s="381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9"/>
    </row>
    <row r="968" spans="1:99" ht="15" customHeight="1" x14ac:dyDescent="0.3">
      <c r="A968" s="363"/>
      <c r="W968" s="213"/>
      <c r="BG968" s="161"/>
      <c r="BH968" s="380"/>
      <c r="BI968" s="381"/>
      <c r="BJ968" s="381"/>
      <c r="BK968" s="381"/>
      <c r="BL968" s="381"/>
      <c r="BM968" s="381"/>
      <c r="BN968" s="381"/>
      <c r="BO968" s="381"/>
      <c r="BP968" s="381"/>
      <c r="BQ968" s="381"/>
      <c r="BR968" s="381"/>
      <c r="BS968" s="381"/>
      <c r="BT968" s="381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</row>
    <row r="969" spans="1:99" ht="23.25" customHeight="1" x14ac:dyDescent="0.3">
      <c r="A969" s="156" t="s">
        <v>0</v>
      </c>
      <c r="B969" s="157"/>
      <c r="C969" s="157"/>
      <c r="D969" s="157"/>
      <c r="E969" s="157"/>
      <c r="F969" s="157"/>
      <c r="G969" s="157"/>
      <c r="H969" s="158"/>
      <c r="I969" s="159"/>
      <c r="J969" s="159"/>
      <c r="K969" s="426" t="s">
        <v>1</v>
      </c>
      <c r="L969" s="427"/>
      <c r="M969" s="486" t="s">
        <v>559</v>
      </c>
      <c r="N969" s="486"/>
      <c r="O969" s="159"/>
      <c r="P969" s="159"/>
      <c r="Q969" s="159"/>
      <c r="R969" s="159"/>
      <c r="S969" s="159"/>
      <c r="T969" s="159"/>
      <c r="U969" s="159"/>
      <c r="V969" s="160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161"/>
      <c r="BH969" s="162">
        <v>22</v>
      </c>
      <c r="BI969" s="430" t="s">
        <v>2</v>
      </c>
      <c r="BJ969" s="431"/>
      <c r="BK969" s="431"/>
      <c r="BL969" s="432"/>
      <c r="BM969" s="430" t="s">
        <v>3</v>
      </c>
      <c r="BN969" s="431"/>
      <c r="BO969" s="431"/>
      <c r="BP969" s="432"/>
      <c r="BQ969" s="430" t="s">
        <v>4</v>
      </c>
      <c r="BR969" s="431"/>
      <c r="BS969" s="431"/>
      <c r="BT969" s="433"/>
      <c r="BU969" s="87"/>
      <c r="BV969" s="87"/>
      <c r="BW969" s="87"/>
      <c r="BX969" s="87"/>
      <c r="BY969" s="88" t="s">
        <v>5</v>
      </c>
      <c r="BZ969" s="89"/>
      <c r="CA969" s="89"/>
      <c r="CB969" s="87"/>
      <c r="CC969" s="87"/>
      <c r="CD969" s="87"/>
      <c r="CE969" s="87"/>
      <c r="CF969" s="88" t="s">
        <v>6</v>
      </c>
      <c r="CG969" s="89"/>
      <c r="CH969" s="89"/>
      <c r="CI969" s="9"/>
      <c r="CK969" s="12"/>
      <c r="CL969" s="434" t="s">
        <v>7</v>
      </c>
      <c r="CM969" s="434"/>
      <c r="CN969" s="434"/>
      <c r="CO969" s="24"/>
      <c r="CQ969" s="12"/>
      <c r="CR969" s="434" t="s">
        <v>8</v>
      </c>
      <c r="CS969" s="434"/>
      <c r="CT969" s="434"/>
      <c r="CU969" s="24"/>
    </row>
    <row r="970" spans="1:99" ht="15.75" customHeight="1" x14ac:dyDescent="0.25">
      <c r="A970" s="163" t="s">
        <v>9</v>
      </c>
      <c r="B970" s="435" t="s">
        <v>10</v>
      </c>
      <c r="C970" s="435"/>
      <c r="D970" s="435"/>
      <c r="E970" s="435"/>
      <c r="F970" s="435"/>
      <c r="G970" s="435"/>
      <c r="H970" s="435"/>
      <c r="I970" s="436" t="s">
        <v>11</v>
      </c>
      <c r="J970" s="436"/>
      <c r="K970" s="436"/>
      <c r="L970" s="436"/>
      <c r="M970" s="436"/>
      <c r="N970" s="436"/>
      <c r="O970" s="461" t="s">
        <v>12</v>
      </c>
      <c r="P970" s="461"/>
      <c r="Q970" s="497" t="s">
        <v>13</v>
      </c>
      <c r="R970" s="497"/>
      <c r="S970" s="497"/>
      <c r="T970" s="497"/>
      <c r="U970" s="497"/>
      <c r="V970" s="498"/>
      <c r="W970" s="164"/>
      <c r="X970" s="165"/>
      <c r="Y970" s="437" t="s">
        <v>11</v>
      </c>
      <c r="Z970" s="438"/>
      <c r="AA970" s="438"/>
      <c r="AB970" s="438"/>
      <c r="AC970" s="438"/>
      <c r="AD970" s="438"/>
      <c r="AE970" s="438"/>
      <c r="AF970" s="438"/>
      <c r="AG970" s="438"/>
      <c r="AH970" s="438"/>
      <c r="AI970" s="438"/>
      <c r="AJ970" s="438"/>
      <c r="AK970" s="438"/>
      <c r="AL970" s="438"/>
      <c r="AM970" s="438"/>
      <c r="AN970" s="438"/>
      <c r="AO970" s="438"/>
      <c r="AP970" s="438"/>
      <c r="AQ970" s="438"/>
      <c r="AR970" s="438"/>
      <c r="AS970" s="438"/>
      <c r="AT970" s="438"/>
      <c r="AU970" s="439"/>
      <c r="AV970" s="166"/>
      <c r="AW970" s="167"/>
      <c r="AX970" s="167"/>
      <c r="AY970" s="167"/>
      <c r="AZ970" s="167"/>
      <c r="BA970" s="168"/>
      <c r="BB970" s="167"/>
      <c r="BC970" s="167"/>
      <c r="BD970" s="167"/>
      <c r="BE970" s="167"/>
      <c r="BF970" s="168"/>
      <c r="BG970" s="169"/>
      <c r="BH970" s="170" t="s">
        <v>9</v>
      </c>
      <c r="BI970" s="171" t="s">
        <v>7</v>
      </c>
      <c r="BJ970" s="172"/>
      <c r="BK970" s="173" t="s">
        <v>14</v>
      </c>
      <c r="BL970" s="174" t="s">
        <v>15</v>
      </c>
      <c r="BM970" s="171" t="s">
        <v>7</v>
      </c>
      <c r="BN970" s="172"/>
      <c r="BO970" s="173" t="s">
        <v>14</v>
      </c>
      <c r="BP970" s="173" t="s">
        <v>15</v>
      </c>
      <c r="BQ970" s="171" t="s">
        <v>7</v>
      </c>
      <c r="BR970" s="172"/>
      <c r="BS970" s="173" t="s">
        <v>14</v>
      </c>
      <c r="BT970" s="174" t="s">
        <v>15</v>
      </c>
      <c r="BU970" s="87"/>
      <c r="BV970" s="87"/>
      <c r="BW970" s="463" t="s">
        <v>9</v>
      </c>
      <c r="BX970" s="91" t="s">
        <v>7</v>
      </c>
      <c r="BY970" s="450" t="s">
        <v>16</v>
      </c>
      <c r="BZ970" s="450" t="s">
        <v>14</v>
      </c>
      <c r="CA970" s="452" t="s">
        <v>15</v>
      </c>
      <c r="CB970" s="87"/>
      <c r="CC970" s="87"/>
      <c r="CD970" s="454" t="s">
        <v>9</v>
      </c>
      <c r="CE970" s="92" t="s">
        <v>7</v>
      </c>
      <c r="CF970" s="450" t="s">
        <v>16</v>
      </c>
      <c r="CG970" s="457" t="s">
        <v>14</v>
      </c>
      <c r="CH970" s="459" t="s">
        <v>15</v>
      </c>
      <c r="CI970" s="9"/>
      <c r="CK970" s="25" t="s">
        <v>9</v>
      </c>
      <c r="CL970" s="26" t="s">
        <v>17</v>
      </c>
      <c r="CM970" s="26" t="s">
        <v>18</v>
      </c>
      <c r="CN970" s="1" t="s">
        <v>19</v>
      </c>
      <c r="CO970" s="27" t="s">
        <v>20</v>
      </c>
      <c r="CP970" s="28"/>
      <c r="CQ970" s="25" t="s">
        <v>9</v>
      </c>
      <c r="CR970" s="26" t="s">
        <v>17</v>
      </c>
      <c r="CS970" s="26" t="s">
        <v>18</v>
      </c>
      <c r="CT970" s="1" t="s">
        <v>19</v>
      </c>
      <c r="CU970" s="27" t="s">
        <v>20</v>
      </c>
    </row>
    <row r="971" spans="1:99" ht="31.5" customHeight="1" x14ac:dyDescent="0.25">
      <c r="A971" s="175"/>
      <c r="B971" s="176"/>
      <c r="C971" s="177" t="s">
        <v>17</v>
      </c>
      <c r="D971" s="177" t="s">
        <v>18</v>
      </c>
      <c r="E971" s="177" t="s">
        <v>19</v>
      </c>
      <c r="F971" s="178" t="s">
        <v>16</v>
      </c>
      <c r="G971" s="178" t="s">
        <v>21</v>
      </c>
      <c r="H971" s="178" t="s">
        <v>22</v>
      </c>
      <c r="I971" s="440" t="s">
        <v>23</v>
      </c>
      <c r="J971" s="440"/>
      <c r="K971" s="441" t="s">
        <v>24</v>
      </c>
      <c r="L971" s="441"/>
      <c r="M971" s="441" t="s">
        <v>25</v>
      </c>
      <c r="N971" s="441"/>
      <c r="O971" s="462"/>
      <c r="P971" s="462"/>
      <c r="Q971" s="499"/>
      <c r="R971" s="499"/>
      <c r="S971" s="499"/>
      <c r="T971" s="499"/>
      <c r="U971" s="499"/>
      <c r="V971" s="500"/>
      <c r="W971" s="164"/>
      <c r="X971" s="165"/>
      <c r="Y971" s="179"/>
      <c r="Z971" s="442" t="s">
        <v>26</v>
      </c>
      <c r="AA971" s="442"/>
      <c r="AB971" s="442"/>
      <c r="AC971" s="442"/>
      <c r="AD971" s="443" t="s">
        <v>27</v>
      </c>
      <c r="AE971" s="443"/>
      <c r="AF971" s="443"/>
      <c r="AG971" s="443"/>
      <c r="AH971" s="443" t="s">
        <v>28</v>
      </c>
      <c r="AI971" s="443"/>
      <c r="AJ971" s="443"/>
      <c r="AK971" s="443"/>
      <c r="AL971" s="444" t="s">
        <v>29</v>
      </c>
      <c r="AM971" s="444"/>
      <c r="AN971" s="444"/>
      <c r="AO971" s="444"/>
      <c r="AP971" s="445" t="s">
        <v>30</v>
      </c>
      <c r="AQ971" s="445"/>
      <c r="AR971" s="445" t="s">
        <v>31</v>
      </c>
      <c r="AS971" s="445"/>
      <c r="AT971" s="445"/>
      <c r="AU971" s="446"/>
      <c r="AW971" s="447" t="s">
        <v>32</v>
      </c>
      <c r="AX971" s="448"/>
      <c r="AY971" s="448"/>
      <c r="AZ971" s="448"/>
      <c r="BA971" s="449"/>
      <c r="BB971" s="447" t="s">
        <v>33</v>
      </c>
      <c r="BC971" s="448"/>
      <c r="BD971" s="448"/>
      <c r="BE971" s="448"/>
      <c r="BF971" s="449"/>
      <c r="BG971" s="181"/>
      <c r="BH971" s="170"/>
      <c r="BI971" s="171" t="s">
        <v>34</v>
      </c>
      <c r="BJ971" s="173" t="s">
        <v>16</v>
      </c>
      <c r="BK971" s="173"/>
      <c r="BL971" s="174"/>
      <c r="BM971" s="171" t="s">
        <v>34</v>
      </c>
      <c r="BN971" s="173" t="s">
        <v>16</v>
      </c>
      <c r="BO971" s="173"/>
      <c r="BP971" s="173"/>
      <c r="BQ971" s="171" t="s">
        <v>34</v>
      </c>
      <c r="BR971" s="173" t="s">
        <v>16</v>
      </c>
      <c r="BS971" s="173"/>
      <c r="BT971" s="174"/>
      <c r="BU971" s="87"/>
      <c r="BV971" s="87"/>
      <c r="BW971" s="464"/>
      <c r="BX971" s="95" t="s">
        <v>34</v>
      </c>
      <c r="BY971" s="451"/>
      <c r="BZ971" s="451"/>
      <c r="CA971" s="453"/>
      <c r="CB971" s="87"/>
      <c r="CC971" s="87"/>
      <c r="CD971" s="455"/>
      <c r="CE971" s="88" t="s">
        <v>34</v>
      </c>
      <c r="CF971" s="456"/>
      <c r="CG971" s="458"/>
      <c r="CH971" s="460"/>
      <c r="CI971" s="9"/>
      <c r="CK971" s="25"/>
      <c r="CL971" s="29" t="s">
        <v>35</v>
      </c>
      <c r="CM971" s="26" t="s">
        <v>35</v>
      </c>
      <c r="CN971" s="26" t="s">
        <v>35</v>
      </c>
      <c r="CO971" s="27" t="s">
        <v>35</v>
      </c>
      <c r="CP971" s="15"/>
      <c r="CQ971" s="25"/>
      <c r="CR971" s="29" t="s">
        <v>35</v>
      </c>
      <c r="CS971" s="26" t="s">
        <v>35</v>
      </c>
      <c r="CT971" s="26" t="s">
        <v>35</v>
      </c>
      <c r="CU971" s="27" t="s">
        <v>35</v>
      </c>
    </row>
    <row r="972" spans="1:99" ht="15.75" customHeight="1" x14ac:dyDescent="0.25">
      <c r="A972" s="182"/>
      <c r="B972" s="178" t="s">
        <v>36</v>
      </c>
      <c r="C972" s="177" t="s">
        <v>37</v>
      </c>
      <c r="D972" s="177" t="s">
        <v>37</v>
      </c>
      <c r="E972" s="177" t="s">
        <v>37</v>
      </c>
      <c r="F972" s="177" t="s">
        <v>37</v>
      </c>
      <c r="G972" s="177" t="s">
        <v>37</v>
      </c>
      <c r="H972" s="177" t="s">
        <v>37</v>
      </c>
      <c r="I972" s="178" t="s">
        <v>38</v>
      </c>
      <c r="J972" s="178" t="s">
        <v>39</v>
      </c>
      <c r="K972" s="178" t="s">
        <v>38</v>
      </c>
      <c r="L972" s="178" t="s">
        <v>39</v>
      </c>
      <c r="M972" s="178" t="s">
        <v>38</v>
      </c>
      <c r="N972" s="178" t="s">
        <v>39</v>
      </c>
      <c r="O972" s="178" t="s">
        <v>38</v>
      </c>
      <c r="P972" s="178" t="s">
        <v>39</v>
      </c>
      <c r="Q972" s="183" t="s">
        <v>17</v>
      </c>
      <c r="R972" s="183" t="s">
        <v>18</v>
      </c>
      <c r="S972" s="183" t="s">
        <v>19</v>
      </c>
      <c r="T972" s="183" t="s">
        <v>38</v>
      </c>
      <c r="U972" s="183" t="s">
        <v>39</v>
      </c>
      <c r="V972" s="184" t="s">
        <v>36</v>
      </c>
      <c r="W972" s="185"/>
      <c r="X972" s="186"/>
      <c r="Y972" s="175"/>
      <c r="Z972" s="187" t="s">
        <v>17</v>
      </c>
      <c r="AA972" s="187" t="s">
        <v>18</v>
      </c>
      <c r="AB972" s="188" t="s">
        <v>19</v>
      </c>
      <c r="AC972" s="189" t="s">
        <v>16</v>
      </c>
      <c r="AD972" s="187" t="s">
        <v>17</v>
      </c>
      <c r="AE972" s="187" t="s">
        <v>18</v>
      </c>
      <c r="AF972" s="187" t="s">
        <v>19</v>
      </c>
      <c r="AG972" s="189" t="s">
        <v>16</v>
      </c>
      <c r="AH972" s="187" t="s">
        <v>17</v>
      </c>
      <c r="AI972" s="187" t="s">
        <v>18</v>
      </c>
      <c r="AJ972" s="187" t="s">
        <v>19</v>
      </c>
      <c r="AK972" s="189" t="s">
        <v>16</v>
      </c>
      <c r="AL972" s="187" t="s">
        <v>17</v>
      </c>
      <c r="AM972" s="187" t="s">
        <v>18</v>
      </c>
      <c r="AN972" s="187" t="s">
        <v>19</v>
      </c>
      <c r="AO972" s="189" t="s">
        <v>39</v>
      </c>
      <c r="AP972" s="189" t="s">
        <v>38</v>
      </c>
      <c r="AQ972" s="189" t="s">
        <v>39</v>
      </c>
      <c r="AR972" s="187" t="s">
        <v>17</v>
      </c>
      <c r="AS972" s="187" t="s">
        <v>18</v>
      </c>
      <c r="AT972" s="187" t="s">
        <v>19</v>
      </c>
      <c r="AU972" s="190" t="s">
        <v>39</v>
      </c>
      <c r="AV972" s="191" t="s">
        <v>17</v>
      </c>
      <c r="AW972" s="192" t="s">
        <v>17</v>
      </c>
      <c r="AX972" s="189" t="s">
        <v>18</v>
      </c>
      <c r="AY972" s="189" t="s">
        <v>19</v>
      </c>
      <c r="AZ972" s="189" t="s">
        <v>38</v>
      </c>
      <c r="BA972" s="193" t="s">
        <v>39</v>
      </c>
      <c r="BB972" s="192" t="s">
        <v>17</v>
      </c>
      <c r="BC972" s="189" t="s">
        <v>18</v>
      </c>
      <c r="BD972" s="189" t="s">
        <v>19</v>
      </c>
      <c r="BE972" s="189" t="s">
        <v>38</v>
      </c>
      <c r="BF972" s="193" t="s">
        <v>39</v>
      </c>
      <c r="BG972" s="194"/>
      <c r="BH972" s="195"/>
      <c r="BI972" s="196"/>
      <c r="BJ972" s="197"/>
      <c r="BK972" s="198"/>
      <c r="BL972" s="199"/>
      <c r="BM972" s="196"/>
      <c r="BN972" s="197"/>
      <c r="BO972" s="198"/>
      <c r="BP972" s="200"/>
      <c r="BQ972" s="196"/>
      <c r="BR972" s="197"/>
      <c r="BS972" s="198"/>
      <c r="BT972" s="199"/>
      <c r="BU972" s="8"/>
      <c r="BV972" s="87"/>
      <c r="BW972" s="97"/>
      <c r="BX972" s="95"/>
      <c r="BY972" s="93"/>
      <c r="BZ972" s="93"/>
      <c r="CA972" s="98"/>
      <c r="CB972" s="8"/>
      <c r="CC972" s="87"/>
      <c r="CD972" s="90"/>
      <c r="CE972" s="99"/>
      <c r="CF972" s="100"/>
      <c r="CG972" s="100"/>
      <c r="CH972" s="101"/>
      <c r="CI972" s="8"/>
      <c r="CJ972" s="9"/>
      <c r="CK972" s="25"/>
      <c r="CL972" s="10"/>
      <c r="CM972" s="10"/>
      <c r="CN972" s="10"/>
      <c r="CO972" s="11"/>
      <c r="CP972" s="8"/>
      <c r="CQ972" s="25"/>
      <c r="CR972" s="30"/>
      <c r="CS972" s="30"/>
      <c r="CT972" s="30"/>
      <c r="CU972" s="46"/>
    </row>
    <row r="973" spans="1:99" ht="15.75" customHeight="1" x14ac:dyDescent="0.25">
      <c r="A973" s="201" t="s">
        <v>40</v>
      </c>
      <c r="B973" s="202"/>
      <c r="C973" s="203">
        <v>173.4</v>
      </c>
      <c r="D973" s="204">
        <v>154.535</v>
      </c>
      <c r="E973" s="204">
        <v>93.944999999999993</v>
      </c>
      <c r="F973" s="205">
        <f t="shared" ref="F973:F980" si="812">C973+D973+E973</f>
        <v>421.88</v>
      </c>
      <c r="G973" s="206">
        <f>F973+G927</f>
        <v>5293.1109999999999</v>
      </c>
      <c r="H973" s="206">
        <f>G973/BH969</f>
        <v>240.59595454545453</v>
      </c>
      <c r="I973" s="207">
        <f t="shared" ref="I973:I989" si="813">AC973</f>
        <v>0</v>
      </c>
      <c r="J973" s="207">
        <f>I973+J927</f>
        <v>0</v>
      </c>
      <c r="K973" s="207">
        <f t="shared" ref="K973:K989" si="814">AG973</f>
        <v>0</v>
      </c>
      <c r="L973" s="207">
        <f>K973+L927</f>
        <v>140</v>
      </c>
      <c r="M973" s="207">
        <f t="shared" ref="M973:M989" si="815">AK973</f>
        <v>860</v>
      </c>
      <c r="N973" s="207" t="e">
        <f>M973+N927</f>
        <v>#VALUE!</v>
      </c>
      <c r="O973" s="208">
        <f>(24*60-(I973+K973+M973+AR973+AS973+AT973+AP973))/24/60*100</f>
        <v>40.277777777777779</v>
      </c>
      <c r="P973" s="410" t="e">
        <f>(X973*24*60-(J973+L973+N973+AQ973+AU973))/X973/24/60*100</f>
        <v>#VALUE!</v>
      </c>
      <c r="Q973" s="209"/>
      <c r="R973" s="210"/>
      <c r="S973" s="211"/>
      <c r="T973" s="209"/>
      <c r="U973" s="209"/>
      <c r="V973" s="212"/>
      <c r="W973" s="213"/>
      <c r="X973" s="214">
        <f>BH969</f>
        <v>22</v>
      </c>
      <c r="Y973" s="201" t="s">
        <v>40</v>
      </c>
      <c r="Z973" s="215"/>
      <c r="AA973" s="216"/>
      <c r="AB973" s="217"/>
      <c r="AC973" s="210">
        <f t="shared" ref="AC973:AC989" si="816">Z973+AA973+AB973</f>
        <v>0</v>
      </c>
      <c r="AD973" s="215"/>
      <c r="AE973" s="215"/>
      <c r="AF973" s="215"/>
      <c r="AG973" s="210">
        <f t="shared" ref="AG973:AG989" si="817">AD973+AE973+AF973</f>
        <v>0</v>
      </c>
      <c r="AH973" s="216">
        <v>210</v>
      </c>
      <c r="AI973" s="216">
        <v>305</v>
      </c>
      <c r="AJ973" s="216">
        <v>345</v>
      </c>
      <c r="AK973" s="210">
        <f t="shared" ref="AK973:AK989" si="818">AH973+AI973+AJ973</f>
        <v>860</v>
      </c>
      <c r="AL973" s="218"/>
      <c r="AM973" s="218"/>
      <c r="AN973" s="218"/>
      <c r="AO973" s="207">
        <f>AL973+AM973+AN973+AO927</f>
        <v>0</v>
      </c>
      <c r="AP973" s="209"/>
      <c r="AQ973" s="411">
        <f>AP973+AQ927</f>
        <v>0</v>
      </c>
      <c r="AR973" s="210"/>
      <c r="AS973" s="210"/>
      <c r="AT973" s="210"/>
      <c r="AU973" s="219">
        <f>AR973+AS973+AT973+AU927</f>
        <v>0</v>
      </c>
      <c r="AV973" s="220" t="s">
        <v>40</v>
      </c>
      <c r="AW973" s="221"/>
      <c r="AX973" s="210"/>
      <c r="AY973" s="210"/>
      <c r="AZ973" s="219">
        <f>AW973+AX973+AY973</f>
        <v>0</v>
      </c>
      <c r="BA973" s="222">
        <f>AZ973+BA927</f>
        <v>0</v>
      </c>
      <c r="BB973" s="221"/>
      <c r="BC973" s="210"/>
      <c r="BD973" s="210"/>
      <c r="BE973" s="219">
        <f>BB973+BC973+BD973</f>
        <v>0</v>
      </c>
      <c r="BF973" s="222">
        <f t="shared" ref="BF973:BF995" si="819">BE973+BF927</f>
        <v>0</v>
      </c>
      <c r="BG973" s="223"/>
      <c r="BH973" s="224" t="s">
        <v>40</v>
      </c>
      <c r="BI973" s="225"/>
      <c r="BJ973" s="226">
        <v>1.62</v>
      </c>
      <c r="BK973" s="227"/>
      <c r="BL973" s="228"/>
      <c r="BM973" s="225"/>
      <c r="BN973" s="226">
        <v>1.24</v>
      </c>
      <c r="BO973" s="227"/>
      <c r="BP973" s="229"/>
      <c r="BQ973" s="225"/>
      <c r="BR973" s="226">
        <v>1.53</v>
      </c>
      <c r="BS973" s="227"/>
      <c r="BT973" s="230"/>
      <c r="BU973" s="8"/>
      <c r="BV973" s="87"/>
      <c r="BW973" s="104" t="s">
        <v>40</v>
      </c>
      <c r="BX973" s="13"/>
      <c r="BY973" s="102">
        <f>BJ973+BN973+BR973</f>
        <v>4.3900000000000006</v>
      </c>
      <c r="BZ973" s="102"/>
      <c r="CA973" s="98"/>
      <c r="CB973" s="8"/>
      <c r="CC973" s="87"/>
      <c r="CD973" s="90" t="s">
        <v>40</v>
      </c>
      <c r="CE973" s="105"/>
      <c r="CF973" s="102">
        <f>BY973</f>
        <v>4.3900000000000006</v>
      </c>
      <c r="CG973" s="102"/>
      <c r="CH973" s="106"/>
      <c r="CI973" s="8"/>
      <c r="CJ973" s="9"/>
      <c r="CK973" s="25" t="s">
        <v>40</v>
      </c>
      <c r="CL973" s="31">
        <f>BJ973/C973*100</f>
        <v>0.9342560553633219</v>
      </c>
      <c r="CM973" s="31">
        <f>BN973/D973*100</f>
        <v>0.80240722166499501</v>
      </c>
      <c r="CN973" s="31">
        <f>BR973/E973*100</f>
        <v>1.6286124860290598</v>
      </c>
      <c r="CO973" s="32">
        <f>BY973/F973%</f>
        <v>1.0405802597895137</v>
      </c>
      <c r="CP973" s="8"/>
      <c r="CQ973" s="25" t="s">
        <v>40</v>
      </c>
      <c r="CR973" s="31"/>
      <c r="CS973" s="31"/>
      <c r="CT973" s="31"/>
      <c r="CU973" s="32"/>
    </row>
    <row r="974" spans="1:99" ht="15.75" customHeight="1" x14ac:dyDescent="0.25">
      <c r="A974" s="182" t="s">
        <v>41</v>
      </c>
      <c r="B974" s="202"/>
      <c r="C974" s="204">
        <v>193.55099999999999</v>
      </c>
      <c r="D974" s="204">
        <v>126.786</v>
      </c>
      <c r="E974" s="204">
        <v>153.96100000000001</v>
      </c>
      <c r="F974" s="205">
        <f t="shared" si="812"/>
        <v>474.298</v>
      </c>
      <c r="G974" s="206">
        <f t="shared" ref="G974:G997" si="820">F974+G928</f>
        <v>5296.8729999999996</v>
      </c>
      <c r="H974" s="205">
        <f>G974/BH969</f>
        <v>240.76695454545452</v>
      </c>
      <c r="I974" s="231">
        <f t="shared" si="813"/>
        <v>85</v>
      </c>
      <c r="J974" s="207">
        <f t="shared" ref="J974:J995" si="821">I974+J928</f>
        <v>520</v>
      </c>
      <c r="K974" s="231">
        <f t="shared" si="814"/>
        <v>25</v>
      </c>
      <c r="L974" s="207">
        <f t="shared" ref="L974:L995" si="822">K974+L928</f>
        <v>175</v>
      </c>
      <c r="M974" s="207">
        <f t="shared" si="815"/>
        <v>130</v>
      </c>
      <c r="N974" s="207">
        <f t="shared" ref="N974:N995" si="823">M974+N928</f>
        <v>15250</v>
      </c>
      <c r="O974" s="208">
        <f>(24*60-(I974+K974+M974+AR974+AS974+AT974+AP974))/24/60*100</f>
        <v>83.333333333333343</v>
      </c>
      <c r="P974" s="208">
        <f>(X974*24*60-(J974+L974+N974+AQ974+AU974))/X974/24/60*100</f>
        <v>49.668560606060609</v>
      </c>
      <c r="Q974" s="232"/>
      <c r="R974" s="233"/>
      <c r="S974" s="233"/>
      <c r="T974" s="234"/>
      <c r="U974" s="234"/>
      <c r="V974" s="184"/>
      <c r="W974" s="213"/>
      <c r="X974" s="214">
        <f t="shared" ref="X974:X983" si="824">X973</f>
        <v>22</v>
      </c>
      <c r="Y974" s="182" t="s">
        <v>41</v>
      </c>
      <c r="Z974" s="215"/>
      <c r="AA974" s="216">
        <v>85</v>
      </c>
      <c r="AB974" s="216"/>
      <c r="AC974" s="210">
        <f t="shared" si="816"/>
        <v>85</v>
      </c>
      <c r="AD974" s="235"/>
      <c r="AE974" s="235"/>
      <c r="AF974" s="235">
        <v>25</v>
      </c>
      <c r="AG974" s="210">
        <f t="shared" si="817"/>
        <v>25</v>
      </c>
      <c r="AH974" s="235">
        <v>0</v>
      </c>
      <c r="AI974" s="235">
        <v>45</v>
      </c>
      <c r="AJ974" s="235">
        <v>85</v>
      </c>
      <c r="AK974" s="210">
        <f t="shared" si="818"/>
        <v>130</v>
      </c>
      <c r="AL974" s="233"/>
      <c r="AM974" s="233"/>
      <c r="AN974" s="233"/>
      <c r="AO974" s="207">
        <f t="shared" ref="AO974:AO995" si="825">AL974+AM974+AN974+AO928</f>
        <v>0</v>
      </c>
      <c r="AP974" s="236"/>
      <c r="AQ974" s="411">
        <f t="shared" ref="AQ974:AQ995" si="826">AP974+AQ928</f>
        <v>0</v>
      </c>
      <c r="AR974" s="237"/>
      <c r="AS974" s="237"/>
      <c r="AT974" s="237"/>
      <c r="AU974" s="219">
        <f t="shared" ref="AU974:AU995" si="827">AR974+AS974+AT974+AU928</f>
        <v>0</v>
      </c>
      <c r="AV974" s="220" t="s">
        <v>42</v>
      </c>
      <c r="AW974" s="221"/>
      <c r="AX974" s="210"/>
      <c r="AY974" s="210"/>
      <c r="AZ974" s="219">
        <f>AW974+AX974+AY974</f>
        <v>0</v>
      </c>
      <c r="BA974" s="222">
        <f t="shared" ref="BA974:BA996" si="828">AZ974+BA928</f>
        <v>0</v>
      </c>
      <c r="BB974" s="221"/>
      <c r="BC974" s="210"/>
      <c r="BD974" s="210"/>
      <c r="BE974" s="219">
        <f>BB974+BC974+BD974</f>
        <v>0</v>
      </c>
      <c r="BF974" s="222">
        <f t="shared" si="819"/>
        <v>0</v>
      </c>
      <c r="BG974" s="238"/>
      <c r="BH974" s="195"/>
      <c r="BI974" s="239"/>
      <c r="BJ974" s="240"/>
      <c r="BK974" s="241"/>
      <c r="BL974" s="242"/>
      <c r="BM974" s="239"/>
      <c r="BN974" s="241"/>
      <c r="BO974" s="241"/>
      <c r="BP974" s="198"/>
      <c r="BQ974" s="239"/>
      <c r="BR974" s="241"/>
      <c r="BS974" s="241"/>
      <c r="BT974" s="243"/>
      <c r="BU974" s="8"/>
      <c r="BV974" s="87"/>
      <c r="BW974" s="107"/>
      <c r="BX974" s="14"/>
      <c r="BY974" s="93"/>
      <c r="BZ974" s="93"/>
      <c r="CA974" s="98"/>
      <c r="CB974" s="8"/>
      <c r="CC974" s="87"/>
      <c r="CD974" s="108"/>
      <c r="CE974" s="109"/>
      <c r="CF974" s="93"/>
      <c r="CG974" s="93"/>
      <c r="CH974" s="110"/>
      <c r="CI974" s="8"/>
      <c r="CJ974" s="9"/>
      <c r="CK974" s="25"/>
      <c r="CL974" s="2"/>
      <c r="CM974" s="2"/>
      <c r="CN974" s="2"/>
      <c r="CO974" s="3"/>
      <c r="CP974" s="8"/>
      <c r="CQ974" s="25"/>
      <c r="CR974" s="2"/>
      <c r="CS974" s="2"/>
      <c r="CT974" s="2"/>
      <c r="CU974" s="3"/>
    </row>
    <row r="975" spans="1:99" ht="15.75" customHeight="1" x14ac:dyDescent="0.25">
      <c r="A975" s="201" t="s">
        <v>43</v>
      </c>
      <c r="B975" s="503">
        <v>260</v>
      </c>
      <c r="C975" s="204">
        <v>92.54</v>
      </c>
      <c r="D975" s="204">
        <v>43.715000000000003</v>
      </c>
      <c r="E975" s="204">
        <v>103.611</v>
      </c>
      <c r="F975" s="244">
        <f t="shared" si="812"/>
        <v>239.86599999999999</v>
      </c>
      <c r="G975" s="206">
        <f t="shared" si="820"/>
        <v>4227.9210000000003</v>
      </c>
      <c r="H975" s="206">
        <f>G975/BH969</f>
        <v>192.1782272727273</v>
      </c>
      <c r="I975" s="207">
        <f t="shared" si="813"/>
        <v>0</v>
      </c>
      <c r="J975" s="207">
        <f t="shared" si="821"/>
        <v>290</v>
      </c>
      <c r="K975" s="207">
        <f t="shared" si="814"/>
        <v>0</v>
      </c>
      <c r="L975" s="207">
        <f t="shared" si="822"/>
        <v>490</v>
      </c>
      <c r="M975" s="207">
        <f t="shared" si="815"/>
        <v>35</v>
      </c>
      <c r="N975" s="207">
        <f t="shared" si="823"/>
        <v>3430</v>
      </c>
      <c r="O975" s="208">
        <f>(24*60-(I975+K975+M975+AR975+AS975+AT975+AP975))/24/60*100</f>
        <v>96.180555555555557</v>
      </c>
      <c r="P975" s="208">
        <f>(X975*24*60-(J975+L975+N975+AQ975+AU975))/X975/24/60*100</f>
        <v>85.037878787878782</v>
      </c>
      <c r="Q975" s="496">
        <f>(C975+C976)/AL975*60</f>
        <v>11.567500000000001</v>
      </c>
      <c r="R975" s="496">
        <f>(D975+D976)/AM975*60</f>
        <v>10.345434782608695</v>
      </c>
      <c r="S975" s="496">
        <f>(E975+E976)/AN975*60</f>
        <v>13.970022471910113</v>
      </c>
      <c r="T975" s="496">
        <f>(F975+F976)/(AL975+AM975+AN975)*60</f>
        <v>11.933545126353792</v>
      </c>
      <c r="U975" s="496">
        <f>(G975+G976)*60/AO975</f>
        <v>12.317812060515662</v>
      </c>
      <c r="V975" s="487">
        <v>13.76</v>
      </c>
      <c r="W975" s="245"/>
      <c r="X975" s="214">
        <f t="shared" si="824"/>
        <v>22</v>
      </c>
      <c r="Y975" s="201" t="s">
        <v>43</v>
      </c>
      <c r="Z975" s="215"/>
      <c r="AA975" s="216"/>
      <c r="AB975" s="216"/>
      <c r="AC975" s="210">
        <f t="shared" si="816"/>
        <v>0</v>
      </c>
      <c r="AD975" s="246"/>
      <c r="AE975" s="235"/>
      <c r="AF975" s="235"/>
      <c r="AG975" s="210">
        <f t="shared" si="817"/>
        <v>0</v>
      </c>
      <c r="AH975" s="235">
        <v>0</v>
      </c>
      <c r="AI975" s="235">
        <v>0</v>
      </c>
      <c r="AJ975" s="235">
        <v>35</v>
      </c>
      <c r="AK975" s="210">
        <f t="shared" si="818"/>
        <v>35</v>
      </c>
      <c r="AL975" s="247">
        <f>480-0</f>
        <v>480</v>
      </c>
      <c r="AM975" s="247">
        <v>460</v>
      </c>
      <c r="AN975" s="247">
        <f>480-35</f>
        <v>445</v>
      </c>
      <c r="AO975" s="207">
        <f t="shared" si="825"/>
        <v>23465</v>
      </c>
      <c r="AP975" s="209"/>
      <c r="AQ975" s="411">
        <f t="shared" si="826"/>
        <v>0</v>
      </c>
      <c r="AR975" s="210"/>
      <c r="AS975" s="210">
        <v>20</v>
      </c>
      <c r="AT975" s="210"/>
      <c r="AU975" s="219">
        <f t="shared" si="827"/>
        <v>530</v>
      </c>
      <c r="AV975" s="220" t="s">
        <v>44</v>
      </c>
      <c r="AW975" s="221"/>
      <c r="AX975" s="210"/>
      <c r="AY975" s="210"/>
      <c r="AZ975" s="219">
        <f>AW975+AX975+AY975</f>
        <v>0</v>
      </c>
      <c r="BA975" s="222">
        <f t="shared" si="828"/>
        <v>0</v>
      </c>
      <c r="BB975" s="221"/>
      <c r="BC975" s="210"/>
      <c r="BD975" s="210"/>
      <c r="BE975" s="219">
        <f>BB975+BC975+BD975</f>
        <v>0</v>
      </c>
      <c r="BF975" s="222">
        <f t="shared" si="819"/>
        <v>0</v>
      </c>
      <c r="BG975" s="248">
        <f>SUM(AR975:AT977,AP975:AP977,AL975:AN977,AH975:AJ977,AD975:AF977,Z975:AB977)</f>
        <v>1440</v>
      </c>
      <c r="BH975" s="224" t="s">
        <v>45</v>
      </c>
      <c r="BI975" s="225"/>
      <c r="BJ975" s="249">
        <v>0.77</v>
      </c>
      <c r="BK975" s="226"/>
      <c r="BL975" s="250"/>
      <c r="BM975" s="225"/>
      <c r="BN975" s="226">
        <v>0.68</v>
      </c>
      <c r="BO975" s="226"/>
      <c r="BP975" s="251"/>
      <c r="BQ975" s="225"/>
      <c r="BR975" s="226">
        <v>0.56000000000000005</v>
      </c>
      <c r="BS975" s="226"/>
      <c r="BT975" s="252"/>
      <c r="BU975" s="8"/>
      <c r="BV975" s="87"/>
      <c r="BW975" s="104" t="s">
        <v>45</v>
      </c>
      <c r="BX975" s="13"/>
      <c r="BY975" s="102">
        <f>BJ975+BN975+BR975</f>
        <v>2.0100000000000002</v>
      </c>
      <c r="BZ975" s="102">
        <f>BK975+BO975+BS975</f>
        <v>0</v>
      </c>
      <c r="CA975" s="98"/>
      <c r="CB975" s="8"/>
      <c r="CC975" s="87"/>
      <c r="CD975" s="90" t="s">
        <v>45</v>
      </c>
      <c r="CE975" s="105"/>
      <c r="CF975" s="102">
        <f>BY975</f>
        <v>2.0100000000000002</v>
      </c>
      <c r="CG975" s="102">
        <f>BZ975</f>
        <v>0</v>
      </c>
      <c r="CH975" s="106"/>
      <c r="CI975" s="8"/>
      <c r="CJ975" s="9"/>
      <c r="CK975" s="25" t="s">
        <v>45</v>
      </c>
      <c r="CL975" s="31">
        <f>BJ975/(C975+C976+C977)%</f>
        <v>0.83207261724659598</v>
      </c>
      <c r="CM975" s="31">
        <f>BN975/(D975+D976+D977)%</f>
        <v>0.85734098215974286</v>
      </c>
      <c r="CN975" s="31">
        <f>BR975/(E975+E976+E977)%</f>
        <v>0.54048315333314034</v>
      </c>
      <c r="CO975" s="32">
        <f>BY975/(F975+F976+F977)%</f>
        <v>0.72967262747489725</v>
      </c>
      <c r="CP975" s="8"/>
      <c r="CQ975" s="25" t="s">
        <v>45</v>
      </c>
      <c r="CR975" s="31">
        <f>BK975/(C975+C976+C977)%</f>
        <v>0</v>
      </c>
      <c r="CS975" s="31">
        <f>BO975/(D975+D976+D977)%</f>
        <v>0</v>
      </c>
      <c r="CT975" s="31">
        <f>BS975/(E975+E976+E977)%</f>
        <v>0</v>
      </c>
      <c r="CU975" s="32">
        <f>BZ975/(F975+F976+F977)%</f>
        <v>0</v>
      </c>
    </row>
    <row r="976" spans="1:99" ht="15.75" customHeight="1" x14ac:dyDescent="0.25">
      <c r="A976" s="182" t="s">
        <v>46</v>
      </c>
      <c r="B976" s="503"/>
      <c r="C976" s="204">
        <v>0</v>
      </c>
      <c r="D976" s="204">
        <v>35.6</v>
      </c>
      <c r="E976" s="204">
        <v>0</v>
      </c>
      <c r="F976" s="205">
        <f t="shared" si="812"/>
        <v>35.6</v>
      </c>
      <c r="G976" s="206">
        <f t="shared" si="820"/>
        <v>589.37</v>
      </c>
      <c r="H976" s="205">
        <f>G976/BH969</f>
        <v>26.789545454545454</v>
      </c>
      <c r="I976" s="231">
        <f t="shared" si="813"/>
        <v>0</v>
      </c>
      <c r="J976" s="207">
        <f t="shared" si="821"/>
        <v>0</v>
      </c>
      <c r="K976" s="231">
        <f t="shared" si="814"/>
        <v>0</v>
      </c>
      <c r="L976" s="207">
        <f t="shared" si="822"/>
        <v>0</v>
      </c>
      <c r="M976" s="207">
        <f t="shared" si="815"/>
        <v>0</v>
      </c>
      <c r="N976" s="207">
        <f t="shared" si="823"/>
        <v>0</v>
      </c>
      <c r="O976" s="208"/>
      <c r="P976" s="208"/>
      <c r="Q976" s="496"/>
      <c r="R976" s="496"/>
      <c r="S976" s="496"/>
      <c r="T976" s="496"/>
      <c r="U976" s="496"/>
      <c r="V976" s="487"/>
      <c r="W976" s="245"/>
      <c r="X976" s="214">
        <f t="shared" si="824"/>
        <v>22</v>
      </c>
      <c r="Y976" s="182" t="s">
        <v>46</v>
      </c>
      <c r="Z976" s="215"/>
      <c r="AA976" s="216"/>
      <c r="AB976" s="216"/>
      <c r="AC976" s="210">
        <f t="shared" si="816"/>
        <v>0</v>
      </c>
      <c r="AD976" s="235"/>
      <c r="AE976" s="235"/>
      <c r="AF976" s="235"/>
      <c r="AG976" s="210">
        <f t="shared" si="817"/>
        <v>0</v>
      </c>
      <c r="AH976" s="235">
        <v>0</v>
      </c>
      <c r="AI976" s="235">
        <v>0</v>
      </c>
      <c r="AJ976" s="235"/>
      <c r="AK976" s="210">
        <f t="shared" si="818"/>
        <v>0</v>
      </c>
      <c r="AL976" s="233"/>
      <c r="AM976" s="233"/>
      <c r="AN976" s="233"/>
      <c r="AO976" s="207">
        <f t="shared" si="825"/>
        <v>0</v>
      </c>
      <c r="AP976" s="236"/>
      <c r="AQ976" s="411">
        <f t="shared" si="826"/>
        <v>0</v>
      </c>
      <c r="AR976" s="237"/>
      <c r="AS976" s="237"/>
      <c r="AT976" s="237"/>
      <c r="AU976" s="219">
        <f t="shared" si="827"/>
        <v>0</v>
      </c>
      <c r="AV976" s="253"/>
      <c r="AW976" s="254"/>
      <c r="AX976" s="237"/>
      <c r="AY976" s="237"/>
      <c r="AZ976" s="255"/>
      <c r="BA976" s="222">
        <f t="shared" si="828"/>
        <v>0</v>
      </c>
      <c r="BB976" s="254"/>
      <c r="BC976" s="237"/>
      <c r="BD976" s="237"/>
      <c r="BE976" s="255"/>
      <c r="BF976" s="222">
        <f t="shared" si="819"/>
        <v>0</v>
      </c>
      <c r="BG976" s="257"/>
      <c r="BH976" s="195"/>
      <c r="BI976" s="239"/>
      <c r="BJ976" s="240"/>
      <c r="BK976" s="241"/>
      <c r="BL976" s="242"/>
      <c r="BM976" s="239"/>
      <c r="BN976" s="241"/>
      <c r="BO976" s="241"/>
      <c r="BP976" s="198"/>
      <c r="BQ976" s="239"/>
      <c r="BR976" s="241"/>
      <c r="BS976" s="241"/>
      <c r="BT976" s="243"/>
      <c r="BU976" s="8"/>
      <c r="BV976" s="87"/>
      <c r="BW976" s="107"/>
      <c r="BX976" s="14"/>
      <c r="BY976" s="93"/>
      <c r="BZ976" s="93"/>
      <c r="CA976" s="98"/>
      <c r="CB976" s="8"/>
      <c r="CC976" s="87"/>
      <c r="CD976" s="108"/>
      <c r="CE976" s="109"/>
      <c r="CF976" s="93"/>
      <c r="CG976" s="93"/>
      <c r="CH976" s="110"/>
      <c r="CI976" s="8"/>
      <c r="CJ976" s="9"/>
      <c r="CK976" s="25"/>
      <c r="CL976" s="2"/>
      <c r="CM976" s="2"/>
      <c r="CN976" s="2"/>
      <c r="CO976" s="3"/>
      <c r="CP976" s="8"/>
      <c r="CQ976" s="25"/>
      <c r="CR976" s="2"/>
      <c r="CS976" s="2"/>
      <c r="CT976" s="2"/>
      <c r="CU976" s="3"/>
    </row>
    <row r="977" spans="1:99" ht="15.75" customHeight="1" x14ac:dyDescent="0.25">
      <c r="A977" s="182" t="s">
        <v>47</v>
      </c>
      <c r="B977" s="258">
        <v>45</v>
      </c>
      <c r="C977" s="204">
        <v>0</v>
      </c>
      <c r="D977" s="204">
        <v>0</v>
      </c>
      <c r="E977" s="204">
        <v>0</v>
      </c>
      <c r="F977" s="205">
        <f t="shared" si="812"/>
        <v>0</v>
      </c>
      <c r="G977" s="206">
        <f t="shared" si="820"/>
        <v>350.96499999999992</v>
      </c>
      <c r="H977" s="205">
        <f>G977/BH969</f>
        <v>15.952954545454542</v>
      </c>
      <c r="I977" s="231">
        <f t="shared" si="813"/>
        <v>0</v>
      </c>
      <c r="J977" s="207">
        <f t="shared" si="821"/>
        <v>0</v>
      </c>
      <c r="K977" s="231">
        <f t="shared" si="814"/>
        <v>0</v>
      </c>
      <c r="L977" s="207">
        <f t="shared" si="822"/>
        <v>0</v>
      </c>
      <c r="M977" s="207">
        <f t="shared" si="815"/>
        <v>0</v>
      </c>
      <c r="N977" s="207">
        <f t="shared" si="823"/>
        <v>0</v>
      </c>
      <c r="O977" s="208"/>
      <c r="P977" s="208"/>
      <c r="Q977" s="207" t="e">
        <f>C977/AL977*60</f>
        <v>#DIV/0!</v>
      </c>
      <c r="R977" s="207" t="e">
        <f>D977/AM977*60</f>
        <v>#DIV/0!</v>
      </c>
      <c r="S977" s="207" t="e">
        <f>E977/AN977*60</f>
        <v>#DIV/0!</v>
      </c>
      <c r="T977" s="207" t="e">
        <f>(F977)/(AL977+AM977+AN977)*60</f>
        <v>#DIV/0!</v>
      </c>
      <c r="U977" s="207" t="e">
        <f>(G977)*60/AO977</f>
        <v>#DIV/0!</v>
      </c>
      <c r="V977" s="259">
        <v>16.5</v>
      </c>
      <c r="W977" s="213"/>
      <c r="X977" s="214">
        <f t="shared" si="824"/>
        <v>22</v>
      </c>
      <c r="Y977" s="182" t="s">
        <v>47</v>
      </c>
      <c r="Z977" s="215"/>
      <c r="AA977" s="216"/>
      <c r="AB977" s="217"/>
      <c r="AC977" s="210">
        <f t="shared" si="816"/>
        <v>0</v>
      </c>
      <c r="AD977" s="235"/>
      <c r="AE977" s="235"/>
      <c r="AF977" s="235"/>
      <c r="AG977" s="210">
        <f t="shared" si="817"/>
        <v>0</v>
      </c>
      <c r="AH977" s="235">
        <v>0</v>
      </c>
      <c r="AI977" s="235">
        <v>0</v>
      </c>
      <c r="AJ977" s="235"/>
      <c r="AK977" s="210">
        <f t="shared" si="818"/>
        <v>0</v>
      </c>
      <c r="AL977" s="247"/>
      <c r="AM977" s="247"/>
      <c r="AN977" s="247"/>
      <c r="AO977" s="207">
        <f t="shared" si="825"/>
        <v>0</v>
      </c>
      <c r="AP977" s="236"/>
      <c r="AQ977" s="411">
        <f t="shared" si="826"/>
        <v>0</v>
      </c>
      <c r="AR977" s="237"/>
      <c r="AS977" s="237"/>
      <c r="AT977" s="237"/>
      <c r="AU977" s="219">
        <f t="shared" si="827"/>
        <v>0</v>
      </c>
      <c r="AV977" s="253"/>
      <c r="AW977" s="254"/>
      <c r="AX977" s="237"/>
      <c r="AY977" s="237"/>
      <c r="AZ977" s="255"/>
      <c r="BA977" s="222">
        <f t="shared" si="828"/>
        <v>0</v>
      </c>
      <c r="BB977" s="254"/>
      <c r="BC977" s="237"/>
      <c r="BD977" s="237"/>
      <c r="BE977" s="255"/>
      <c r="BF977" s="222">
        <f t="shared" si="819"/>
        <v>0</v>
      </c>
      <c r="BG977" s="260"/>
      <c r="BH977" s="224" t="s">
        <v>48</v>
      </c>
      <c r="BI977" s="225"/>
      <c r="BJ977" s="249">
        <v>1.1100000000000001</v>
      </c>
      <c r="BK977" s="226"/>
      <c r="BL977" s="250"/>
      <c r="BM977" s="225"/>
      <c r="BN977" s="226">
        <v>1.24</v>
      </c>
      <c r="BO977" s="226"/>
      <c r="BP977" s="251"/>
      <c r="BQ977" s="225"/>
      <c r="BR977" s="226">
        <v>1.22</v>
      </c>
      <c r="BS977" s="226"/>
      <c r="BT977" s="252"/>
      <c r="BU977" s="8"/>
      <c r="BV977" s="87"/>
      <c r="BW977" s="104" t="s">
        <v>48</v>
      </c>
      <c r="BX977" s="13"/>
      <c r="BY977" s="102">
        <f>BJ977+BN977+BR977</f>
        <v>3.5700000000000003</v>
      </c>
      <c r="BZ977" s="102">
        <f>BK977+BO977+BS977</f>
        <v>0</v>
      </c>
      <c r="CA977" s="98"/>
      <c r="CB977" s="8"/>
      <c r="CC977" s="87"/>
      <c r="CD977" s="90" t="s">
        <v>48</v>
      </c>
      <c r="CE977" s="105"/>
      <c r="CF977" s="102">
        <f>BY977</f>
        <v>3.5700000000000003</v>
      </c>
      <c r="CG977" s="102">
        <f>BZ977</f>
        <v>0</v>
      </c>
      <c r="CH977" s="106"/>
      <c r="CI977" s="8"/>
      <c r="CJ977" s="9"/>
      <c r="CK977" s="25" t="s">
        <v>48</v>
      </c>
      <c r="CL977" s="31">
        <f>BJ977/(C978+C979+C980)%</f>
        <v>0.52857142857142858</v>
      </c>
      <c r="CM977" s="31">
        <f>BN977/(D978+D979+D980)%</f>
        <v>0.69469343850842591</v>
      </c>
      <c r="CN977" s="31">
        <f>BR977/(E978+E979+E980)%</f>
        <v>0.68498919176890039</v>
      </c>
      <c r="CO977" s="32">
        <f>BY977/(F978+F979+F980)%</f>
        <v>0.63007301434342688</v>
      </c>
      <c r="CP977" s="8"/>
      <c r="CQ977" s="25" t="s">
        <v>48</v>
      </c>
      <c r="CR977" s="31">
        <f>BK977/(C978+C979+C980)%</f>
        <v>0</v>
      </c>
      <c r="CS977" s="31">
        <f>BO977/(D978+D979+D980)%</f>
        <v>0</v>
      </c>
      <c r="CT977" s="31">
        <f>BS977/(E978+E979+E980)%</f>
        <v>0</v>
      </c>
      <c r="CU977" s="32">
        <f>BZ977/(F980+F978+F979)%</f>
        <v>0</v>
      </c>
    </row>
    <row r="978" spans="1:99" ht="15.75" customHeight="1" x14ac:dyDescent="0.25">
      <c r="A978" s="201" t="s">
        <v>49</v>
      </c>
      <c r="B978" s="503">
        <v>234</v>
      </c>
      <c r="C978" s="204">
        <v>0</v>
      </c>
      <c r="D978" s="204">
        <v>0</v>
      </c>
      <c r="E978" s="204">
        <v>128.91499999999999</v>
      </c>
      <c r="F978" s="206">
        <f t="shared" si="812"/>
        <v>128.91499999999999</v>
      </c>
      <c r="G978" s="206">
        <f t="shared" si="820"/>
        <v>2796.8280000000009</v>
      </c>
      <c r="H978" s="206">
        <f>G978/BH969</f>
        <v>127.12854545454549</v>
      </c>
      <c r="I978" s="207">
        <f t="shared" si="813"/>
        <v>0</v>
      </c>
      <c r="J978" s="207">
        <f t="shared" si="821"/>
        <v>220</v>
      </c>
      <c r="K978" s="207">
        <f t="shared" si="814"/>
        <v>0</v>
      </c>
      <c r="L978" s="207">
        <f t="shared" si="822"/>
        <v>370</v>
      </c>
      <c r="M978" s="207">
        <f t="shared" si="815"/>
        <v>60</v>
      </c>
      <c r="N978" s="207">
        <f t="shared" si="823"/>
        <v>2850</v>
      </c>
      <c r="O978" s="208">
        <f>(24*60-(I978+K978+M978+AR978+AS978+AT978))/24/60*100</f>
        <v>95.833333333333343</v>
      </c>
      <c r="P978" s="208">
        <f>(X978*24*60-(J978+L978+N978+AQ978+AU978))/X978/24/60*100</f>
        <v>87.736742424242436</v>
      </c>
      <c r="Q978" s="496">
        <f>(C978+C979)/AL978*60</f>
        <v>0</v>
      </c>
      <c r="R978" s="496">
        <f>(D978+D979)/AM978*60</f>
        <v>0</v>
      </c>
      <c r="S978" s="496">
        <f>(E978+E979)/AN978*60</f>
        <v>17.579318181818181</v>
      </c>
      <c r="T978" s="496">
        <f>(F978+F979)/(AL978+AM978+AN978)*60</f>
        <v>5.7723134328358201</v>
      </c>
      <c r="U978" s="496">
        <f>(G978+G979)*60/AO978</f>
        <v>7.0052047589229831</v>
      </c>
      <c r="V978" s="487">
        <v>16.25</v>
      </c>
      <c r="W978" s="245"/>
      <c r="X978" s="214">
        <f t="shared" si="824"/>
        <v>22</v>
      </c>
      <c r="Y978" s="201" t="s">
        <v>49</v>
      </c>
      <c r="Z978" s="215"/>
      <c r="AA978" s="216"/>
      <c r="AB978" s="216"/>
      <c r="AC978" s="210">
        <f t="shared" si="816"/>
        <v>0</v>
      </c>
      <c r="AD978" s="235"/>
      <c r="AE978" s="235"/>
      <c r="AF978" s="235"/>
      <c r="AG978" s="210">
        <f t="shared" si="817"/>
        <v>0</v>
      </c>
      <c r="AH978" s="216">
        <v>60</v>
      </c>
      <c r="AI978" s="216">
        <v>0</v>
      </c>
      <c r="AJ978" s="216"/>
      <c r="AK978" s="210">
        <f t="shared" si="818"/>
        <v>60</v>
      </c>
      <c r="AL978" s="247">
        <v>420</v>
      </c>
      <c r="AM978" s="247">
        <v>480</v>
      </c>
      <c r="AN978" s="247">
        <v>440</v>
      </c>
      <c r="AO978" s="207">
        <f t="shared" si="825"/>
        <v>23955</v>
      </c>
      <c r="AP978" s="209"/>
      <c r="AQ978" s="411">
        <f t="shared" si="826"/>
        <v>0</v>
      </c>
      <c r="AR978" s="210"/>
      <c r="AS978" s="210"/>
      <c r="AT978" s="210"/>
      <c r="AU978" s="219">
        <f t="shared" si="827"/>
        <v>445</v>
      </c>
      <c r="AV978" s="220" t="s">
        <v>50</v>
      </c>
      <c r="AW978" s="221"/>
      <c r="AX978" s="210"/>
      <c r="AY978" s="210"/>
      <c r="AZ978" s="219">
        <f>AW978+AX978+AY978</f>
        <v>0</v>
      </c>
      <c r="BA978" s="222">
        <f t="shared" si="828"/>
        <v>240</v>
      </c>
      <c r="BB978" s="221"/>
      <c r="BC978" s="210"/>
      <c r="BD978" s="210"/>
      <c r="BE978" s="219">
        <f>BB978+BC978+BD978</f>
        <v>0</v>
      </c>
      <c r="BF978" s="222">
        <f t="shared" si="819"/>
        <v>0</v>
      </c>
      <c r="BG978" s="248">
        <f>SUM(AR978:AT980,AP978:AP980,AL978:AN980,AH978:AJ980,AD978:AF980,Z978:AB980)</f>
        <v>1440</v>
      </c>
      <c r="BH978" s="195"/>
      <c r="BI978" s="239"/>
      <c r="BJ978" s="240"/>
      <c r="BK978" s="241"/>
      <c r="BL978" s="242"/>
      <c r="BM978" s="239"/>
      <c r="BN978" s="241"/>
      <c r="BO978" s="241"/>
      <c r="BP978" s="198"/>
      <c r="BQ978" s="239"/>
      <c r="BR978" s="241"/>
      <c r="BS978" s="241"/>
      <c r="BT978" s="243"/>
      <c r="BU978" s="8"/>
      <c r="BV978" s="87"/>
      <c r="BW978" s="107"/>
      <c r="BX978" s="14"/>
      <c r="BY978" s="93"/>
      <c r="BZ978" s="93"/>
      <c r="CA978" s="98"/>
      <c r="CB978" s="8"/>
      <c r="CC978" s="87"/>
      <c r="CD978" s="111"/>
      <c r="CE978" s="112"/>
      <c r="CF978" s="93"/>
      <c r="CG978" s="93"/>
      <c r="CH978" s="110"/>
      <c r="CI978" s="8"/>
      <c r="CJ978" s="9"/>
      <c r="CK978" s="25"/>
      <c r="CL978" s="2"/>
      <c r="CM978" s="2"/>
      <c r="CN978" s="2"/>
      <c r="CO978" s="3"/>
      <c r="CP978" s="8"/>
      <c r="CQ978" s="25"/>
      <c r="CR978" s="2"/>
      <c r="CS978" s="2"/>
      <c r="CT978" s="2"/>
      <c r="CU978" s="3"/>
    </row>
    <row r="979" spans="1:99" ht="15.75" customHeight="1" x14ac:dyDescent="0.25">
      <c r="A979" s="182" t="s">
        <v>51</v>
      </c>
      <c r="B979" s="503"/>
      <c r="C979" s="204">
        <v>0</v>
      </c>
      <c r="D979" s="204">
        <v>0</v>
      </c>
      <c r="E979" s="204">
        <v>0</v>
      </c>
      <c r="F979" s="205">
        <f t="shared" si="812"/>
        <v>0</v>
      </c>
      <c r="G979" s="206">
        <f t="shared" si="820"/>
        <v>0</v>
      </c>
      <c r="H979" s="205">
        <f>G979/BH969</f>
        <v>0</v>
      </c>
      <c r="I979" s="231">
        <f t="shared" si="813"/>
        <v>0</v>
      </c>
      <c r="J979" s="207">
        <f t="shared" si="821"/>
        <v>0</v>
      </c>
      <c r="K979" s="231">
        <f t="shared" si="814"/>
        <v>0</v>
      </c>
      <c r="L979" s="207">
        <f t="shared" si="822"/>
        <v>0</v>
      </c>
      <c r="M979" s="207">
        <f t="shared" si="815"/>
        <v>0</v>
      </c>
      <c r="N979" s="207">
        <f t="shared" si="823"/>
        <v>0</v>
      </c>
      <c r="O979" s="208"/>
      <c r="P979" s="208"/>
      <c r="Q979" s="496"/>
      <c r="R979" s="496"/>
      <c r="S979" s="496"/>
      <c r="T979" s="496"/>
      <c r="U979" s="496"/>
      <c r="V979" s="487"/>
      <c r="W979" s="245"/>
      <c r="X979" s="214">
        <f t="shared" si="824"/>
        <v>22</v>
      </c>
      <c r="Y979" s="182" t="s">
        <v>51</v>
      </c>
      <c r="Z979" s="237"/>
      <c r="AA979" s="261"/>
      <c r="AB979" s="261"/>
      <c r="AC979" s="210">
        <f t="shared" si="816"/>
        <v>0</v>
      </c>
      <c r="AD979" s="235"/>
      <c r="AE979" s="235"/>
      <c r="AF979" s="235"/>
      <c r="AG979" s="210">
        <f t="shared" si="817"/>
        <v>0</v>
      </c>
      <c r="AH979" s="235">
        <v>0</v>
      </c>
      <c r="AI979" s="235">
        <v>0</v>
      </c>
      <c r="AJ979" s="235"/>
      <c r="AK979" s="210">
        <f t="shared" si="818"/>
        <v>0</v>
      </c>
      <c r="AL979" s="233"/>
      <c r="AM979" s="233"/>
      <c r="AN979" s="233"/>
      <c r="AO979" s="207">
        <f t="shared" si="825"/>
        <v>0</v>
      </c>
      <c r="AP979" s="236"/>
      <c r="AQ979" s="411">
        <f t="shared" si="826"/>
        <v>0</v>
      </c>
      <c r="AR979" s="237"/>
      <c r="AS979" s="237"/>
      <c r="AT979" s="237"/>
      <c r="AU979" s="219">
        <f t="shared" si="827"/>
        <v>0</v>
      </c>
      <c r="AV979" s="253"/>
      <c r="AW979" s="254"/>
      <c r="AX979" s="237"/>
      <c r="AY979" s="237"/>
      <c r="AZ979" s="255"/>
      <c r="BA979" s="222">
        <f t="shared" si="828"/>
        <v>0</v>
      </c>
      <c r="BB979" s="254"/>
      <c r="BC979" s="237"/>
      <c r="BD979" s="237"/>
      <c r="BE979" s="255"/>
      <c r="BF979" s="222">
        <f t="shared" si="819"/>
        <v>0</v>
      </c>
      <c r="BG979" s="260"/>
      <c r="BH979" s="224" t="s">
        <v>52</v>
      </c>
      <c r="BI979" s="225"/>
      <c r="BJ979" s="249">
        <v>0.66</v>
      </c>
      <c r="BK979" s="226"/>
      <c r="BL979" s="250"/>
      <c r="BM979" s="225"/>
      <c r="BN979" s="226">
        <v>1.05</v>
      </c>
      <c r="BO979" s="226"/>
      <c r="BP979" s="251"/>
      <c r="BQ979" s="225"/>
      <c r="BR979" s="226">
        <v>1.06</v>
      </c>
      <c r="BS979" s="226"/>
      <c r="BT979" s="252"/>
      <c r="BU979" s="8"/>
      <c r="BV979" s="87"/>
      <c r="BW979" s="104" t="s">
        <v>52</v>
      </c>
      <c r="BX979" s="13"/>
      <c r="BY979" s="102">
        <f>BJ979+BN979+BR979</f>
        <v>2.77</v>
      </c>
      <c r="BZ979" s="102">
        <f>BK979+BO979+BS979</f>
        <v>0</v>
      </c>
      <c r="CA979" s="98"/>
      <c r="CB979" s="8"/>
      <c r="CC979" s="87"/>
      <c r="CD979" s="113" t="s">
        <v>52</v>
      </c>
      <c r="CE979" s="96"/>
      <c r="CF979" s="102">
        <f>BY979</f>
        <v>2.77</v>
      </c>
      <c r="CG979" s="102">
        <f>BZ979</f>
        <v>0</v>
      </c>
      <c r="CH979" s="106"/>
      <c r="CI979" s="8"/>
      <c r="CJ979" s="9"/>
      <c r="CK979" s="25" t="s">
        <v>52</v>
      </c>
      <c r="CL979" s="31">
        <f>BJ979/(C981+C982)%</f>
        <v>0.740242261103634</v>
      </c>
      <c r="CM979" s="31">
        <f>BN979/(D981+D982)%</f>
        <v>1.0302703233086397</v>
      </c>
      <c r="CN979" s="31">
        <f>BR979/(E981+E982)%</f>
        <v>1.2764932562620424</v>
      </c>
      <c r="CO979" s="32">
        <f>BY979/(F981+F982)%</f>
        <v>1.0105247797457271</v>
      </c>
      <c r="CP979" s="8"/>
      <c r="CQ979" s="25" t="s">
        <v>52</v>
      </c>
      <c r="CR979" s="31">
        <f>BK979/(C981+C982)%</f>
        <v>0</v>
      </c>
      <c r="CS979" s="31">
        <f>BO979/(D981+D982)%</f>
        <v>0</v>
      </c>
      <c r="CT979" s="31">
        <f>BS979/(E981+E982)%</f>
        <v>0</v>
      </c>
      <c r="CU979" s="32">
        <f>BZ979/(F981+F982)%</f>
        <v>0</v>
      </c>
    </row>
    <row r="980" spans="1:99" ht="15.75" customHeight="1" x14ac:dyDescent="0.25">
      <c r="A980" s="182" t="s">
        <v>53</v>
      </c>
      <c r="B980" s="202">
        <v>150</v>
      </c>
      <c r="C980" s="204">
        <v>210</v>
      </c>
      <c r="D980" s="204">
        <v>178.49600000000001</v>
      </c>
      <c r="E980" s="204">
        <v>49.19</v>
      </c>
      <c r="F980" s="205">
        <f t="shared" si="812"/>
        <v>437.68599999999998</v>
      </c>
      <c r="G980" s="206">
        <f t="shared" si="820"/>
        <v>7091.652</v>
      </c>
      <c r="H980" s="205">
        <f>G980/BH969</f>
        <v>322.34781818181818</v>
      </c>
      <c r="I980" s="231">
        <f t="shared" si="813"/>
        <v>0</v>
      </c>
      <c r="J980" s="207">
        <f t="shared" si="821"/>
        <v>60</v>
      </c>
      <c r="K980" s="231">
        <f t="shared" si="814"/>
        <v>0</v>
      </c>
      <c r="L980" s="207">
        <f t="shared" si="822"/>
        <v>0</v>
      </c>
      <c r="M980" s="207">
        <f t="shared" si="815"/>
        <v>40</v>
      </c>
      <c r="N980" s="207">
        <f t="shared" si="823"/>
        <v>300</v>
      </c>
      <c r="O980" s="208"/>
      <c r="P980" s="208"/>
      <c r="Q980" s="207" t="e">
        <f>C980/AL980*60</f>
        <v>#DIV/0!</v>
      </c>
      <c r="R980" s="207" t="e">
        <f>D980/AM980*60</f>
        <v>#DIV/0!</v>
      </c>
      <c r="S980" s="207" t="e">
        <f>E980/AN980*60</f>
        <v>#DIV/0!</v>
      </c>
      <c r="T980" s="207" t="e">
        <f>(F980)/(AL980+AM980+AN980)*60</f>
        <v>#DIV/0!</v>
      </c>
      <c r="U980" s="207" t="e">
        <f>(G980)*60/AO980</f>
        <v>#DIV/0!</v>
      </c>
      <c r="V980" s="259">
        <v>20.6</v>
      </c>
      <c r="W980" s="213"/>
      <c r="X980" s="214">
        <f t="shared" si="824"/>
        <v>22</v>
      </c>
      <c r="Y980" s="182" t="s">
        <v>53</v>
      </c>
      <c r="Z980" s="237"/>
      <c r="AA980" s="261"/>
      <c r="AB980" s="261"/>
      <c r="AC980" s="210">
        <f t="shared" si="816"/>
        <v>0</v>
      </c>
      <c r="AD980" s="235"/>
      <c r="AE980" s="235"/>
      <c r="AF980" s="235"/>
      <c r="AG980" s="210">
        <f t="shared" si="817"/>
        <v>0</v>
      </c>
      <c r="AH980" s="235">
        <v>0</v>
      </c>
      <c r="AI980" s="235">
        <v>0</v>
      </c>
      <c r="AJ980" s="235">
        <v>40</v>
      </c>
      <c r="AK980" s="210">
        <f t="shared" si="818"/>
        <v>40</v>
      </c>
      <c r="AL980" s="247"/>
      <c r="AM980" s="247"/>
      <c r="AN980" s="247"/>
      <c r="AO980" s="207">
        <f t="shared" si="825"/>
        <v>0</v>
      </c>
      <c r="AP980" s="236"/>
      <c r="AQ980" s="411">
        <f t="shared" si="826"/>
        <v>0</v>
      </c>
      <c r="AR980" s="237"/>
      <c r="AS980" s="237"/>
      <c r="AT980" s="237"/>
      <c r="AU980" s="219">
        <f t="shared" si="827"/>
        <v>0</v>
      </c>
      <c r="AV980" s="253"/>
      <c r="AW980" s="254"/>
      <c r="AX980" s="237"/>
      <c r="AY980" s="237"/>
      <c r="AZ980" s="255"/>
      <c r="BA980" s="222">
        <f t="shared" si="828"/>
        <v>0</v>
      </c>
      <c r="BB980" s="254"/>
      <c r="BC980" s="237"/>
      <c r="BD980" s="237"/>
      <c r="BE980" s="255"/>
      <c r="BF980" s="222">
        <f t="shared" si="819"/>
        <v>0</v>
      </c>
      <c r="BG980" s="257"/>
      <c r="BH980" s="224"/>
      <c r="BI980" s="225"/>
      <c r="BJ980" s="240"/>
      <c r="BK980" s="240"/>
      <c r="BL980" s="250"/>
      <c r="BM980" s="225"/>
      <c r="BN980" s="240"/>
      <c r="BO980" s="240"/>
      <c r="BP980" s="251"/>
      <c r="BQ980" s="225"/>
      <c r="BR980" s="240"/>
      <c r="BS980" s="240"/>
      <c r="BT980" s="252"/>
      <c r="BU980" s="8"/>
      <c r="BV980" s="87"/>
      <c r="BW980" s="107"/>
      <c r="BX980" s="13"/>
      <c r="BY980" s="102"/>
      <c r="BZ980" s="102"/>
      <c r="CA980" s="98"/>
      <c r="CB980" s="8"/>
      <c r="CC980" s="87"/>
      <c r="CD980" s="90"/>
      <c r="CE980" s="105"/>
      <c r="CF980" s="102"/>
      <c r="CG980" s="102"/>
      <c r="CH980" s="106"/>
      <c r="CI980" s="8"/>
      <c r="CJ980" s="9"/>
      <c r="CK980" s="25"/>
      <c r="CL980" s="31"/>
      <c r="CM980" s="31"/>
      <c r="CN980" s="31"/>
      <c r="CO980" s="32"/>
      <c r="CP980" s="8"/>
      <c r="CQ980" s="25"/>
      <c r="CR980" s="31"/>
      <c r="CS980" s="31"/>
      <c r="CT980" s="31"/>
      <c r="CU980" s="32"/>
    </row>
    <row r="981" spans="1:99" ht="15.75" customHeight="1" x14ac:dyDescent="0.25">
      <c r="A981" s="201" t="s">
        <v>54</v>
      </c>
      <c r="B981" s="202">
        <v>208</v>
      </c>
      <c r="C981" s="204">
        <v>0</v>
      </c>
      <c r="D981" s="204">
        <v>101.91500000000001</v>
      </c>
      <c r="E981" s="204">
        <v>0</v>
      </c>
      <c r="F981" s="206">
        <f t="shared" ref="F981:F989" si="829">C981+D981+E981</f>
        <v>101.91500000000001</v>
      </c>
      <c r="G981" s="206">
        <f t="shared" si="820"/>
        <v>339.91</v>
      </c>
      <c r="H981" s="206">
        <f>G981/BH969</f>
        <v>15.450454545454546</v>
      </c>
      <c r="I981" s="207">
        <f t="shared" si="813"/>
        <v>0</v>
      </c>
      <c r="J981" s="207">
        <f t="shared" si="821"/>
        <v>930</v>
      </c>
      <c r="K981" s="207">
        <f t="shared" si="814"/>
        <v>15</v>
      </c>
      <c r="L981" s="207">
        <f t="shared" si="822"/>
        <v>25</v>
      </c>
      <c r="M981" s="207">
        <f t="shared" si="815"/>
        <v>75</v>
      </c>
      <c r="N981" s="207">
        <f t="shared" si="823"/>
        <v>8400</v>
      </c>
      <c r="O981" s="208">
        <f>(24*60-(I981+K981+M981+AR981+AS981+AT981+AP981))/24/60*100</f>
        <v>93.75</v>
      </c>
      <c r="P981" s="208">
        <f>(X981*24*60-(J981+L981+N981+AQ981+AU981))/X981/24/60*100</f>
        <v>69.144570707070713</v>
      </c>
      <c r="Q981" s="496">
        <f>(C981+C982)/(AL981+AL982)*60</f>
        <v>12.737142857142857</v>
      </c>
      <c r="R981" s="496">
        <f>(D981+D982)/(AM981+AM982)*60</f>
        <v>13.588666666666667</v>
      </c>
      <c r="S981" s="496">
        <f>(E981+E982)/(AN981+AN982)*60</f>
        <v>12.15219512195122</v>
      </c>
      <c r="T981" s="496">
        <f>(F981+F982)/(AL981+AM981+AN981+AL982+AM982+AN982)*60</f>
        <v>12.849140625</v>
      </c>
      <c r="U981" s="496" t="e">
        <f>(G981+G982)*60/(AO981+AO982)</f>
        <v>#VALUE!</v>
      </c>
      <c r="V981" s="487">
        <v>22.18</v>
      </c>
      <c r="W981" s="245"/>
      <c r="X981" s="214">
        <f t="shared" si="824"/>
        <v>22</v>
      </c>
      <c r="Y981" s="201" t="s">
        <v>54</v>
      </c>
      <c r="Z981" s="262"/>
      <c r="AA981" s="216"/>
      <c r="AB981" s="216"/>
      <c r="AC981" s="210">
        <f t="shared" si="816"/>
        <v>0</v>
      </c>
      <c r="AD981" s="235"/>
      <c r="AE981" s="235">
        <v>15</v>
      </c>
      <c r="AF981" s="235"/>
      <c r="AG981" s="210">
        <f t="shared" si="817"/>
        <v>15</v>
      </c>
      <c r="AH981" s="235">
        <v>60</v>
      </c>
      <c r="AI981" s="235">
        <v>15</v>
      </c>
      <c r="AJ981" s="235"/>
      <c r="AK981" s="210">
        <f t="shared" si="818"/>
        <v>75</v>
      </c>
      <c r="AL981" s="247">
        <v>420</v>
      </c>
      <c r="AM981" s="247">
        <v>450</v>
      </c>
      <c r="AN981" s="247">
        <v>410</v>
      </c>
      <c r="AO981" s="207">
        <f t="shared" si="825"/>
        <v>18300</v>
      </c>
      <c r="AP981" s="209"/>
      <c r="AQ981" s="411">
        <f t="shared" si="826"/>
        <v>0</v>
      </c>
      <c r="AR981" s="210"/>
      <c r="AS981" s="210"/>
      <c r="AT981" s="210"/>
      <c r="AU981" s="219">
        <f t="shared" si="827"/>
        <v>420</v>
      </c>
      <c r="AV981" s="263" t="s">
        <v>55</v>
      </c>
      <c r="AW981" s="221"/>
      <c r="AX981" s="210"/>
      <c r="AY981" s="210"/>
      <c r="AZ981" s="219">
        <f>AW981+AX981+AY981</f>
        <v>0</v>
      </c>
      <c r="BA981" s="222">
        <f t="shared" si="828"/>
        <v>0</v>
      </c>
      <c r="BB981" s="221"/>
      <c r="BC981" s="210"/>
      <c r="BD981" s="210"/>
      <c r="BE981" s="219">
        <f>BB981+BC981+BD981</f>
        <v>0</v>
      </c>
      <c r="BF981" s="222">
        <f t="shared" si="819"/>
        <v>0</v>
      </c>
      <c r="BG981" s="248">
        <f>SUM(AR981:AT982,AP981:AP982,AL981:AN982,AH981:AJ982,AD981:AF982,Z981:AB982)</f>
        <v>1440</v>
      </c>
      <c r="BH981" s="224" t="s">
        <v>56</v>
      </c>
      <c r="BI981" s="225"/>
      <c r="BJ981" s="249">
        <v>0.37</v>
      </c>
      <c r="BK981" s="226"/>
      <c r="BL981" s="250"/>
      <c r="BM981" s="225"/>
      <c r="BN981" s="226">
        <v>0</v>
      </c>
      <c r="BO981" s="226"/>
      <c r="BP981" s="251"/>
      <c r="BQ981" s="225"/>
      <c r="BR981" s="226">
        <v>0</v>
      </c>
      <c r="BS981" s="226"/>
      <c r="BT981" s="252"/>
      <c r="BU981" s="8"/>
      <c r="BV981" s="87"/>
      <c r="BW981" s="104" t="s">
        <v>56</v>
      </c>
      <c r="BX981" s="13"/>
      <c r="BY981" s="102">
        <f>BJ981+BN981+BR981</f>
        <v>0.37</v>
      </c>
      <c r="BZ981" s="102">
        <f>BK981+BO981+BS981</f>
        <v>0</v>
      </c>
      <c r="CA981" s="98"/>
      <c r="CB981" s="8"/>
      <c r="CC981" s="87"/>
      <c r="CD981" s="103" t="s">
        <v>56</v>
      </c>
      <c r="CE981" s="105"/>
      <c r="CF981" s="102">
        <f>BY981</f>
        <v>0.37</v>
      </c>
      <c r="CG981" s="102">
        <f>BZ981</f>
        <v>0</v>
      </c>
      <c r="CH981" s="106"/>
      <c r="CI981" s="8"/>
      <c r="CJ981" s="9"/>
      <c r="CK981" s="7" t="s">
        <v>56</v>
      </c>
      <c r="CL981" s="31" t="e">
        <f>BJ981/(C983)%</f>
        <v>#DIV/0!</v>
      </c>
      <c r="CM981" s="31" t="e">
        <f>BN981/(D983)%</f>
        <v>#DIV/0!</v>
      </c>
      <c r="CN981" s="31" t="e">
        <f>BR981/(E983)%</f>
        <v>#DIV/0!</v>
      </c>
      <c r="CO981" s="32" t="e">
        <f>BY981/(F983)%</f>
        <v>#DIV/0!</v>
      </c>
      <c r="CP981" s="8"/>
      <c r="CQ981" s="7" t="s">
        <v>56</v>
      </c>
      <c r="CR981" s="31" t="e">
        <f>BK981/(C983)%</f>
        <v>#DIV/0!</v>
      </c>
      <c r="CS981" s="31" t="e">
        <f>BO981/(D983)%</f>
        <v>#DIV/0!</v>
      </c>
      <c r="CT981" s="31" t="e">
        <f>BS981/(E983)%</f>
        <v>#DIV/0!</v>
      </c>
      <c r="CU981" s="32" t="e">
        <f>BZ981/(F983)%</f>
        <v>#DIV/0!</v>
      </c>
    </row>
    <row r="982" spans="1:99" ht="15.75" customHeight="1" x14ac:dyDescent="0.25">
      <c r="A982" s="182" t="s">
        <v>57</v>
      </c>
      <c r="B982" s="202">
        <v>277</v>
      </c>
      <c r="C982" s="204">
        <v>89.16</v>
      </c>
      <c r="D982" s="204">
        <v>0</v>
      </c>
      <c r="E982" s="204">
        <v>83.04</v>
      </c>
      <c r="F982" s="205">
        <f t="shared" si="829"/>
        <v>172.2</v>
      </c>
      <c r="G982" s="206">
        <f t="shared" si="820"/>
        <v>2702.05</v>
      </c>
      <c r="H982" s="205">
        <f>G982/BH969</f>
        <v>122.82045454545455</v>
      </c>
      <c r="I982" s="231">
        <f t="shared" si="813"/>
        <v>0</v>
      </c>
      <c r="J982" s="207">
        <f t="shared" si="821"/>
        <v>10</v>
      </c>
      <c r="K982" s="231">
        <f t="shared" si="814"/>
        <v>0</v>
      </c>
      <c r="L982" s="207">
        <f t="shared" si="822"/>
        <v>0</v>
      </c>
      <c r="M982" s="207">
        <f t="shared" si="815"/>
        <v>70</v>
      </c>
      <c r="N982" s="207">
        <f t="shared" si="823"/>
        <v>1620</v>
      </c>
      <c r="O982" s="208"/>
      <c r="P982" s="208"/>
      <c r="Q982" s="496"/>
      <c r="R982" s="496"/>
      <c r="S982" s="496"/>
      <c r="T982" s="496"/>
      <c r="U982" s="496"/>
      <c r="V982" s="487"/>
      <c r="W982" s="245"/>
      <c r="X982" s="214">
        <f t="shared" si="824"/>
        <v>22</v>
      </c>
      <c r="Y982" s="182" t="s">
        <v>57</v>
      </c>
      <c r="Z982" s="215"/>
      <c r="AA982" s="216"/>
      <c r="AB982" s="216"/>
      <c r="AC982" s="210">
        <f t="shared" si="816"/>
        <v>0</v>
      </c>
      <c r="AD982" s="235"/>
      <c r="AE982" s="235"/>
      <c r="AF982" s="235"/>
      <c r="AG982" s="210">
        <f t="shared" si="817"/>
        <v>0</v>
      </c>
      <c r="AH982" s="235">
        <v>0</v>
      </c>
      <c r="AI982" s="235"/>
      <c r="AJ982" s="235">
        <v>70</v>
      </c>
      <c r="AK982" s="210">
        <f t="shared" si="818"/>
        <v>70</v>
      </c>
      <c r="AL982" s="247"/>
      <c r="AM982" s="247"/>
      <c r="AN982" s="247"/>
      <c r="AO982" s="207" t="e">
        <f t="shared" si="825"/>
        <v>#VALUE!</v>
      </c>
      <c r="AP982" s="236"/>
      <c r="AQ982" s="411">
        <f t="shared" si="826"/>
        <v>0</v>
      </c>
      <c r="AR982" s="237"/>
      <c r="AS982" s="237"/>
      <c r="AT982" s="237"/>
      <c r="AU982" s="219">
        <f t="shared" si="827"/>
        <v>0</v>
      </c>
      <c r="AV982" s="253"/>
      <c r="AW982" s="254"/>
      <c r="AX982" s="237"/>
      <c r="AY982" s="237"/>
      <c r="AZ982" s="255"/>
      <c r="BA982" s="222">
        <f t="shared" si="828"/>
        <v>0</v>
      </c>
      <c r="BB982" s="254"/>
      <c r="BC982" s="237"/>
      <c r="BD982" s="237"/>
      <c r="BE982" s="255"/>
      <c r="BF982" s="222">
        <f t="shared" si="819"/>
        <v>0</v>
      </c>
      <c r="BG982" s="238"/>
      <c r="BI982" s="264"/>
      <c r="BJ982" s="264"/>
      <c r="BK982" s="264"/>
      <c r="BL982" s="264"/>
      <c r="BM982" s="264"/>
      <c r="BN982" s="264"/>
      <c r="BO982" s="264"/>
      <c r="BP982" s="264"/>
      <c r="BQ982" s="264"/>
      <c r="BR982" s="264"/>
      <c r="BS982" s="264"/>
      <c r="BT982" s="265"/>
      <c r="BU982" s="8"/>
      <c r="BV982" s="87"/>
      <c r="BW982" s="114"/>
      <c r="BX982" s="115"/>
      <c r="BY982" s="116"/>
      <c r="BZ982" s="116"/>
      <c r="CA982" s="117"/>
      <c r="CB982" s="8"/>
      <c r="CC982" s="118"/>
      <c r="CD982" s="119"/>
      <c r="CE982" s="120"/>
      <c r="CF982" s="116"/>
      <c r="CG982" s="116"/>
      <c r="CH982" s="121"/>
      <c r="CI982" s="8"/>
      <c r="CJ982" s="9"/>
      <c r="CK982" s="25"/>
      <c r="CL982" s="2"/>
      <c r="CM982" s="2"/>
      <c r="CN982" s="2"/>
      <c r="CO982" s="3"/>
      <c r="CP982" s="8"/>
      <c r="CQ982" s="25"/>
      <c r="CR982" s="2"/>
      <c r="CS982" s="2"/>
      <c r="CT982" s="2"/>
      <c r="CU982" s="3"/>
    </row>
    <row r="983" spans="1:99" ht="15.75" customHeight="1" x14ac:dyDescent="0.25">
      <c r="A983" s="182" t="s">
        <v>56</v>
      </c>
      <c r="B983" s="202"/>
      <c r="C983" s="204">
        <v>0</v>
      </c>
      <c r="D983" s="204">
        <v>0</v>
      </c>
      <c r="E983" s="204">
        <v>0</v>
      </c>
      <c r="F983" s="205">
        <f t="shared" si="829"/>
        <v>0</v>
      </c>
      <c r="G983" s="206">
        <f t="shared" si="820"/>
        <v>1465.2929999999999</v>
      </c>
      <c r="H983" s="205">
        <f>G983/BH969</f>
        <v>66.604227272727272</v>
      </c>
      <c r="I983" s="231">
        <f t="shared" si="813"/>
        <v>0</v>
      </c>
      <c r="J983" s="207">
        <f t="shared" si="821"/>
        <v>0</v>
      </c>
      <c r="K983" s="231">
        <f t="shared" si="814"/>
        <v>0</v>
      </c>
      <c r="L983" s="207">
        <f t="shared" si="822"/>
        <v>180</v>
      </c>
      <c r="M983" s="207">
        <f t="shared" si="815"/>
        <v>480</v>
      </c>
      <c r="N983" s="207">
        <f t="shared" si="823"/>
        <v>17450</v>
      </c>
      <c r="O983" s="208">
        <f>(24*60-(I983+K983+M983+AR983+AS983+AT983+AP983))/24/60*100</f>
        <v>66.666666666666657</v>
      </c>
      <c r="P983" s="208">
        <f>(X983*24*60-(J983+L983+N983+AQ983+AU983))/X983/24/60*100</f>
        <v>44.349747474747474</v>
      </c>
      <c r="Q983" s="266"/>
      <c r="R983" s="266"/>
      <c r="S983" s="266"/>
      <c r="T983" s="266"/>
      <c r="U983" s="266"/>
      <c r="V983" s="267"/>
      <c r="W983" s="245"/>
      <c r="X983" s="214">
        <f t="shared" si="824"/>
        <v>22</v>
      </c>
      <c r="Y983" s="224" t="s">
        <v>56</v>
      </c>
      <c r="Z983" s="215"/>
      <c r="AA983" s="216"/>
      <c r="AB983" s="216"/>
      <c r="AC983" s="210">
        <f t="shared" si="816"/>
        <v>0</v>
      </c>
      <c r="AD983" s="235"/>
      <c r="AE983" s="235"/>
      <c r="AF983" s="235"/>
      <c r="AG983" s="210">
        <f t="shared" si="817"/>
        <v>0</v>
      </c>
      <c r="AH983" s="235">
        <v>480</v>
      </c>
      <c r="AI983" s="235">
        <v>0</v>
      </c>
      <c r="AJ983" s="235"/>
      <c r="AK983" s="210">
        <f t="shared" si="818"/>
        <v>480</v>
      </c>
      <c r="AL983" s="247"/>
      <c r="AM983" s="247"/>
      <c r="AN983" s="247"/>
      <c r="AO983" s="207">
        <f t="shared" si="825"/>
        <v>0</v>
      </c>
      <c r="AP983" s="236"/>
      <c r="AQ983" s="411">
        <f t="shared" si="826"/>
        <v>0</v>
      </c>
      <c r="AR983" s="237"/>
      <c r="AS983" s="237"/>
      <c r="AT983" s="237"/>
      <c r="AU983" s="219">
        <f t="shared" si="827"/>
        <v>0</v>
      </c>
      <c r="AV983" s="263" t="s">
        <v>56</v>
      </c>
      <c r="AW983" s="254"/>
      <c r="AX983" s="254"/>
      <c r="AY983" s="254"/>
      <c r="AZ983" s="219">
        <f t="shared" ref="AZ983:AZ989" si="830">AW983+AX983+AY983</f>
        <v>0</v>
      </c>
      <c r="BA983" s="222">
        <f t="shared" si="828"/>
        <v>0</v>
      </c>
      <c r="BB983" s="221"/>
      <c r="BC983" s="210"/>
      <c r="BD983" s="210"/>
      <c r="BE983" s="219">
        <f t="shared" ref="BE983:BE989" si="831">BB983+BC983+BD983</f>
        <v>0</v>
      </c>
      <c r="BF983" s="222">
        <f t="shared" si="819"/>
        <v>2880</v>
      </c>
      <c r="BG983" s="223"/>
      <c r="BH983" s="224" t="s">
        <v>58</v>
      </c>
      <c r="BI983" s="268">
        <v>0.79</v>
      </c>
      <c r="BJ983" s="249">
        <v>0.89</v>
      </c>
      <c r="BK983" s="226"/>
      <c r="BL983" s="269"/>
      <c r="BM983" s="268">
        <v>1.06</v>
      </c>
      <c r="BN983" s="226">
        <v>1.1599999999999999</v>
      </c>
      <c r="BO983" s="226"/>
      <c r="BP983" s="270"/>
      <c r="BQ983" s="268">
        <v>0.89</v>
      </c>
      <c r="BR983" s="226">
        <v>0.99</v>
      </c>
      <c r="BS983" s="226"/>
      <c r="BT983" s="271"/>
      <c r="BU983" s="8"/>
      <c r="BV983" s="87"/>
      <c r="BW983" s="122" t="s">
        <v>59</v>
      </c>
      <c r="BX983" s="123">
        <f t="shared" ref="BX983:CA984" si="832">BI983+BM983+BQ983</f>
        <v>2.74</v>
      </c>
      <c r="BY983" s="102">
        <f t="shared" si="832"/>
        <v>3.04</v>
      </c>
      <c r="BZ983" s="102">
        <f t="shared" si="832"/>
        <v>0</v>
      </c>
      <c r="CA983" s="124">
        <f t="shared" si="832"/>
        <v>0</v>
      </c>
      <c r="CB983" s="8"/>
      <c r="CC983" s="87"/>
      <c r="CD983" s="113" t="s">
        <v>59</v>
      </c>
      <c r="CE983" s="125">
        <f t="shared" ref="CE983:CH984" si="833">BX983</f>
        <v>2.74</v>
      </c>
      <c r="CF983" s="102">
        <f t="shared" si="833"/>
        <v>3.04</v>
      </c>
      <c r="CG983" s="102">
        <f t="shared" si="833"/>
        <v>0</v>
      </c>
      <c r="CH983" s="126">
        <f t="shared" si="833"/>
        <v>0</v>
      </c>
      <c r="CI983" s="8"/>
      <c r="CJ983" s="9"/>
      <c r="CK983" s="25" t="s">
        <v>58</v>
      </c>
      <c r="CL983" s="31">
        <f>BJ983/(BJ983+C985)%</f>
        <v>2.3143934468859708</v>
      </c>
      <c r="CM983" s="31">
        <f>BN983/(BN983+D985)%</f>
        <v>2.8328611898017</v>
      </c>
      <c r="CN983" s="31">
        <f>BR983/(BR983+E985)%</f>
        <v>2.0010106114199089</v>
      </c>
      <c r="CO983" s="32">
        <f>BY983/(BY983+F985)%</f>
        <v>2.3588199692732665</v>
      </c>
      <c r="CP983" s="8"/>
      <c r="CQ983" s="25" t="s">
        <v>58</v>
      </c>
      <c r="CR983" s="31">
        <f>BK983/C985%</f>
        <v>0</v>
      </c>
      <c r="CS983" s="31">
        <f>BO983/D985%</f>
        <v>0</v>
      </c>
      <c r="CT983" s="31">
        <f>BS983/E985%</f>
        <v>0</v>
      </c>
      <c r="CU983" s="32">
        <f>BZ983/F985%</f>
        <v>0</v>
      </c>
    </row>
    <row r="984" spans="1:99" ht="15.75" customHeight="1" x14ac:dyDescent="0.25">
      <c r="A984" s="182" t="s">
        <v>60</v>
      </c>
      <c r="B984" s="202"/>
      <c r="C984" s="204">
        <v>156.98599999999999</v>
      </c>
      <c r="D984" s="204">
        <v>168.38499999999999</v>
      </c>
      <c r="E984" s="204">
        <v>219.15</v>
      </c>
      <c r="F984" s="205">
        <f t="shared" si="829"/>
        <v>544.52099999999996</v>
      </c>
      <c r="G984" s="206">
        <f t="shared" si="820"/>
        <v>6529.8369999999995</v>
      </c>
      <c r="H984" s="205">
        <f>G984/BH969</f>
        <v>296.81077272727271</v>
      </c>
      <c r="I984" s="231">
        <f t="shared" si="813"/>
        <v>75</v>
      </c>
      <c r="J984" s="207">
        <f t="shared" si="821"/>
        <v>1085</v>
      </c>
      <c r="K984" s="231">
        <f t="shared" si="814"/>
        <v>30</v>
      </c>
      <c r="L984" s="207">
        <f t="shared" si="822"/>
        <v>835</v>
      </c>
      <c r="M984" s="207">
        <f t="shared" si="815"/>
        <v>540</v>
      </c>
      <c r="N984" s="207">
        <f t="shared" si="823"/>
        <v>47487</v>
      </c>
      <c r="O984" s="208">
        <f>(16*24*60-(I984+K984+M984+AR984+AS984+AT984+AP984))/16/24/60*100</f>
        <v>97.200520833333343</v>
      </c>
      <c r="P984" s="208">
        <f>(16*X984*24*60-(J984+L984+N984+AQ984+AU984))/16/X984/24/60*100</f>
        <v>90.246803977272734</v>
      </c>
      <c r="Q984" s="232"/>
      <c r="R984" s="233"/>
      <c r="S984" s="233"/>
      <c r="T984" s="234"/>
      <c r="U984" s="234"/>
      <c r="V984" s="272"/>
      <c r="W984" s="213"/>
      <c r="X984" s="214">
        <f>X989</f>
        <v>22</v>
      </c>
      <c r="Y984" s="182" t="s">
        <v>60</v>
      </c>
      <c r="Z984" s="215">
        <v>45</v>
      </c>
      <c r="AA984" s="216">
        <v>30</v>
      </c>
      <c r="AB984" s="216"/>
      <c r="AC984" s="210">
        <f t="shared" si="816"/>
        <v>75</v>
      </c>
      <c r="AD984" s="235"/>
      <c r="AE984" s="235">
        <v>30</v>
      </c>
      <c r="AF984" s="235"/>
      <c r="AG984" s="210">
        <f t="shared" si="817"/>
        <v>30</v>
      </c>
      <c r="AH984" s="235">
        <v>210</v>
      </c>
      <c r="AI984" s="235">
        <v>330</v>
      </c>
      <c r="AJ984" s="235"/>
      <c r="AK984" s="210">
        <f t="shared" si="818"/>
        <v>540</v>
      </c>
      <c r="AL984" s="233"/>
      <c r="AM984" s="233"/>
      <c r="AN984" s="233"/>
      <c r="AO984" s="207">
        <f t="shared" si="825"/>
        <v>0</v>
      </c>
      <c r="AP984" s="236"/>
      <c r="AQ984" s="411">
        <f t="shared" si="826"/>
        <v>0</v>
      </c>
      <c r="AR984" s="237"/>
      <c r="AS984" s="237"/>
      <c r="AT984" s="237"/>
      <c r="AU984" s="219">
        <f t="shared" si="827"/>
        <v>30</v>
      </c>
      <c r="AV984" s="263" t="s">
        <v>60</v>
      </c>
      <c r="AW984" s="221"/>
      <c r="AX984" s="210"/>
      <c r="AY984" s="210"/>
      <c r="AZ984" s="219">
        <f t="shared" si="830"/>
        <v>0</v>
      </c>
      <c r="BA984" s="222">
        <f t="shared" si="828"/>
        <v>0</v>
      </c>
      <c r="BB984" s="221">
        <f>AH984</f>
        <v>210</v>
      </c>
      <c r="BC984" s="221">
        <f>AI984</f>
        <v>330</v>
      </c>
      <c r="BD984" s="221">
        <f>AJ984</f>
        <v>0</v>
      </c>
      <c r="BE984" s="219">
        <f t="shared" si="831"/>
        <v>540</v>
      </c>
      <c r="BF984" s="222">
        <f t="shared" si="819"/>
        <v>44607</v>
      </c>
      <c r="BG984" s="223"/>
      <c r="BH984" s="224" t="s">
        <v>61</v>
      </c>
      <c r="BI984" s="268">
        <v>0.73</v>
      </c>
      <c r="BJ984" s="249">
        <v>0.83</v>
      </c>
      <c r="BK984" s="226"/>
      <c r="BL984" s="269"/>
      <c r="BM984" s="268">
        <v>1.23</v>
      </c>
      <c r="BN984" s="226">
        <v>1.33</v>
      </c>
      <c r="BO984" s="226"/>
      <c r="BP984" s="270"/>
      <c r="BQ984" s="268">
        <v>1.02</v>
      </c>
      <c r="BR984" s="226">
        <v>1.1200000000000001</v>
      </c>
      <c r="BS984" s="226"/>
      <c r="BT984" s="271"/>
      <c r="BU984" s="8"/>
      <c r="BV984" s="87"/>
      <c r="BW984" s="104" t="s">
        <v>62</v>
      </c>
      <c r="BX984" s="127">
        <f t="shared" si="832"/>
        <v>2.98</v>
      </c>
      <c r="BY984" s="128">
        <f t="shared" si="832"/>
        <v>3.2800000000000002</v>
      </c>
      <c r="BZ984" s="102">
        <f t="shared" si="832"/>
        <v>0</v>
      </c>
      <c r="CA984" s="124">
        <f t="shared" si="832"/>
        <v>0</v>
      </c>
      <c r="CB984" s="9"/>
      <c r="CC984" s="87"/>
      <c r="CD984" s="90" t="s">
        <v>62</v>
      </c>
      <c r="CE984" s="129">
        <f t="shared" si="833"/>
        <v>2.98</v>
      </c>
      <c r="CF984" s="102">
        <f t="shared" si="833"/>
        <v>3.2800000000000002</v>
      </c>
      <c r="CG984" s="102">
        <f t="shared" si="833"/>
        <v>0</v>
      </c>
      <c r="CH984" s="126">
        <f t="shared" si="833"/>
        <v>0</v>
      </c>
      <c r="CI984" s="8"/>
      <c r="CJ984" s="9"/>
      <c r="CK984" s="25" t="s">
        <v>61</v>
      </c>
      <c r="CL984" s="31">
        <f>BJ984/(BJ984+C986)%</f>
        <v>1.099250390697428</v>
      </c>
      <c r="CM984" s="31">
        <f>BN984/(BN984+D986)%</f>
        <v>2.0398773006134969</v>
      </c>
      <c r="CN984" s="31">
        <f>BR984/(BR984+E986)%</f>
        <v>2.4242424242424248</v>
      </c>
      <c r="CO984" s="32">
        <f>BY984/(BY984+F986)%</f>
        <v>1.75489283383091</v>
      </c>
      <c r="CP984" s="8"/>
      <c r="CQ984" s="25" t="s">
        <v>61</v>
      </c>
      <c r="CR984" s="31">
        <f>BK984/C986%</f>
        <v>0</v>
      </c>
      <c r="CS984" s="31">
        <f>BO984/D986%</f>
        <v>0</v>
      </c>
      <c r="CT984" s="31">
        <f>BS984/E986%</f>
        <v>0</v>
      </c>
      <c r="CU984" s="32">
        <f>BZ984/F986%</f>
        <v>0</v>
      </c>
    </row>
    <row r="985" spans="1:99" ht="15.75" customHeight="1" x14ac:dyDescent="0.25">
      <c r="A985" s="201" t="s">
        <v>59</v>
      </c>
      <c r="B985" s="202"/>
      <c r="C985" s="204">
        <v>37.564999999999998</v>
      </c>
      <c r="D985" s="204">
        <v>39.787999999999997</v>
      </c>
      <c r="E985" s="204">
        <v>48.484999999999999</v>
      </c>
      <c r="F985" s="206">
        <f t="shared" si="829"/>
        <v>125.83799999999999</v>
      </c>
      <c r="G985" s="206">
        <f t="shared" si="820"/>
        <v>2602.0960000000005</v>
      </c>
      <c r="H985" s="206">
        <f>G985/BH969</f>
        <v>118.27709090909093</v>
      </c>
      <c r="I985" s="207">
        <f t="shared" si="813"/>
        <v>0</v>
      </c>
      <c r="J985" s="207">
        <f t="shared" si="821"/>
        <v>0</v>
      </c>
      <c r="K985" s="207">
        <f t="shared" si="814"/>
        <v>0</v>
      </c>
      <c r="L985" s="207">
        <f t="shared" si="822"/>
        <v>100</v>
      </c>
      <c r="M985" s="207">
        <f t="shared" si="815"/>
        <v>395</v>
      </c>
      <c r="N985" s="207" t="e">
        <f t="shared" si="823"/>
        <v>#VALUE!</v>
      </c>
      <c r="O985" s="208">
        <f>(24*60-(I985+K985+M985+AR985+AS985+AT985+AP985))/24/60*100</f>
        <v>72.569444444444443</v>
      </c>
      <c r="P985" s="208" t="e">
        <f>(X985*24*60-(J985+L985+N985+AQ985+AU985))/X985/24/60*100</f>
        <v>#VALUE!</v>
      </c>
      <c r="Q985" s="209"/>
      <c r="R985" s="210"/>
      <c r="S985" s="210"/>
      <c r="T985" s="209"/>
      <c r="U985" s="209"/>
      <c r="V985" s="212"/>
      <c r="W985" s="213"/>
      <c r="X985" s="214">
        <f>X984</f>
        <v>22</v>
      </c>
      <c r="Y985" s="201" t="s">
        <v>59</v>
      </c>
      <c r="Z985" s="215"/>
      <c r="AA985" s="216"/>
      <c r="AB985" s="216"/>
      <c r="AC985" s="210">
        <f t="shared" si="816"/>
        <v>0</v>
      </c>
      <c r="AD985" s="235"/>
      <c r="AE985" s="235"/>
      <c r="AF985" s="235"/>
      <c r="AG985" s="210">
        <f t="shared" si="817"/>
        <v>0</v>
      </c>
      <c r="AH985" s="235">
        <v>115</v>
      </c>
      <c r="AI985" s="235">
        <v>100</v>
      </c>
      <c r="AJ985" s="235">
        <v>180</v>
      </c>
      <c r="AK985" s="210">
        <f t="shared" si="818"/>
        <v>395</v>
      </c>
      <c r="AL985" s="210"/>
      <c r="AM985" s="210"/>
      <c r="AN985" s="210"/>
      <c r="AO985" s="207">
        <f t="shared" si="825"/>
        <v>0</v>
      </c>
      <c r="AP985" s="209"/>
      <c r="AQ985" s="411">
        <f t="shared" si="826"/>
        <v>0</v>
      </c>
      <c r="AR985" s="210"/>
      <c r="AS985" s="210"/>
      <c r="AT985" s="210"/>
      <c r="AU985" s="219">
        <f t="shared" si="827"/>
        <v>0</v>
      </c>
      <c r="AV985" s="263" t="s">
        <v>63</v>
      </c>
      <c r="AW985" s="221"/>
      <c r="AX985" s="210"/>
      <c r="AY985" s="210"/>
      <c r="AZ985" s="219">
        <f t="shared" si="830"/>
        <v>0</v>
      </c>
      <c r="BA985" s="222">
        <f t="shared" si="828"/>
        <v>0</v>
      </c>
      <c r="BB985" s="221"/>
      <c r="BC985" s="210"/>
      <c r="BD985" s="210"/>
      <c r="BE985" s="219">
        <f t="shared" si="831"/>
        <v>0</v>
      </c>
      <c r="BF985" s="222">
        <f t="shared" si="819"/>
        <v>0</v>
      </c>
      <c r="BG985" s="238"/>
      <c r="BH985" s="195"/>
      <c r="BI985" s="274"/>
      <c r="BJ985" s="240"/>
      <c r="BK985" s="241"/>
      <c r="BL985" s="275"/>
      <c r="BM985" s="274"/>
      <c r="BN985" s="241"/>
      <c r="BO985" s="241"/>
      <c r="BP985" s="276"/>
      <c r="BQ985" s="274"/>
      <c r="BR985" s="241"/>
      <c r="BS985" s="241"/>
      <c r="BT985" s="265"/>
      <c r="BU985" s="8"/>
      <c r="BV985" s="87"/>
      <c r="BW985" s="107"/>
      <c r="BX985" s="130"/>
      <c r="BY985" s="93"/>
      <c r="BZ985" s="93"/>
      <c r="CA985" s="98"/>
      <c r="CB985" s="8"/>
      <c r="CC985" s="87"/>
      <c r="CD985" s="108"/>
      <c r="CE985" s="109"/>
      <c r="CF985" s="93"/>
      <c r="CG985" s="93"/>
      <c r="CH985" s="110"/>
      <c r="CI985" s="8"/>
      <c r="CJ985" s="9"/>
      <c r="CK985" s="25"/>
      <c r="CL985" s="2"/>
      <c r="CM985" s="2"/>
      <c r="CN985" s="2"/>
      <c r="CO985" s="3"/>
      <c r="CP985" s="8"/>
      <c r="CQ985" s="25"/>
      <c r="CR985" s="2"/>
      <c r="CS985" s="2"/>
      <c r="CT985" s="2"/>
      <c r="CU985" s="3"/>
    </row>
    <row r="986" spans="1:99" ht="15.75" customHeight="1" x14ac:dyDescent="0.25">
      <c r="A986" s="182" t="s">
        <v>62</v>
      </c>
      <c r="B986" s="202"/>
      <c r="C986" s="204">
        <v>74.676000000000002</v>
      </c>
      <c r="D986" s="204">
        <v>63.87</v>
      </c>
      <c r="E986" s="204">
        <v>45.08</v>
      </c>
      <c r="F986" s="205">
        <f t="shared" si="829"/>
        <v>183.62599999999998</v>
      </c>
      <c r="G986" s="206">
        <f t="shared" si="820"/>
        <v>2597.4210000000003</v>
      </c>
      <c r="H986" s="205">
        <f>G986/BH969</f>
        <v>118.06459090909092</v>
      </c>
      <c r="I986" s="231">
        <f t="shared" si="813"/>
        <v>0</v>
      </c>
      <c r="J986" s="207">
        <f t="shared" si="821"/>
        <v>0</v>
      </c>
      <c r="K986" s="231">
        <f t="shared" si="814"/>
        <v>0</v>
      </c>
      <c r="L986" s="207">
        <f t="shared" si="822"/>
        <v>0</v>
      </c>
      <c r="M986" s="207">
        <f t="shared" si="815"/>
        <v>335</v>
      </c>
      <c r="N986" s="207">
        <f t="shared" si="823"/>
        <v>10110</v>
      </c>
      <c r="O986" s="208">
        <f>(24*60-(I986+K986+M986+AR986+AS986+AT986+AP986))/24/60*100</f>
        <v>76.7361111111111</v>
      </c>
      <c r="P986" s="208">
        <f>(X986*24*60-(J986+L986+N986+AQ986+AU986))/X986/24/60*100</f>
        <v>68.087121212121218</v>
      </c>
      <c r="Q986" s="232"/>
      <c r="R986" s="233"/>
      <c r="S986" s="233"/>
      <c r="T986" s="234"/>
      <c r="U986" s="234"/>
      <c r="V986" s="272"/>
      <c r="W986" s="213"/>
      <c r="X986" s="214">
        <f>X985</f>
        <v>22</v>
      </c>
      <c r="Y986" s="182" t="s">
        <v>62</v>
      </c>
      <c r="Z986" s="215"/>
      <c r="AA986" s="216"/>
      <c r="AB986" s="216"/>
      <c r="AC986" s="210">
        <f t="shared" si="816"/>
        <v>0</v>
      </c>
      <c r="AD986" s="235"/>
      <c r="AE986" s="235"/>
      <c r="AF986" s="235"/>
      <c r="AG986" s="210">
        <f t="shared" si="817"/>
        <v>0</v>
      </c>
      <c r="AH986" s="235">
        <v>145</v>
      </c>
      <c r="AI986" s="235">
        <v>80</v>
      </c>
      <c r="AJ986" s="235">
        <v>110</v>
      </c>
      <c r="AK986" s="210">
        <f t="shared" si="818"/>
        <v>335</v>
      </c>
      <c r="AL986" s="233"/>
      <c r="AM986" s="233"/>
      <c r="AN986" s="233"/>
      <c r="AO986" s="207">
        <f t="shared" si="825"/>
        <v>0</v>
      </c>
      <c r="AP986" s="236"/>
      <c r="AQ986" s="411">
        <f t="shared" si="826"/>
        <v>0</v>
      </c>
      <c r="AR986" s="237"/>
      <c r="AS986" s="237"/>
      <c r="AT986" s="237"/>
      <c r="AU986" s="219">
        <f t="shared" si="827"/>
        <v>0</v>
      </c>
      <c r="AV986" s="263" t="s">
        <v>64</v>
      </c>
      <c r="AW986" s="221"/>
      <c r="AX986" s="210"/>
      <c r="AY986" s="210"/>
      <c r="AZ986" s="219">
        <f t="shared" si="830"/>
        <v>0</v>
      </c>
      <c r="BA986" s="222">
        <f t="shared" si="828"/>
        <v>0</v>
      </c>
      <c r="BB986" s="221"/>
      <c r="BC986" s="210"/>
      <c r="BD986" s="210"/>
      <c r="BE986" s="219">
        <f t="shared" si="831"/>
        <v>0</v>
      </c>
      <c r="BF986" s="222">
        <f t="shared" si="819"/>
        <v>0</v>
      </c>
      <c r="BG986" s="223"/>
      <c r="BH986" s="224" t="s">
        <v>65</v>
      </c>
      <c r="BI986" s="268">
        <v>0.87</v>
      </c>
      <c r="BJ986" s="249">
        <v>0.99</v>
      </c>
      <c r="BK986" s="226"/>
      <c r="BL986" s="269"/>
      <c r="BM986" s="268">
        <v>1.06</v>
      </c>
      <c r="BN986" s="226">
        <v>1.18</v>
      </c>
      <c r="BO986" s="226"/>
      <c r="BP986" s="270"/>
      <c r="BQ986" s="268">
        <v>0.82</v>
      </c>
      <c r="BR986" s="226">
        <v>0.94</v>
      </c>
      <c r="BS986" s="226"/>
      <c r="BT986" s="271"/>
      <c r="BU986" s="8"/>
      <c r="BV986" s="87"/>
      <c r="BW986" s="104" t="s">
        <v>66</v>
      </c>
      <c r="BX986" s="127">
        <f>BI986+BM986+BQ986</f>
        <v>2.75</v>
      </c>
      <c r="BY986" s="128">
        <f>BJ986+BN986+BR986</f>
        <v>3.11</v>
      </c>
      <c r="BZ986" s="102">
        <f>BK986+BO986+BS986</f>
        <v>0</v>
      </c>
      <c r="CA986" s="124">
        <f>BL986+BP986+BT986</f>
        <v>0</v>
      </c>
      <c r="CB986" s="8"/>
      <c r="CC986" s="87"/>
      <c r="CD986" s="90" t="s">
        <v>66</v>
      </c>
      <c r="CE986" s="129">
        <f>BX986</f>
        <v>2.75</v>
      </c>
      <c r="CF986" s="102">
        <f>BY986</f>
        <v>3.11</v>
      </c>
      <c r="CG986" s="102">
        <f>BZ986</f>
        <v>0</v>
      </c>
      <c r="CH986" s="126">
        <f>CA986</f>
        <v>0</v>
      </c>
      <c r="CI986" s="8"/>
      <c r="CJ986" s="9"/>
      <c r="CK986" s="25" t="s">
        <v>65</v>
      </c>
      <c r="CL986" s="31">
        <f>BJ986/(BJ986+C987)%</f>
        <v>2.5391125929725571</v>
      </c>
      <c r="CM986" s="31">
        <f>BN986/(BN986+D987)%</f>
        <v>2.4091465904450797</v>
      </c>
      <c r="CN986" s="31">
        <f>BR986/(BR986+E987)%</f>
        <v>2.381314282819071</v>
      </c>
      <c r="CO986" s="32">
        <f>BY986/(BY986+F987)%</f>
        <v>2.4402874988230123</v>
      </c>
      <c r="CP986" s="8"/>
      <c r="CQ986" s="25" t="s">
        <v>65</v>
      </c>
      <c r="CR986" s="31">
        <f>BK986/C987%</f>
        <v>0</v>
      </c>
      <c r="CS986" s="31">
        <f>BO986/D987%</f>
        <v>0</v>
      </c>
      <c r="CT986" s="31">
        <f>BS986/E987%</f>
        <v>0</v>
      </c>
      <c r="CU986" s="32">
        <f>BZ986/F987%</f>
        <v>0</v>
      </c>
    </row>
    <row r="987" spans="1:99" ht="15.75" customHeight="1" x14ac:dyDescent="0.25">
      <c r="A987" s="182" t="s">
        <v>66</v>
      </c>
      <c r="B987" s="202"/>
      <c r="C987" s="204">
        <v>38</v>
      </c>
      <c r="D987" s="204">
        <v>47.8</v>
      </c>
      <c r="E987" s="204">
        <v>38.533999999999999</v>
      </c>
      <c r="F987" s="205">
        <f t="shared" si="829"/>
        <v>124.334</v>
      </c>
      <c r="G987" s="206">
        <f t="shared" si="820"/>
        <v>2148.9320000000002</v>
      </c>
      <c r="H987" s="205">
        <f>G987/BH969</f>
        <v>97.678727272727286</v>
      </c>
      <c r="I987" s="231">
        <f t="shared" si="813"/>
        <v>0</v>
      </c>
      <c r="J987" s="207">
        <f t="shared" si="821"/>
        <v>0</v>
      </c>
      <c r="K987" s="231">
        <f t="shared" si="814"/>
        <v>0</v>
      </c>
      <c r="L987" s="207">
        <f t="shared" si="822"/>
        <v>30</v>
      </c>
      <c r="M987" s="207">
        <f t="shared" si="815"/>
        <v>450</v>
      </c>
      <c r="N987" s="207">
        <f t="shared" si="823"/>
        <v>10465</v>
      </c>
      <c r="O987" s="208">
        <f>(24*60-(I987+K987+M987+AR987+AS987+AT987+AP987))/24/60*100</f>
        <v>68.75</v>
      </c>
      <c r="P987" s="208">
        <f>(X987*24*60-(J987+L987+N987+AQ987+AU987))/X987/24/60*100</f>
        <v>66.587752525252526</v>
      </c>
      <c r="Q987" s="232"/>
      <c r="R987" s="233"/>
      <c r="S987" s="233"/>
      <c r="T987" s="234"/>
      <c r="U987" s="234"/>
      <c r="V987" s="272"/>
      <c r="W987" s="213"/>
      <c r="X987" s="214">
        <f>X986</f>
        <v>22</v>
      </c>
      <c r="Y987" s="182" t="s">
        <v>66</v>
      </c>
      <c r="Z987" s="215"/>
      <c r="AA987" s="216"/>
      <c r="AB987" s="216"/>
      <c r="AC987" s="210">
        <f t="shared" si="816"/>
        <v>0</v>
      </c>
      <c r="AD987" s="246"/>
      <c r="AE987" s="246"/>
      <c r="AF987" s="235"/>
      <c r="AG987" s="210">
        <f t="shared" si="817"/>
        <v>0</v>
      </c>
      <c r="AH987" s="235">
        <v>170</v>
      </c>
      <c r="AI987" s="235">
        <v>120</v>
      </c>
      <c r="AJ987" s="235">
        <v>160</v>
      </c>
      <c r="AK987" s="210">
        <f t="shared" si="818"/>
        <v>450</v>
      </c>
      <c r="AL987" s="233"/>
      <c r="AM987" s="233"/>
      <c r="AN987" s="233"/>
      <c r="AO987" s="207">
        <f t="shared" si="825"/>
        <v>0</v>
      </c>
      <c r="AP987" s="236"/>
      <c r="AQ987" s="411">
        <f t="shared" si="826"/>
        <v>0</v>
      </c>
      <c r="AR987" s="237"/>
      <c r="AS987" s="237"/>
      <c r="AT987" s="237"/>
      <c r="AU987" s="219">
        <f t="shared" si="827"/>
        <v>90</v>
      </c>
      <c r="AV987" s="263" t="s">
        <v>67</v>
      </c>
      <c r="AW987" s="221"/>
      <c r="AX987" s="210"/>
      <c r="AY987" s="210"/>
      <c r="AZ987" s="219">
        <f t="shared" si="830"/>
        <v>0</v>
      </c>
      <c r="BA987" s="222">
        <f t="shared" si="828"/>
        <v>0</v>
      </c>
      <c r="BB987" s="221"/>
      <c r="BC987" s="210"/>
      <c r="BD987" s="210"/>
      <c r="BE987" s="219">
        <f t="shared" si="831"/>
        <v>0</v>
      </c>
      <c r="BF987" s="222">
        <f t="shared" si="819"/>
        <v>0</v>
      </c>
      <c r="BG987" s="238"/>
      <c r="BH987" s="195"/>
      <c r="BI987" s="278"/>
      <c r="BJ987" s="276"/>
      <c r="BK987" s="279"/>
      <c r="BL987" s="280"/>
      <c r="BM987" s="279"/>
      <c r="BN987" s="281"/>
      <c r="BO987" s="281"/>
      <c r="BP987" s="280"/>
      <c r="BQ987" s="279"/>
      <c r="BR987" s="197"/>
      <c r="BS987" s="197"/>
      <c r="BT987" s="282"/>
      <c r="BU987" s="8"/>
      <c r="BV987" s="87"/>
      <c r="BW987" s="107"/>
      <c r="BX987" s="130"/>
      <c r="BY987" s="93"/>
      <c r="BZ987" s="93"/>
      <c r="CA987" s="98"/>
      <c r="CB987" s="8"/>
      <c r="CC987" s="87"/>
      <c r="CD987" s="131"/>
      <c r="CE987" s="132"/>
      <c r="CF987" s="93"/>
      <c r="CG987" s="93"/>
      <c r="CH987" s="133"/>
      <c r="CI987" s="8"/>
      <c r="CJ987" s="9"/>
      <c r="CK987" s="25"/>
      <c r="CL987" s="2"/>
      <c r="CM987" s="2"/>
      <c r="CN987" s="2"/>
      <c r="CO987" s="3"/>
      <c r="CP987" s="8"/>
      <c r="CQ987" s="25"/>
      <c r="CR987" s="2"/>
      <c r="CS987" s="2"/>
      <c r="CT987" s="2"/>
      <c r="CU987" s="3"/>
    </row>
    <row r="988" spans="1:99" ht="15.75" customHeight="1" x14ac:dyDescent="0.25">
      <c r="A988" s="182" t="s">
        <v>68</v>
      </c>
      <c r="B988" s="202"/>
      <c r="C988" s="204">
        <v>9.1549999999999994</v>
      </c>
      <c r="D988" s="204">
        <v>9.5</v>
      </c>
      <c r="E988" s="204">
        <v>13.161</v>
      </c>
      <c r="F988" s="205">
        <f t="shared" si="829"/>
        <v>31.816000000000003</v>
      </c>
      <c r="G988" s="206">
        <f t="shared" si="820"/>
        <v>665.88600000000008</v>
      </c>
      <c r="H988" s="205">
        <f>G988/BH969</f>
        <v>30.267545454545459</v>
      </c>
      <c r="I988" s="231">
        <f t="shared" si="813"/>
        <v>0</v>
      </c>
      <c r="J988" s="207">
        <f t="shared" si="821"/>
        <v>0</v>
      </c>
      <c r="K988" s="231">
        <f t="shared" si="814"/>
        <v>0</v>
      </c>
      <c r="L988" s="207">
        <f t="shared" si="822"/>
        <v>0</v>
      </c>
      <c r="M988" s="207">
        <f t="shared" si="815"/>
        <v>280</v>
      </c>
      <c r="N988" s="207">
        <f t="shared" si="823"/>
        <v>9315</v>
      </c>
      <c r="O988" s="208">
        <f>(24*60-(I988+K988+M988+AR988+AS988+AT988+AP988))/24/60*100</f>
        <v>80.555555555555557</v>
      </c>
      <c r="P988" s="208">
        <f>(X988*24*60-(J988+L988+N988+AQ988+AU988))/X988/24/60*100</f>
        <v>70.596590909090907</v>
      </c>
      <c r="Q988" s="232"/>
      <c r="R988" s="233"/>
      <c r="S988" s="233"/>
      <c r="T988" s="234"/>
      <c r="U988" s="234"/>
      <c r="V988" s="272"/>
      <c r="W988" s="213"/>
      <c r="X988" s="214">
        <v>22</v>
      </c>
      <c r="Y988" s="182" t="s">
        <v>68</v>
      </c>
      <c r="Z988" s="215"/>
      <c r="AA988" s="216"/>
      <c r="AB988" s="216"/>
      <c r="AC988" s="210">
        <f t="shared" si="816"/>
        <v>0</v>
      </c>
      <c r="AD988" s="235"/>
      <c r="AE988" s="235"/>
      <c r="AF988" s="235"/>
      <c r="AG988" s="210">
        <f t="shared" si="817"/>
        <v>0</v>
      </c>
      <c r="AH988" s="216">
        <v>70</v>
      </c>
      <c r="AI988" s="216">
        <v>120</v>
      </c>
      <c r="AJ988" s="216">
        <v>90</v>
      </c>
      <c r="AK988" s="210">
        <f t="shared" si="818"/>
        <v>280</v>
      </c>
      <c r="AL988" s="233"/>
      <c r="AM988" s="233"/>
      <c r="AN988" s="233"/>
      <c r="AO988" s="207">
        <f t="shared" si="825"/>
        <v>0</v>
      </c>
      <c r="AP988" s="236"/>
      <c r="AQ988" s="411">
        <f t="shared" si="826"/>
        <v>0</v>
      </c>
      <c r="AR988" s="237"/>
      <c r="AS988" s="237"/>
      <c r="AT988" s="237"/>
      <c r="AU988" s="219">
        <f t="shared" si="827"/>
        <v>0</v>
      </c>
      <c r="AV988" s="263" t="s">
        <v>69</v>
      </c>
      <c r="AW988" s="221"/>
      <c r="AX988" s="210"/>
      <c r="AY988" s="210"/>
      <c r="AZ988" s="219">
        <f t="shared" si="830"/>
        <v>0</v>
      </c>
      <c r="BA988" s="222">
        <f t="shared" si="828"/>
        <v>0</v>
      </c>
      <c r="BB988" s="221"/>
      <c r="BC988" s="210"/>
      <c r="BD988" s="210"/>
      <c r="BE988" s="219">
        <f t="shared" si="831"/>
        <v>0</v>
      </c>
      <c r="BF988" s="222">
        <f t="shared" si="819"/>
        <v>0</v>
      </c>
      <c r="BG988" s="223"/>
      <c r="BH988" s="224" t="s">
        <v>70</v>
      </c>
      <c r="BI988" s="268">
        <v>0.64</v>
      </c>
      <c r="BJ988" s="249">
        <v>0.64</v>
      </c>
      <c r="BK988" s="226"/>
      <c r="BL988" s="269"/>
      <c r="BM988" s="268">
        <v>0.4</v>
      </c>
      <c r="BN988" s="226">
        <v>0.4</v>
      </c>
      <c r="BO988" s="226"/>
      <c r="BP988" s="270"/>
      <c r="BQ988" s="268">
        <v>0.44</v>
      </c>
      <c r="BR988" s="226">
        <v>0.44</v>
      </c>
      <c r="BS988" s="226"/>
      <c r="BT988" s="250"/>
      <c r="BU988" s="8"/>
      <c r="BV988" s="87"/>
      <c r="BW988" s="104" t="s">
        <v>68</v>
      </c>
      <c r="BX988" s="127">
        <f>BI988+BM988+BQ988</f>
        <v>1.48</v>
      </c>
      <c r="BY988" s="128">
        <f>BJ988+BN988+BR988</f>
        <v>1.48</v>
      </c>
      <c r="BZ988" s="102">
        <f>BK988+BO988+BS988</f>
        <v>0</v>
      </c>
      <c r="CA988" s="124">
        <f>BL988+BP988+BT988</f>
        <v>0</v>
      </c>
      <c r="CB988" s="8"/>
      <c r="CC988" s="87"/>
      <c r="CD988" s="131" t="s">
        <v>68</v>
      </c>
      <c r="CE988" s="129">
        <f>BX988</f>
        <v>1.48</v>
      </c>
      <c r="CF988" s="102">
        <f>BY988</f>
        <v>1.48</v>
      </c>
      <c r="CG988" s="102">
        <f>BZ988</f>
        <v>0</v>
      </c>
      <c r="CH988" s="126">
        <f>CA988</f>
        <v>0</v>
      </c>
      <c r="CI988" s="8"/>
      <c r="CJ988" s="9"/>
      <c r="CK988" s="25" t="s">
        <v>70</v>
      </c>
      <c r="CL988" s="31">
        <f>BJ988/(BJ988+C988)%</f>
        <v>6.5339458907605925</v>
      </c>
      <c r="CM988" s="31">
        <f>BN988/(BN988+D988)%</f>
        <v>4.0404040404040407</v>
      </c>
      <c r="CN988" s="31">
        <f>BR988/(BR988+E988)%</f>
        <v>3.2350562458642749</v>
      </c>
      <c r="CO988" s="32">
        <f>BY988/(BY988+F988)%</f>
        <v>4.4449783757808747</v>
      </c>
      <c r="CP988" s="8"/>
      <c r="CQ988" s="25" t="s">
        <v>70</v>
      </c>
      <c r="CR988" s="31">
        <f>BK988/C988%</f>
        <v>0</v>
      </c>
      <c r="CS988" s="31">
        <f>BO988/D988%</f>
        <v>0</v>
      </c>
      <c r="CT988" s="31">
        <f>BS988/E988%</f>
        <v>0</v>
      </c>
      <c r="CU988" s="32">
        <f>BZ988/F988%</f>
        <v>0</v>
      </c>
    </row>
    <row r="989" spans="1:99" ht="15.75" customHeight="1" x14ac:dyDescent="0.25">
      <c r="A989" s="182" t="s">
        <v>71</v>
      </c>
      <c r="B989" s="202"/>
      <c r="C989" s="204">
        <v>4.2300000000000004</v>
      </c>
      <c r="D989" s="204">
        <v>3.02</v>
      </c>
      <c r="E989" s="204">
        <v>5.56</v>
      </c>
      <c r="F989" s="206">
        <f t="shared" si="829"/>
        <v>12.809999999999999</v>
      </c>
      <c r="G989" s="206">
        <f t="shared" si="820"/>
        <v>218.84100000000001</v>
      </c>
      <c r="H989" s="206">
        <f>G989/BH969</f>
        <v>9.9473181818181828</v>
      </c>
      <c r="I989" s="207">
        <f t="shared" si="813"/>
        <v>0</v>
      </c>
      <c r="J989" s="207">
        <f t="shared" si="821"/>
        <v>0</v>
      </c>
      <c r="K989" s="207">
        <f t="shared" si="814"/>
        <v>0</v>
      </c>
      <c r="L989" s="207">
        <f t="shared" si="822"/>
        <v>0</v>
      </c>
      <c r="M989" s="207">
        <f t="shared" si="815"/>
        <v>135</v>
      </c>
      <c r="N989" s="207">
        <f t="shared" si="823"/>
        <v>6075</v>
      </c>
      <c r="O989" s="208">
        <f>(7*24*60-(I989+K989+M989+AR989+AS989+AT989+AP989))/7/24/60*100</f>
        <v>98.660714285714292</v>
      </c>
      <c r="P989" s="208">
        <f>(7*X989*24*60-(J989+L989+N989+AQ989+AU989))/7/X989/24/60*100</f>
        <v>97.26055194805194</v>
      </c>
      <c r="Q989" s="209"/>
      <c r="R989" s="210"/>
      <c r="S989" s="210"/>
      <c r="T989" s="209"/>
      <c r="U989" s="209"/>
      <c r="V989" s="212"/>
      <c r="W989" s="213"/>
      <c r="X989" s="214">
        <f>X982</f>
        <v>22</v>
      </c>
      <c r="Y989" s="182" t="s">
        <v>71</v>
      </c>
      <c r="Z989" s="215"/>
      <c r="AA989" s="216"/>
      <c r="AB989" s="216"/>
      <c r="AC989" s="210">
        <f t="shared" si="816"/>
        <v>0</v>
      </c>
      <c r="AD989" s="235"/>
      <c r="AE989" s="235"/>
      <c r="AF989" s="235"/>
      <c r="AG989" s="210">
        <f t="shared" si="817"/>
        <v>0</v>
      </c>
      <c r="AH989" s="216">
        <v>30</v>
      </c>
      <c r="AI989" s="216">
        <v>45</v>
      </c>
      <c r="AJ989" s="216">
        <v>60</v>
      </c>
      <c r="AK989" s="210">
        <f t="shared" si="818"/>
        <v>135</v>
      </c>
      <c r="AL989" s="233"/>
      <c r="AM989" s="233"/>
      <c r="AN989" s="233"/>
      <c r="AO989" s="207">
        <f t="shared" si="825"/>
        <v>0</v>
      </c>
      <c r="AP989" s="209"/>
      <c r="AQ989" s="411">
        <f t="shared" si="826"/>
        <v>0</v>
      </c>
      <c r="AR989" s="210"/>
      <c r="AS989" s="210"/>
      <c r="AT989" s="210"/>
      <c r="AU989" s="219">
        <f t="shared" si="827"/>
        <v>0</v>
      </c>
      <c r="AV989" s="263" t="s">
        <v>72</v>
      </c>
      <c r="AW989" s="221">
        <f>AH989</f>
        <v>30</v>
      </c>
      <c r="AX989" s="221">
        <f>AI989</f>
        <v>45</v>
      </c>
      <c r="AY989" s="221">
        <f>AJ989</f>
        <v>60</v>
      </c>
      <c r="AZ989" s="219">
        <f t="shared" si="830"/>
        <v>135</v>
      </c>
      <c r="BA989" s="222">
        <f t="shared" si="828"/>
        <v>2675</v>
      </c>
      <c r="BB989" s="221"/>
      <c r="BC989" s="210"/>
      <c r="BD989" s="210"/>
      <c r="BE989" s="219">
        <f t="shared" si="831"/>
        <v>0</v>
      </c>
      <c r="BF989" s="222">
        <f t="shared" si="819"/>
        <v>0</v>
      </c>
      <c r="BG989" s="238"/>
      <c r="BH989" s="195"/>
      <c r="BI989" s="274"/>
      <c r="BJ989" s="240"/>
      <c r="BK989" s="241"/>
      <c r="BL989" s="275"/>
      <c r="BM989" s="274"/>
      <c r="BN989" s="241"/>
      <c r="BO989" s="241"/>
      <c r="BP989" s="276"/>
      <c r="BQ989" s="274"/>
      <c r="BR989" s="241"/>
      <c r="BS989" s="241"/>
      <c r="BT989" s="265"/>
      <c r="BU989" s="8"/>
      <c r="BV989" s="87"/>
      <c r="BW989" s="134"/>
      <c r="BX989" s="130"/>
      <c r="BY989" s="93"/>
      <c r="BZ989" s="93"/>
      <c r="CA989" s="98"/>
      <c r="CB989" s="8"/>
      <c r="CC989" s="87"/>
      <c r="CD989" s="90"/>
      <c r="CE989" s="109"/>
      <c r="CF989" s="93"/>
      <c r="CG989" s="93"/>
      <c r="CH989" s="110"/>
      <c r="CI989" s="8"/>
      <c r="CJ989" s="9"/>
      <c r="CK989" s="25"/>
      <c r="CL989" s="2"/>
      <c r="CM989" s="2"/>
      <c r="CN989" s="2"/>
      <c r="CO989" s="3"/>
      <c r="CP989" s="8"/>
      <c r="CQ989" s="25"/>
      <c r="CR989" s="2"/>
      <c r="CS989" s="2"/>
      <c r="CT989" s="2"/>
      <c r="CU989" s="3"/>
    </row>
    <row r="990" spans="1:99" ht="15.75" customHeight="1" x14ac:dyDescent="0.25">
      <c r="A990" s="182" t="s">
        <v>73</v>
      </c>
      <c r="B990" s="202"/>
      <c r="C990" s="204">
        <v>3.415</v>
      </c>
      <c r="D990" s="204">
        <v>7.25</v>
      </c>
      <c r="E990" s="204">
        <v>7.4</v>
      </c>
      <c r="F990" s="205">
        <f t="shared" ref="F990:F996" si="834">C990+D990+E990</f>
        <v>18.064999999999998</v>
      </c>
      <c r="G990" s="206">
        <f t="shared" si="820"/>
        <v>477.94</v>
      </c>
      <c r="H990" s="205">
        <f>G990/BH969</f>
        <v>21.724545454545453</v>
      </c>
      <c r="I990" s="231">
        <f t="shared" ref="I990:I995" si="835">AC990</f>
        <v>0</v>
      </c>
      <c r="J990" s="207">
        <f t="shared" si="821"/>
        <v>0</v>
      </c>
      <c r="K990" s="231">
        <f t="shared" ref="K990:K995" si="836">AG990</f>
        <v>0</v>
      </c>
      <c r="L990" s="207">
        <f t="shared" si="822"/>
        <v>45</v>
      </c>
      <c r="M990" s="207">
        <f t="shared" ref="M990:M995" si="837">AK990</f>
        <v>290</v>
      </c>
      <c r="N990" s="207">
        <f t="shared" si="823"/>
        <v>10705</v>
      </c>
      <c r="O990" s="208">
        <f t="shared" ref="O990:O995" si="838">(24*60-(I990+K990+M990+AR990+AS990+AT990+AP990))/24/60*100</f>
        <v>79.8611111111111</v>
      </c>
      <c r="P990" s="208">
        <f t="shared" ref="P990:P995" si="839">(X990*24*60-(J990+L990+N990+AQ990+AU990))/X990/24/60*100</f>
        <v>66.066919191919197</v>
      </c>
      <c r="Q990" s="232"/>
      <c r="R990" s="233"/>
      <c r="S990" s="233"/>
      <c r="T990" s="234"/>
      <c r="U990" s="234"/>
      <c r="V990" s="272"/>
      <c r="W990" s="213"/>
      <c r="X990" s="214">
        <v>22</v>
      </c>
      <c r="Y990" s="182" t="s">
        <v>73</v>
      </c>
      <c r="Z990" s="215"/>
      <c r="AA990" s="216"/>
      <c r="AB990" s="216"/>
      <c r="AC990" s="210">
        <f t="shared" ref="AC990:AC995" si="840">Z990+AA990+AB990</f>
        <v>0</v>
      </c>
      <c r="AD990" s="235"/>
      <c r="AE990" s="235"/>
      <c r="AF990" s="235"/>
      <c r="AG990" s="210">
        <f t="shared" ref="AG990:AG995" si="841">AD990+AE990+AF990</f>
        <v>0</v>
      </c>
      <c r="AH990" s="216">
        <v>180</v>
      </c>
      <c r="AI990" s="216">
        <v>50</v>
      </c>
      <c r="AJ990" s="216">
        <v>60</v>
      </c>
      <c r="AK990" s="210">
        <f t="shared" ref="AK990:AK995" si="842">AH990+AI990+AJ990</f>
        <v>290</v>
      </c>
      <c r="AL990" s="233"/>
      <c r="AM990" s="233"/>
      <c r="AN990" s="233"/>
      <c r="AO990" s="207">
        <f t="shared" si="825"/>
        <v>0</v>
      </c>
      <c r="AP990" s="236"/>
      <c r="AQ990" s="411">
        <f t="shared" si="826"/>
        <v>0</v>
      </c>
      <c r="AR990" s="237"/>
      <c r="AS990" s="237"/>
      <c r="AT990" s="237"/>
      <c r="AU990" s="219">
        <f t="shared" si="827"/>
        <v>0</v>
      </c>
      <c r="AV990" s="263" t="s">
        <v>74</v>
      </c>
      <c r="AW990" s="221"/>
      <c r="AX990" s="210"/>
      <c r="AY990" s="210"/>
      <c r="AZ990" s="219">
        <f t="shared" ref="AZ990:AZ995" si="843">AW990+AX990+AY990</f>
        <v>0</v>
      </c>
      <c r="BA990" s="222">
        <f t="shared" si="828"/>
        <v>0</v>
      </c>
      <c r="BB990" s="221"/>
      <c r="BC990" s="210"/>
      <c r="BD990" s="210"/>
      <c r="BE990" s="219">
        <f t="shared" ref="BE990:BE995" si="844">BB990+BC990+BD990</f>
        <v>0</v>
      </c>
      <c r="BF990" s="222">
        <f t="shared" si="819"/>
        <v>0</v>
      </c>
      <c r="BG990" s="223"/>
      <c r="BH990" s="224" t="s">
        <v>71</v>
      </c>
      <c r="BI990" s="268">
        <v>0.15</v>
      </c>
      <c r="BJ990" s="249">
        <v>0.15</v>
      </c>
      <c r="BK990" s="226"/>
      <c r="BL990" s="269"/>
      <c r="BM990" s="268">
        <v>0.3</v>
      </c>
      <c r="BN990" s="226">
        <v>0.3</v>
      </c>
      <c r="BO990" s="226"/>
      <c r="BP990" s="270"/>
      <c r="BQ990" s="268">
        <v>0.24</v>
      </c>
      <c r="BR990" s="226">
        <v>0.24</v>
      </c>
      <c r="BS990" s="226"/>
      <c r="BT990" s="250"/>
      <c r="BU990" s="8"/>
      <c r="BV990" s="87"/>
      <c r="BW990" s="104" t="s">
        <v>71</v>
      </c>
      <c r="BX990" s="127">
        <f t="shared" ref="BX990:CA991" si="845">BI990+BM990+BQ990</f>
        <v>0.69</v>
      </c>
      <c r="BY990" s="128">
        <f t="shared" si="845"/>
        <v>0.69</v>
      </c>
      <c r="BZ990" s="102">
        <f t="shared" si="845"/>
        <v>0</v>
      </c>
      <c r="CA990" s="124">
        <f t="shared" si="845"/>
        <v>0</v>
      </c>
      <c r="CB990" s="8"/>
      <c r="CC990" s="87"/>
      <c r="CD990" s="131" t="s">
        <v>71</v>
      </c>
      <c r="CE990" s="129">
        <f t="shared" ref="CE990:CH991" si="846">BX990</f>
        <v>0.69</v>
      </c>
      <c r="CF990" s="102">
        <f t="shared" si="846"/>
        <v>0.69</v>
      </c>
      <c r="CG990" s="102">
        <f t="shared" si="846"/>
        <v>0</v>
      </c>
      <c r="CH990" s="126">
        <f t="shared" si="846"/>
        <v>0</v>
      </c>
      <c r="CI990" s="8"/>
      <c r="CJ990" s="9"/>
      <c r="CK990" s="25" t="s">
        <v>75</v>
      </c>
      <c r="CL990" s="31">
        <f>BJ990/(BJ990+C989)%</f>
        <v>3.4246575342465748</v>
      </c>
      <c r="CM990" s="31">
        <f>BN990/(BN990+D989)%</f>
        <v>9.0361445783132535</v>
      </c>
      <c r="CN990" s="31">
        <f>BR990/(BR990+E990)%</f>
        <v>3.1413612565445019</v>
      </c>
      <c r="CO990" s="32">
        <f>BY990/(BY990+F989)%</f>
        <v>5.1111111111111116</v>
      </c>
      <c r="CP990" s="8"/>
      <c r="CQ990" s="25" t="s">
        <v>75</v>
      </c>
      <c r="CR990" s="31">
        <f>BK990/C989%</f>
        <v>0</v>
      </c>
      <c r="CS990" s="31">
        <f>BO990/D989%</f>
        <v>0</v>
      </c>
      <c r="CT990" s="31">
        <f>BS990/E989%</f>
        <v>0</v>
      </c>
      <c r="CU990" s="32">
        <f>BZ990/F989%</f>
        <v>0</v>
      </c>
    </row>
    <row r="991" spans="1:99" ht="15.75" customHeight="1" x14ac:dyDescent="0.25">
      <c r="A991" s="201" t="s">
        <v>76</v>
      </c>
      <c r="B991" s="202"/>
      <c r="C991" s="204">
        <v>14.824999999999999</v>
      </c>
      <c r="D991" s="204">
        <v>17.244</v>
      </c>
      <c r="E991" s="204">
        <v>11.936999999999999</v>
      </c>
      <c r="F991" s="206">
        <f>C991+D991+E991</f>
        <v>44.006</v>
      </c>
      <c r="G991" s="206">
        <f t="shared" si="820"/>
        <v>748.14899999999989</v>
      </c>
      <c r="H991" s="206">
        <f>G991/BH969</f>
        <v>34.006772727272725</v>
      </c>
      <c r="I991" s="207">
        <f t="shared" si="835"/>
        <v>0</v>
      </c>
      <c r="J991" s="207">
        <f t="shared" si="821"/>
        <v>45</v>
      </c>
      <c r="K991" s="207">
        <f t="shared" si="836"/>
        <v>0</v>
      </c>
      <c r="L991" s="207">
        <f t="shared" si="822"/>
        <v>45</v>
      </c>
      <c r="M991" s="207">
        <f t="shared" si="837"/>
        <v>80</v>
      </c>
      <c r="N991" s="207">
        <f t="shared" si="823"/>
        <v>5385</v>
      </c>
      <c r="O991" s="208">
        <f t="shared" si="838"/>
        <v>94.444444444444443</v>
      </c>
      <c r="P991" s="208">
        <f t="shared" si="839"/>
        <v>82.623106060606062</v>
      </c>
      <c r="Q991" s="209" t="e">
        <f t="shared" ref="Q991:S996" si="847">C991/AL991*60</f>
        <v>#DIV/0!</v>
      </c>
      <c r="R991" s="210" t="e">
        <f t="shared" si="847"/>
        <v>#DIV/0!</v>
      </c>
      <c r="S991" s="210" t="e">
        <f t="shared" si="847"/>
        <v>#DIV/0!</v>
      </c>
      <c r="T991" s="209" t="e">
        <f>(F991)/(AL991+AM991+AN991)*60</f>
        <v>#DIV/0!</v>
      </c>
      <c r="U991" s="209" t="e">
        <f>(G991)*60/AO991</f>
        <v>#DIV/0!</v>
      </c>
      <c r="V991" s="212"/>
      <c r="W991" s="213"/>
      <c r="X991" s="214">
        <f>X987</f>
        <v>22</v>
      </c>
      <c r="Y991" s="201" t="s">
        <v>76</v>
      </c>
      <c r="Z991" s="215"/>
      <c r="AA991" s="216"/>
      <c r="AB991" s="216"/>
      <c r="AC991" s="210">
        <f t="shared" si="840"/>
        <v>0</v>
      </c>
      <c r="AD991" s="235"/>
      <c r="AE991" s="235"/>
      <c r="AF991" s="246"/>
      <c r="AG991" s="210">
        <f t="shared" si="841"/>
        <v>0</v>
      </c>
      <c r="AH991" s="235">
        <v>0</v>
      </c>
      <c r="AI991" s="235">
        <v>40</v>
      </c>
      <c r="AJ991" s="235">
        <v>40</v>
      </c>
      <c r="AK991" s="210">
        <f t="shared" si="842"/>
        <v>80</v>
      </c>
      <c r="AL991" s="210"/>
      <c r="AM991" s="210"/>
      <c r="AN991" s="210"/>
      <c r="AO991" s="207">
        <f t="shared" si="825"/>
        <v>0</v>
      </c>
      <c r="AP991" s="209"/>
      <c r="AQ991" s="411">
        <f t="shared" si="826"/>
        <v>0</v>
      </c>
      <c r="AR991" s="210"/>
      <c r="AS991" s="210"/>
      <c r="AT991" s="210"/>
      <c r="AU991" s="219">
        <f t="shared" si="827"/>
        <v>30</v>
      </c>
      <c r="AV991" s="263" t="s">
        <v>77</v>
      </c>
      <c r="AW991" s="221"/>
      <c r="AX991" s="210"/>
      <c r="AY991" s="210"/>
      <c r="AZ991" s="219">
        <f t="shared" si="843"/>
        <v>0</v>
      </c>
      <c r="BA991" s="222">
        <f t="shared" si="828"/>
        <v>0</v>
      </c>
      <c r="BB991" s="221"/>
      <c r="BC991" s="210"/>
      <c r="BD991" s="210"/>
      <c r="BE991" s="219">
        <f t="shared" si="844"/>
        <v>0</v>
      </c>
      <c r="BF991" s="222">
        <f t="shared" si="819"/>
        <v>0</v>
      </c>
      <c r="BG991" s="238"/>
      <c r="BH991" s="283" t="s">
        <v>73</v>
      </c>
      <c r="BI991" s="264">
        <v>0.27</v>
      </c>
      <c r="BJ991" s="264">
        <v>0.27</v>
      </c>
      <c r="BK991" s="264"/>
      <c r="BL991" s="264"/>
      <c r="BM991" s="264">
        <v>0.43</v>
      </c>
      <c r="BN991" s="264">
        <v>0.43</v>
      </c>
      <c r="BO991" s="264"/>
      <c r="BP991" s="264"/>
      <c r="BQ991" s="264">
        <v>0.33</v>
      </c>
      <c r="BR991" s="264">
        <v>0.33</v>
      </c>
      <c r="BS991" s="264"/>
      <c r="BT991" s="250"/>
      <c r="BU991" s="8"/>
      <c r="BV991" s="87"/>
      <c r="BW991" s="104" t="s">
        <v>73</v>
      </c>
      <c r="BX991" s="135">
        <f t="shared" si="845"/>
        <v>1.03</v>
      </c>
      <c r="BY991" s="136">
        <f t="shared" si="845"/>
        <v>1.03</v>
      </c>
      <c r="BZ991" s="137">
        <f t="shared" si="845"/>
        <v>0</v>
      </c>
      <c r="CA991" s="138">
        <f t="shared" si="845"/>
        <v>0</v>
      </c>
      <c r="CB991" s="8"/>
      <c r="CC991" s="118"/>
      <c r="CD991" s="139" t="s">
        <v>73</v>
      </c>
      <c r="CE991" s="140">
        <f t="shared" si="846"/>
        <v>1.03</v>
      </c>
      <c r="CF991" s="137">
        <f t="shared" si="846"/>
        <v>1.03</v>
      </c>
      <c r="CG991" s="137">
        <f t="shared" si="846"/>
        <v>0</v>
      </c>
      <c r="CH991" s="141">
        <f t="shared" si="846"/>
        <v>0</v>
      </c>
      <c r="CI991" s="8"/>
      <c r="CJ991" s="9"/>
      <c r="CK991" s="33"/>
      <c r="CL991" s="4"/>
      <c r="CM991" s="4"/>
      <c r="CN991" s="4"/>
      <c r="CO991" s="5"/>
      <c r="CP991" s="8"/>
      <c r="CQ991" s="34" t="s">
        <v>78</v>
      </c>
      <c r="CR991" s="35">
        <f>BK991/C990%</f>
        <v>0</v>
      </c>
      <c r="CS991" s="35">
        <f>BO991/D990%</f>
        <v>0</v>
      </c>
      <c r="CT991" s="35">
        <f>BS991/E990%</f>
        <v>0</v>
      </c>
      <c r="CU991" s="47">
        <f>BZ991/F990%</f>
        <v>0</v>
      </c>
    </row>
    <row r="992" spans="1:99" ht="15.75" customHeight="1" x14ac:dyDescent="0.25">
      <c r="A992" s="182" t="s">
        <v>79</v>
      </c>
      <c r="B992" s="202"/>
      <c r="C992" s="204">
        <v>8.0579999999999998</v>
      </c>
      <c r="D992" s="204">
        <v>8.4320000000000004</v>
      </c>
      <c r="E992" s="204">
        <v>8.42</v>
      </c>
      <c r="F992" s="205">
        <f t="shared" si="834"/>
        <v>24.910000000000004</v>
      </c>
      <c r="G992" s="206">
        <f t="shared" si="820"/>
        <v>712.33899999999994</v>
      </c>
      <c r="H992" s="205">
        <f>G992/BH969</f>
        <v>32.379045454545455</v>
      </c>
      <c r="I992" s="231">
        <f t="shared" si="835"/>
        <v>0</v>
      </c>
      <c r="J992" s="207">
        <f t="shared" si="821"/>
        <v>0</v>
      </c>
      <c r="K992" s="231">
        <f t="shared" si="836"/>
        <v>0</v>
      </c>
      <c r="L992" s="207">
        <f t="shared" si="822"/>
        <v>0</v>
      </c>
      <c r="M992" s="207">
        <f t="shared" si="837"/>
        <v>80</v>
      </c>
      <c r="N992" s="207">
        <f t="shared" si="823"/>
        <v>7870</v>
      </c>
      <c r="O992" s="208">
        <f t="shared" si="838"/>
        <v>94.444444444444443</v>
      </c>
      <c r="P992" s="208">
        <f t="shared" si="839"/>
        <v>73.642676767676775</v>
      </c>
      <c r="Q992" s="232" t="e">
        <f t="shared" si="847"/>
        <v>#DIV/0!</v>
      </c>
      <c r="R992" s="233" t="e">
        <f t="shared" si="847"/>
        <v>#DIV/0!</v>
      </c>
      <c r="S992" s="233" t="e">
        <f t="shared" si="847"/>
        <v>#DIV/0!</v>
      </c>
      <c r="T992" s="234" t="e">
        <f>(F992)/(AL992+AM992+AN992)*60</f>
        <v>#DIV/0!</v>
      </c>
      <c r="U992" s="234" t="e">
        <f>(G992)*60/AO992</f>
        <v>#DIV/0!</v>
      </c>
      <c r="V992" s="272"/>
      <c r="W992" s="213"/>
      <c r="X992" s="214">
        <f>X991</f>
        <v>22</v>
      </c>
      <c r="Y992" s="182" t="s">
        <v>79</v>
      </c>
      <c r="Z992" s="215"/>
      <c r="AA992" s="216"/>
      <c r="AB992" s="216"/>
      <c r="AC992" s="210">
        <f t="shared" si="840"/>
        <v>0</v>
      </c>
      <c r="AD992" s="235"/>
      <c r="AE992" s="235"/>
      <c r="AF992" s="246"/>
      <c r="AG992" s="210">
        <f t="shared" si="841"/>
        <v>0</v>
      </c>
      <c r="AH992" s="235">
        <v>0</v>
      </c>
      <c r="AI992" s="235">
        <v>40</v>
      </c>
      <c r="AJ992" s="235">
        <v>40</v>
      </c>
      <c r="AK992" s="210">
        <f t="shared" si="842"/>
        <v>80</v>
      </c>
      <c r="AL992" s="233"/>
      <c r="AM992" s="233"/>
      <c r="AN992" s="233"/>
      <c r="AO992" s="207">
        <f t="shared" si="825"/>
        <v>0</v>
      </c>
      <c r="AP992" s="236"/>
      <c r="AQ992" s="411">
        <f t="shared" si="826"/>
        <v>480</v>
      </c>
      <c r="AR992" s="237"/>
      <c r="AS992" s="237"/>
      <c r="AT992" s="237"/>
      <c r="AU992" s="219">
        <f t="shared" si="827"/>
        <v>0</v>
      </c>
      <c r="AV992" s="263" t="s">
        <v>80</v>
      </c>
      <c r="AW992" s="221"/>
      <c r="AX992" s="210"/>
      <c r="AY992" s="210"/>
      <c r="AZ992" s="219">
        <f t="shared" si="843"/>
        <v>0</v>
      </c>
      <c r="BA992" s="222">
        <f t="shared" si="828"/>
        <v>0</v>
      </c>
      <c r="BB992" s="221"/>
      <c r="BC992" s="210"/>
      <c r="BD992" s="210"/>
      <c r="BE992" s="219">
        <f t="shared" si="844"/>
        <v>0</v>
      </c>
      <c r="BF992" s="222">
        <f t="shared" si="819"/>
        <v>0</v>
      </c>
      <c r="BG992" s="284"/>
      <c r="BH992" s="224" t="s">
        <v>77</v>
      </c>
      <c r="BI992" s="225"/>
      <c r="BJ992" s="249"/>
      <c r="BK992" s="226">
        <v>0.61499999999999999</v>
      </c>
      <c r="BL992" s="250"/>
      <c r="BM992" s="225"/>
      <c r="BN992" s="226"/>
      <c r="BO992" s="226">
        <v>0.23499999999999999</v>
      </c>
      <c r="BP992" s="251"/>
      <c r="BQ992" s="225"/>
      <c r="BR992" s="226"/>
      <c r="BS992" s="226">
        <v>0.23599999999999999</v>
      </c>
      <c r="BT992" s="250"/>
      <c r="BU992" s="8"/>
      <c r="BV992" s="87"/>
      <c r="BW992" s="104" t="s">
        <v>77</v>
      </c>
      <c r="BX992" s="130"/>
      <c r="BY992" s="93"/>
      <c r="BZ992" s="102">
        <f>BK992+BO992+BS992</f>
        <v>1.0859999999999999</v>
      </c>
      <c r="CA992" s="98"/>
      <c r="CB992" s="8"/>
      <c r="CC992" s="87"/>
      <c r="CD992" s="131" t="s">
        <v>77</v>
      </c>
      <c r="CE992" s="132"/>
      <c r="CF992" s="93"/>
      <c r="CG992" s="102">
        <f>BZ992</f>
        <v>1.0859999999999999</v>
      </c>
      <c r="CH992" s="133"/>
      <c r="CI992" s="8"/>
      <c r="CJ992" s="9"/>
      <c r="CK992" s="34" t="s">
        <v>78</v>
      </c>
      <c r="CL992" s="35">
        <f>BJ991/(BJ991+C990)%</f>
        <v>7.3270013568521035</v>
      </c>
      <c r="CM992" s="31">
        <f>BN991/(BN991+D990)%</f>
        <v>5.5989583333333339</v>
      </c>
      <c r="CN992" s="31">
        <f>BR991/(BR991+E990)%</f>
        <v>4.2690815006468306</v>
      </c>
      <c r="CO992" s="32">
        <f>BY991/(BY991+F990)%</f>
        <v>5.394082220476565</v>
      </c>
      <c r="CP992" s="8"/>
      <c r="CQ992" s="25" t="s">
        <v>77</v>
      </c>
      <c r="CR992" s="31">
        <f>BK992/C991%</f>
        <v>4.1483979763912311</v>
      </c>
      <c r="CS992" s="31">
        <f>BO992/D991%</f>
        <v>1.3627928554859661</v>
      </c>
      <c r="CT992" s="31">
        <f>BS992/E991%</f>
        <v>1.9770461590014241</v>
      </c>
      <c r="CU992" s="32">
        <f>BZ992/F991%</f>
        <v>2.4678452938235691</v>
      </c>
    </row>
    <row r="993" spans="1:99" ht="15.75" customHeight="1" x14ac:dyDescent="0.25">
      <c r="A993" s="182" t="s">
        <v>81</v>
      </c>
      <c r="B993" s="202"/>
      <c r="C993" s="204">
        <v>0</v>
      </c>
      <c r="D993" s="204">
        <v>0</v>
      </c>
      <c r="E993" s="204">
        <v>0</v>
      </c>
      <c r="F993" s="205">
        <f t="shared" si="834"/>
        <v>0</v>
      </c>
      <c r="G993" s="206">
        <f t="shared" si="820"/>
        <v>25.011999999999997</v>
      </c>
      <c r="H993" s="205">
        <f>G993/BH969</f>
        <v>1.1369090909090909</v>
      </c>
      <c r="I993" s="231">
        <f t="shared" si="835"/>
        <v>0</v>
      </c>
      <c r="J993" s="207">
        <f t="shared" si="821"/>
        <v>0</v>
      </c>
      <c r="K993" s="231">
        <f t="shared" si="836"/>
        <v>0</v>
      </c>
      <c r="L993" s="207">
        <f t="shared" si="822"/>
        <v>0</v>
      </c>
      <c r="M993" s="207">
        <f t="shared" si="837"/>
        <v>1440</v>
      </c>
      <c r="N993" s="207">
        <f t="shared" si="823"/>
        <v>28060</v>
      </c>
      <c r="O993" s="208">
        <f t="shared" si="838"/>
        <v>0</v>
      </c>
      <c r="P993" s="208">
        <f t="shared" si="839"/>
        <v>11.426767676767675</v>
      </c>
      <c r="Q993" s="232" t="e">
        <f t="shared" si="847"/>
        <v>#DIV/0!</v>
      </c>
      <c r="R993" s="233" t="e">
        <f t="shared" si="847"/>
        <v>#DIV/0!</v>
      </c>
      <c r="S993" s="233" t="e">
        <f t="shared" si="847"/>
        <v>#DIV/0!</v>
      </c>
      <c r="T993" s="234" t="e">
        <f>(F993)/(AL993+AM993+AN993)*60</f>
        <v>#DIV/0!</v>
      </c>
      <c r="U993" s="234" t="e">
        <f>(G993)*60/AO993</f>
        <v>#DIV/0!</v>
      </c>
      <c r="V993" s="272"/>
      <c r="W993" s="213"/>
      <c r="X993" s="285">
        <f>X992</f>
        <v>22</v>
      </c>
      <c r="Y993" s="182" t="s">
        <v>81</v>
      </c>
      <c r="Z993" s="215"/>
      <c r="AA993" s="216"/>
      <c r="AB993" s="216"/>
      <c r="AC993" s="210">
        <f t="shared" si="840"/>
        <v>0</v>
      </c>
      <c r="AD993" s="216"/>
      <c r="AE993" s="216"/>
      <c r="AF993" s="216"/>
      <c r="AG993" s="210">
        <f t="shared" si="841"/>
        <v>0</v>
      </c>
      <c r="AH993" s="235">
        <v>480</v>
      </c>
      <c r="AI993" s="235">
        <v>480</v>
      </c>
      <c r="AJ993" s="235">
        <v>480</v>
      </c>
      <c r="AK993" s="210">
        <f t="shared" si="842"/>
        <v>1440</v>
      </c>
      <c r="AL993" s="233"/>
      <c r="AM993" s="233"/>
      <c r="AN993" s="233"/>
      <c r="AO993" s="207">
        <f t="shared" si="825"/>
        <v>0</v>
      </c>
      <c r="AP993" s="236"/>
      <c r="AQ993" s="411">
        <f t="shared" si="826"/>
        <v>0</v>
      </c>
      <c r="AR993" s="237"/>
      <c r="AS993" s="237"/>
      <c r="AT993" s="237"/>
      <c r="AU993" s="219">
        <f t="shared" si="827"/>
        <v>0</v>
      </c>
      <c r="AV993" s="263" t="s">
        <v>82</v>
      </c>
      <c r="AW993" s="221"/>
      <c r="AX993" s="210"/>
      <c r="AY993" s="210"/>
      <c r="AZ993" s="219">
        <f t="shared" si="843"/>
        <v>0</v>
      </c>
      <c r="BA993" s="222">
        <f t="shared" si="828"/>
        <v>0</v>
      </c>
      <c r="BB993" s="221"/>
      <c r="BC993" s="210"/>
      <c r="BD993" s="210"/>
      <c r="BE993" s="219">
        <f t="shared" si="844"/>
        <v>0</v>
      </c>
      <c r="BF993" s="222">
        <f t="shared" si="819"/>
        <v>0</v>
      </c>
      <c r="BG993" s="223"/>
      <c r="BH993" s="195"/>
      <c r="BI993" s="239"/>
      <c r="BJ993" s="240"/>
      <c r="BK993" s="241"/>
      <c r="BL993" s="242"/>
      <c r="BM993" s="239"/>
      <c r="BN993" s="241"/>
      <c r="BO993" s="241"/>
      <c r="BP993" s="198"/>
      <c r="BQ993" s="239"/>
      <c r="BR993" s="241"/>
      <c r="BS993" s="241"/>
      <c r="BT993" s="242"/>
      <c r="BU993" s="8"/>
      <c r="BV993" s="87"/>
      <c r="BW993" s="107"/>
      <c r="BX993" s="130"/>
      <c r="BY993" s="93"/>
      <c r="BZ993" s="93"/>
      <c r="CA993" s="98"/>
      <c r="CB993" s="8"/>
      <c r="CC993" s="87"/>
      <c r="CD993" s="108"/>
      <c r="CE993" s="109"/>
      <c r="CF993" s="93"/>
      <c r="CG993" s="93"/>
      <c r="CH993" s="110"/>
      <c r="CI993" s="8"/>
      <c r="CJ993" s="9"/>
      <c r="CK993" s="36"/>
      <c r="CL993" s="37"/>
      <c r="CM993" s="37"/>
      <c r="CN993" s="37"/>
      <c r="CO993" s="38"/>
      <c r="CP993" s="8"/>
      <c r="CQ993" s="25"/>
      <c r="CR993" s="2"/>
      <c r="CS993" s="2"/>
      <c r="CT993" s="2"/>
      <c r="CU993" s="3"/>
    </row>
    <row r="994" spans="1:99" ht="15.75" customHeight="1" x14ac:dyDescent="0.25">
      <c r="A994" s="182" t="s">
        <v>83</v>
      </c>
      <c r="B994" s="202"/>
      <c r="C994" s="204">
        <v>6.5679999999999996</v>
      </c>
      <c r="D994" s="204">
        <v>5.399</v>
      </c>
      <c r="E994" s="204">
        <v>5.6269999999999998</v>
      </c>
      <c r="F994" s="205">
        <f t="shared" si="834"/>
        <v>17.593999999999998</v>
      </c>
      <c r="G994" s="206">
        <f t="shared" si="820"/>
        <v>295.71600000000001</v>
      </c>
      <c r="H994" s="205">
        <f>G994/BH969</f>
        <v>13.441636363636364</v>
      </c>
      <c r="I994" s="231">
        <f t="shared" si="835"/>
        <v>0</v>
      </c>
      <c r="J994" s="207">
        <f t="shared" si="821"/>
        <v>540</v>
      </c>
      <c r="K994" s="231">
        <f t="shared" si="836"/>
        <v>0</v>
      </c>
      <c r="L994" s="207">
        <f t="shared" si="822"/>
        <v>240</v>
      </c>
      <c r="M994" s="207">
        <f t="shared" si="837"/>
        <v>35</v>
      </c>
      <c r="N994" s="207">
        <f t="shared" si="823"/>
        <v>3460</v>
      </c>
      <c r="O994" s="208">
        <f t="shared" si="838"/>
        <v>97.569444444444443</v>
      </c>
      <c r="P994" s="208">
        <f t="shared" si="839"/>
        <v>86.616161616161619</v>
      </c>
      <c r="Q994" s="232" t="e">
        <f t="shared" si="847"/>
        <v>#DIV/0!</v>
      </c>
      <c r="R994" s="233" t="e">
        <f t="shared" si="847"/>
        <v>#DIV/0!</v>
      </c>
      <c r="S994" s="233" t="e">
        <f t="shared" si="847"/>
        <v>#DIV/0!</v>
      </c>
      <c r="T994" s="234" t="e">
        <f>(F994)/(AL994+AM994+AN994)*60</f>
        <v>#DIV/0!</v>
      </c>
      <c r="U994" s="234" t="e">
        <f>(G994)*60/AO994</f>
        <v>#DIV/0!</v>
      </c>
      <c r="V994" s="272"/>
      <c r="W994" s="286"/>
      <c r="X994" s="214">
        <f>X993</f>
        <v>22</v>
      </c>
      <c r="Y994" s="182" t="s">
        <v>83</v>
      </c>
      <c r="Z994" s="215"/>
      <c r="AA994" s="215"/>
      <c r="AB994" s="215"/>
      <c r="AC994" s="210">
        <f t="shared" si="840"/>
        <v>0</v>
      </c>
      <c r="AD994" s="215"/>
      <c r="AE994" s="215"/>
      <c r="AF994" s="215"/>
      <c r="AG994" s="210">
        <f t="shared" si="841"/>
        <v>0</v>
      </c>
      <c r="AH994" s="235">
        <v>0</v>
      </c>
      <c r="AI994" s="235">
        <v>0</v>
      </c>
      <c r="AJ994" s="235">
        <v>35</v>
      </c>
      <c r="AK994" s="210">
        <f t="shared" si="842"/>
        <v>35</v>
      </c>
      <c r="AL994" s="233"/>
      <c r="AM994" s="233"/>
      <c r="AN994" s="233"/>
      <c r="AO994" s="207">
        <f t="shared" si="825"/>
        <v>0</v>
      </c>
      <c r="AP994" s="236"/>
      <c r="AQ994" s="411">
        <f t="shared" si="826"/>
        <v>0</v>
      </c>
      <c r="AR994" s="237"/>
      <c r="AS994" s="237"/>
      <c r="AT994" s="237"/>
      <c r="AU994" s="219">
        <f t="shared" si="827"/>
        <v>0</v>
      </c>
      <c r="AV994" s="263" t="s">
        <v>84</v>
      </c>
      <c r="AW994" s="221"/>
      <c r="AX994" s="210"/>
      <c r="AY994" s="210"/>
      <c r="AZ994" s="219">
        <f t="shared" si="843"/>
        <v>0</v>
      </c>
      <c r="BA994" s="222">
        <f t="shared" si="828"/>
        <v>0</v>
      </c>
      <c r="BB994" s="221"/>
      <c r="BC994" s="210"/>
      <c r="BD994" s="210"/>
      <c r="BE994" s="219">
        <f t="shared" si="844"/>
        <v>0</v>
      </c>
      <c r="BF994" s="222">
        <f t="shared" si="819"/>
        <v>0</v>
      </c>
      <c r="BG994" s="223"/>
      <c r="BH994" s="224" t="s">
        <v>80</v>
      </c>
      <c r="BI994" s="225"/>
      <c r="BJ994" s="249"/>
      <c r="BK994" s="226">
        <v>0.12</v>
      </c>
      <c r="BL994" s="250"/>
      <c r="BM994" s="287"/>
      <c r="BN994" s="226"/>
      <c r="BO994" s="226">
        <v>0.113</v>
      </c>
      <c r="BP994" s="288"/>
      <c r="BQ994" s="287"/>
      <c r="BR994" s="226"/>
      <c r="BS994" s="226">
        <v>0.09</v>
      </c>
      <c r="BT994" s="289"/>
      <c r="BU994" s="8"/>
      <c r="BV994" s="87"/>
      <c r="BW994" s="104" t="s">
        <v>80</v>
      </c>
      <c r="BX994" s="130"/>
      <c r="BY994" s="93"/>
      <c r="BZ994" s="102">
        <f>BK994+BO994+BS994</f>
        <v>0.32299999999999995</v>
      </c>
      <c r="CA994" s="98"/>
      <c r="CB994" s="8"/>
      <c r="CC994" s="87"/>
      <c r="CD994" s="131" t="s">
        <v>80</v>
      </c>
      <c r="CE994" s="132"/>
      <c r="CF994" s="93"/>
      <c r="CG994" s="102">
        <f>BZ994</f>
        <v>0.32299999999999995</v>
      </c>
      <c r="CH994" s="133"/>
      <c r="CI994" s="8"/>
      <c r="CJ994" s="9"/>
      <c r="CK994" s="39"/>
      <c r="CL994" s="40"/>
      <c r="CM994" s="40"/>
      <c r="CN994" s="40"/>
      <c r="CO994" s="41"/>
      <c r="CP994" s="8"/>
      <c r="CQ994" s="25" t="s">
        <v>80</v>
      </c>
      <c r="CR994" s="31">
        <f>BK994/C992%</f>
        <v>1.4892032762472076</v>
      </c>
      <c r="CS994" s="31">
        <f>BO994/D992%</f>
        <v>1.3401328273244781</v>
      </c>
      <c r="CT994" s="31">
        <f>BS994/E992%</f>
        <v>1.0688836104513064</v>
      </c>
      <c r="CU994" s="32">
        <f>BZ994/F992%</f>
        <v>1.296668004817342</v>
      </c>
    </row>
    <row r="995" spans="1:99" ht="15.75" customHeight="1" x14ac:dyDescent="0.25">
      <c r="A995" s="182" t="s">
        <v>85</v>
      </c>
      <c r="B995" s="202"/>
      <c r="C995" s="204">
        <v>11.590999999999999</v>
      </c>
      <c r="D995" s="204">
        <v>13.766</v>
      </c>
      <c r="E995" s="204">
        <v>10.007999999999999</v>
      </c>
      <c r="F995" s="205">
        <f t="shared" si="834"/>
        <v>35.364999999999995</v>
      </c>
      <c r="G995" s="206">
        <f t="shared" si="820"/>
        <v>610.37</v>
      </c>
      <c r="H995" s="205">
        <f>G995/BH969</f>
        <v>27.744090909090911</v>
      </c>
      <c r="I995" s="231">
        <f t="shared" si="835"/>
        <v>0</v>
      </c>
      <c r="J995" s="207">
        <f t="shared" si="821"/>
        <v>0</v>
      </c>
      <c r="K995" s="231">
        <f t="shared" si="836"/>
        <v>0</v>
      </c>
      <c r="L995" s="207">
        <f t="shared" si="822"/>
        <v>40</v>
      </c>
      <c r="M995" s="207">
        <f t="shared" si="837"/>
        <v>200</v>
      </c>
      <c r="N995" s="207">
        <f t="shared" si="823"/>
        <v>8710</v>
      </c>
      <c r="O995" s="208">
        <f t="shared" si="838"/>
        <v>86.1111111111111</v>
      </c>
      <c r="P995" s="208">
        <f t="shared" si="839"/>
        <v>71.480429292929287</v>
      </c>
      <c r="Q995" s="232" t="e">
        <f t="shared" si="847"/>
        <v>#DIV/0!</v>
      </c>
      <c r="R995" s="233" t="e">
        <f t="shared" si="847"/>
        <v>#DIV/0!</v>
      </c>
      <c r="S995" s="233" t="e">
        <f t="shared" si="847"/>
        <v>#DIV/0!</v>
      </c>
      <c r="T995" s="234" t="e">
        <f>(F995)/(AL995+AM995+AN995)*60</f>
        <v>#DIV/0!</v>
      </c>
      <c r="U995" s="234" t="e">
        <f>(G995)*60/AO995</f>
        <v>#DIV/0!</v>
      </c>
      <c r="V995" s="272"/>
      <c r="W995" s="213"/>
      <c r="X995" s="285">
        <f>X994</f>
        <v>22</v>
      </c>
      <c r="Y995" s="182" t="s">
        <v>85</v>
      </c>
      <c r="Z995" s="215"/>
      <c r="AA995" s="215"/>
      <c r="AB995" s="215"/>
      <c r="AC995" s="210">
        <f t="shared" si="840"/>
        <v>0</v>
      </c>
      <c r="AD995" s="215"/>
      <c r="AE995" s="215"/>
      <c r="AF995" s="215"/>
      <c r="AG995" s="210">
        <f t="shared" si="841"/>
        <v>0</v>
      </c>
      <c r="AH995" s="216">
        <v>0</v>
      </c>
      <c r="AI995" s="216">
        <v>40</v>
      </c>
      <c r="AJ995" s="216">
        <v>160</v>
      </c>
      <c r="AK995" s="210">
        <f t="shared" si="842"/>
        <v>200</v>
      </c>
      <c r="AL995" s="233"/>
      <c r="AM995" s="233"/>
      <c r="AN995" s="233"/>
      <c r="AO995" s="207">
        <f t="shared" si="825"/>
        <v>0</v>
      </c>
      <c r="AP995" s="236"/>
      <c r="AQ995" s="411">
        <f t="shared" si="826"/>
        <v>0</v>
      </c>
      <c r="AR995" s="237"/>
      <c r="AS995" s="237"/>
      <c r="AT995" s="237"/>
      <c r="AU995" s="219">
        <f t="shared" si="827"/>
        <v>285</v>
      </c>
      <c r="AV995" s="263" t="s">
        <v>86</v>
      </c>
      <c r="AW995" s="221"/>
      <c r="AX995" s="210"/>
      <c r="AY995" s="210"/>
      <c r="AZ995" s="219">
        <f t="shared" si="843"/>
        <v>0</v>
      </c>
      <c r="BA995" s="222">
        <f t="shared" si="828"/>
        <v>0</v>
      </c>
      <c r="BB995" s="221"/>
      <c r="BC995" s="210"/>
      <c r="BD995" s="210"/>
      <c r="BE995" s="219">
        <f t="shared" si="844"/>
        <v>0</v>
      </c>
      <c r="BF995" s="222">
        <f t="shared" si="819"/>
        <v>0</v>
      </c>
      <c r="BG995" s="223"/>
      <c r="BH995" s="195"/>
      <c r="BI995" s="239"/>
      <c r="BJ995" s="240"/>
      <c r="BK995" s="241"/>
      <c r="BL995" s="242"/>
      <c r="BM995" s="225"/>
      <c r="BN995" s="241"/>
      <c r="BO995" s="241"/>
      <c r="BP995" s="251"/>
      <c r="BQ995" s="225"/>
      <c r="BR995" s="241"/>
      <c r="BS995" s="241"/>
      <c r="BT995" s="250"/>
      <c r="BU995" s="8"/>
      <c r="BV995" s="87"/>
      <c r="BW995" s="97"/>
      <c r="BX995" s="130"/>
      <c r="BY995" s="93"/>
      <c r="BZ995" s="93"/>
      <c r="CA995" s="98"/>
      <c r="CB995" s="8"/>
      <c r="CC995" s="87"/>
      <c r="CD995" s="131"/>
      <c r="CE995" s="132"/>
      <c r="CF995" s="93"/>
      <c r="CG995" s="93"/>
      <c r="CH995" s="133"/>
      <c r="CI995" s="8"/>
      <c r="CJ995" s="9"/>
      <c r="CP995" s="8"/>
      <c r="CQ995" s="42"/>
      <c r="CR995" s="43"/>
      <c r="CS995" s="43"/>
      <c r="CT995" s="43"/>
      <c r="CU995" s="48"/>
    </row>
    <row r="996" spans="1:99" ht="15.75" customHeight="1" x14ac:dyDescent="0.25">
      <c r="A996" s="201" t="s">
        <v>87</v>
      </c>
      <c r="B996" s="202"/>
      <c r="C996" s="204">
        <v>105</v>
      </c>
      <c r="D996" s="204">
        <v>163</v>
      </c>
      <c r="E996" s="204">
        <v>137</v>
      </c>
      <c r="F996" s="290">
        <f t="shared" si="834"/>
        <v>405</v>
      </c>
      <c r="G996" s="206">
        <f t="shared" si="820"/>
        <v>7957.7269999999999</v>
      </c>
      <c r="H996" s="291">
        <f>G996/BH969</f>
        <v>361.71486363636365</v>
      </c>
      <c r="I996" s="207"/>
      <c r="J996" s="207"/>
      <c r="K996" s="207"/>
      <c r="L996" s="207"/>
      <c r="M996" s="207"/>
      <c r="N996" s="207"/>
      <c r="O996" s="208"/>
      <c r="P996" s="210"/>
      <c r="Q996" s="209" t="e">
        <f t="shared" si="847"/>
        <v>#DIV/0!</v>
      </c>
      <c r="R996" s="210" t="e">
        <f t="shared" si="847"/>
        <v>#DIV/0!</v>
      </c>
      <c r="S996" s="210"/>
      <c r="T996" s="209"/>
      <c r="U996" s="209"/>
      <c r="V996" s="212"/>
      <c r="W996" s="213"/>
      <c r="X996" s="292">
        <f>X993</f>
        <v>22</v>
      </c>
      <c r="Y996" s="293"/>
      <c r="Z996" s="294"/>
      <c r="AA996" s="295"/>
      <c r="AB996" s="295"/>
      <c r="AC996" s="294"/>
      <c r="AD996" s="295"/>
      <c r="AE996" s="295"/>
      <c r="AF996" s="295"/>
      <c r="AG996" s="295"/>
      <c r="AH996" s="296"/>
      <c r="AI996" s="295"/>
      <c r="AJ996" s="295"/>
      <c r="AK996" s="295"/>
      <c r="AL996" s="295"/>
      <c r="AM996" s="295"/>
      <c r="AN996" s="295"/>
      <c r="AO996" s="295"/>
      <c r="AP996" s="295"/>
      <c r="AQ996" s="295"/>
      <c r="AR996" s="295"/>
      <c r="AS996" s="295"/>
      <c r="AT996" s="295"/>
      <c r="AU996" s="297"/>
      <c r="AV996" s="297"/>
      <c r="AW996" s="297"/>
      <c r="AX996" s="297"/>
      <c r="AY996" s="297"/>
      <c r="AZ996" s="297"/>
      <c r="BA996" s="222">
        <f t="shared" si="828"/>
        <v>0</v>
      </c>
      <c r="BB996" s="297"/>
      <c r="BC996" s="297"/>
      <c r="BD996" s="297"/>
      <c r="BE996" s="297"/>
      <c r="BF996" s="298"/>
      <c r="BG996" s="299"/>
      <c r="BH996" s="224" t="s">
        <v>82</v>
      </c>
      <c r="BI996" s="300"/>
      <c r="BJ996" s="249"/>
      <c r="BK996" s="226">
        <v>0</v>
      </c>
      <c r="BL996" s="301"/>
      <c r="BM996" s="300"/>
      <c r="BN996" s="226"/>
      <c r="BO996" s="226">
        <v>0</v>
      </c>
      <c r="BP996" s="302"/>
      <c r="BQ996" s="300"/>
      <c r="BR996" s="226"/>
      <c r="BS996" s="226">
        <v>0</v>
      </c>
      <c r="BT996" s="289"/>
      <c r="BU996" s="8"/>
      <c r="BV996" s="87"/>
      <c r="BW996" s="104" t="s">
        <v>82</v>
      </c>
      <c r="BX996" s="130"/>
      <c r="BY996" s="93"/>
      <c r="BZ996" s="102">
        <f>BK996+BO996+BS996</f>
        <v>0</v>
      </c>
      <c r="CA996" s="142"/>
      <c r="CB996" s="15"/>
      <c r="CC996" s="87"/>
      <c r="CD996" s="131" t="s">
        <v>82</v>
      </c>
      <c r="CE996" s="132"/>
      <c r="CF996" s="93"/>
      <c r="CG996" s="102">
        <f>BZ996</f>
        <v>0</v>
      </c>
      <c r="CH996" s="133"/>
      <c r="CI996" s="8"/>
      <c r="CJ996" s="9"/>
      <c r="CK996" s="8"/>
      <c r="CL996" s="8"/>
      <c r="CM996" s="8"/>
      <c r="CN996" s="8"/>
      <c r="CO996" s="8"/>
      <c r="CP996" s="8"/>
      <c r="CQ996" s="25" t="s">
        <v>82</v>
      </c>
      <c r="CR996" s="31" t="e">
        <f>BK996/C993%</f>
        <v>#DIV/0!</v>
      </c>
      <c r="CS996" s="31" t="e">
        <f>BO996/D993%</f>
        <v>#DIV/0!</v>
      </c>
      <c r="CT996" s="31" t="e">
        <f>BS996/E993%</f>
        <v>#DIV/0!</v>
      </c>
      <c r="CU996" s="32" t="e">
        <f>BZ996/F993%</f>
        <v>#DIV/0!</v>
      </c>
    </row>
    <row r="997" spans="1:99" ht="15.75" customHeight="1" x14ac:dyDescent="0.25">
      <c r="A997" s="293" t="s">
        <v>88</v>
      </c>
      <c r="B997" s="465"/>
      <c r="C997" s="465"/>
      <c r="D997" s="303"/>
      <c r="E997" s="304" t="s">
        <v>89</v>
      </c>
      <c r="F997" s="305">
        <v>320.565</v>
      </c>
      <c r="G997" s="206">
        <f t="shared" si="820"/>
        <v>6624.6149999999989</v>
      </c>
      <c r="H997" s="306">
        <f>G997/BH969</f>
        <v>301.11886363636359</v>
      </c>
      <c r="I997" s="307"/>
      <c r="J997" s="307"/>
      <c r="K997" s="308" t="s">
        <v>17</v>
      </c>
      <c r="L997" s="308"/>
      <c r="M997" s="308" t="s">
        <v>18</v>
      </c>
      <c r="N997" s="308"/>
      <c r="O997" s="466" t="s">
        <v>19</v>
      </c>
      <c r="P997" s="466"/>
      <c r="Q997" s="466" t="s">
        <v>90</v>
      </c>
      <c r="R997" s="466"/>
      <c r="S997" s="467" t="s">
        <v>91</v>
      </c>
      <c r="T997" s="467"/>
      <c r="U997" s="467" t="s">
        <v>92</v>
      </c>
      <c r="V997" s="468"/>
      <c r="W997" s="213"/>
      <c r="X997" s="185"/>
      <c r="Y997" s="309"/>
      <c r="Z997" s="309"/>
      <c r="AA997" s="310"/>
      <c r="AB997" s="311"/>
      <c r="AC997" s="311"/>
      <c r="AD997" s="311"/>
      <c r="AE997" s="312"/>
      <c r="AF997" s="313"/>
      <c r="AG997" s="313"/>
      <c r="AH997" s="313"/>
      <c r="AI997" s="313"/>
      <c r="AJ997" s="313"/>
      <c r="AK997" s="313"/>
      <c r="AL997" s="313"/>
      <c r="AM997" s="313"/>
      <c r="AN997" s="313"/>
      <c r="AO997" s="313"/>
      <c r="AP997" s="313"/>
      <c r="AQ997" s="313"/>
      <c r="AR997" s="313"/>
      <c r="AS997" s="313"/>
      <c r="AT997" s="313"/>
      <c r="AU997" s="313"/>
      <c r="AV997" s="313"/>
      <c r="AW997" s="313"/>
      <c r="AX997" s="313"/>
      <c r="AY997" s="313"/>
      <c r="AZ997" s="313"/>
      <c r="BA997" s="313"/>
      <c r="BB997" s="313"/>
      <c r="BC997" s="313"/>
      <c r="BD997" s="313"/>
      <c r="BE997" s="313"/>
      <c r="BF997" s="313"/>
      <c r="BG997" s="313"/>
      <c r="BH997" s="224"/>
      <c r="BI997" s="225"/>
      <c r="BJ997" s="240"/>
      <c r="BK997" s="241"/>
      <c r="BL997" s="250"/>
      <c r="BM997" s="225"/>
      <c r="BN997" s="241"/>
      <c r="BO997" s="241"/>
      <c r="BP997" s="251"/>
      <c r="BQ997" s="225"/>
      <c r="BR997" s="241"/>
      <c r="BS997" s="241"/>
      <c r="BT997" s="250"/>
      <c r="BU997" s="8"/>
      <c r="BV997" s="87"/>
      <c r="BW997" s="107"/>
      <c r="BX997" s="130"/>
      <c r="BY997" s="93"/>
      <c r="BZ997" s="93"/>
      <c r="CA997" s="142"/>
      <c r="CB997" s="8"/>
      <c r="CC997" s="87"/>
      <c r="CD997" s="131"/>
      <c r="CE997" s="132"/>
      <c r="CF997" s="93"/>
      <c r="CG997" s="93"/>
      <c r="CH997" s="133"/>
      <c r="CI997" s="8"/>
      <c r="CJ997" s="9"/>
      <c r="CK997" s="8"/>
      <c r="CL997" s="8"/>
      <c r="CM997" s="8"/>
      <c r="CN997" s="8"/>
      <c r="CO997" s="8"/>
      <c r="CP997" s="8"/>
      <c r="CQ997" s="25"/>
      <c r="CR997" s="2"/>
      <c r="CS997" s="2"/>
      <c r="CT997" s="2"/>
      <c r="CU997" s="3"/>
    </row>
    <row r="998" spans="1:99" ht="15.75" customHeight="1" x14ac:dyDescent="0.25">
      <c r="A998" s="314" t="s">
        <v>129</v>
      </c>
      <c r="B998" s="315"/>
      <c r="C998" s="315"/>
      <c r="D998" s="316"/>
      <c r="E998" s="316"/>
      <c r="F998" s="317" t="s">
        <v>574</v>
      </c>
      <c r="G998" s="318" t="str">
        <f>F998</f>
        <v xml:space="preserve">      </v>
      </c>
      <c r="H998" s="319"/>
      <c r="I998" s="320"/>
      <c r="J998" s="321"/>
      <c r="K998" s="322" t="s">
        <v>93</v>
      </c>
      <c r="L998" s="323" t="s">
        <v>94</v>
      </c>
      <c r="M998" s="324" t="s">
        <v>93</v>
      </c>
      <c r="N998" s="323" t="s">
        <v>94</v>
      </c>
      <c r="O998" s="324" t="s">
        <v>93</v>
      </c>
      <c r="P998" s="323" t="s">
        <v>94</v>
      </c>
      <c r="Q998" s="324" t="s">
        <v>93</v>
      </c>
      <c r="R998" s="323" t="s">
        <v>94</v>
      </c>
      <c r="S998" s="324" t="s">
        <v>93</v>
      </c>
      <c r="T998" s="323" t="s">
        <v>94</v>
      </c>
      <c r="U998" s="324" t="s">
        <v>93</v>
      </c>
      <c r="V998" s="325" t="s">
        <v>94</v>
      </c>
      <c r="W998" s="213"/>
      <c r="X998" s="213"/>
      <c r="Y998" s="309"/>
      <c r="Z998" s="309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  <c r="AO998" s="326"/>
      <c r="AP998" s="326"/>
      <c r="AQ998" s="326"/>
      <c r="AR998" s="326"/>
      <c r="AS998" s="326"/>
      <c r="AT998" s="326"/>
      <c r="AU998" s="326"/>
      <c r="AV998" s="326"/>
      <c r="AW998" s="326"/>
      <c r="AX998" s="326"/>
      <c r="AY998" s="326"/>
      <c r="AZ998" s="326"/>
      <c r="BA998" s="326"/>
      <c r="BB998" s="326"/>
      <c r="BC998" s="326"/>
      <c r="BD998" s="326"/>
      <c r="BE998" s="326"/>
      <c r="BF998" s="326"/>
      <c r="BG998" s="326"/>
      <c r="BH998" s="224" t="s">
        <v>84</v>
      </c>
      <c r="BI998" s="225"/>
      <c r="BJ998" s="249"/>
      <c r="BK998" s="226">
        <v>8.2000000000000003E-2</v>
      </c>
      <c r="BL998" s="250"/>
      <c r="BM998" s="225"/>
      <c r="BN998" s="226"/>
      <c r="BO998" s="226">
        <v>9.0999999999999998E-2</v>
      </c>
      <c r="BP998" s="251"/>
      <c r="BQ998" s="225"/>
      <c r="BR998" s="226"/>
      <c r="BS998" s="226">
        <v>0.13800000000000001</v>
      </c>
      <c r="BT998" s="250"/>
      <c r="BU998" s="8"/>
      <c r="BV998" s="87"/>
      <c r="BW998" s="104" t="s">
        <v>84</v>
      </c>
      <c r="BX998" s="130"/>
      <c r="BY998" s="93"/>
      <c r="BZ998" s="102">
        <f>BK998+BO998+BS998</f>
        <v>0.311</v>
      </c>
      <c r="CA998" s="142"/>
      <c r="CB998" s="8"/>
      <c r="CC998" s="87"/>
      <c r="CD998" s="90" t="s">
        <v>84</v>
      </c>
      <c r="CE998" s="132"/>
      <c r="CF998" s="93"/>
      <c r="CG998" s="102">
        <f>BZ998</f>
        <v>0.311</v>
      </c>
      <c r="CH998" s="133"/>
      <c r="CI998" s="8"/>
      <c r="CJ998" s="9"/>
      <c r="CK998" s="8"/>
      <c r="CL998" s="8"/>
      <c r="CM998" s="8"/>
      <c r="CN998" s="8"/>
      <c r="CO998" s="8"/>
      <c r="CP998" s="8"/>
      <c r="CQ998" s="25" t="s">
        <v>84</v>
      </c>
      <c r="CR998" s="31">
        <f>BK998/C994%</f>
        <v>1.2484774665042631</v>
      </c>
      <c r="CS998" s="31">
        <f>BO998/D994%</f>
        <v>1.6854973143174661</v>
      </c>
      <c r="CT998" s="31">
        <f>BS998/E994%</f>
        <v>2.452461347076595</v>
      </c>
      <c r="CU998" s="32">
        <f>BZ998/F994%</f>
        <v>1.7676480618392636</v>
      </c>
    </row>
    <row r="999" spans="1:99" ht="15.75" customHeight="1" x14ac:dyDescent="0.25">
      <c r="A999" s="474" t="s">
        <v>573</v>
      </c>
      <c r="B999" s="475"/>
      <c r="C999" s="327" t="s">
        <v>40</v>
      </c>
      <c r="D999" s="327" t="s">
        <v>45</v>
      </c>
      <c r="E999" s="327" t="s">
        <v>48</v>
      </c>
      <c r="F999" s="328" t="s">
        <v>52</v>
      </c>
      <c r="G999" s="329" t="s">
        <v>56</v>
      </c>
      <c r="H999" s="329" t="s">
        <v>96</v>
      </c>
      <c r="I999" s="330" t="s">
        <v>97</v>
      </c>
      <c r="J999" s="330"/>
      <c r="K999" s="331">
        <v>0</v>
      </c>
      <c r="L999" s="262">
        <v>0</v>
      </c>
      <c r="M999" s="215">
        <v>2</v>
      </c>
      <c r="N999" s="262">
        <v>30</v>
      </c>
      <c r="O999" s="262"/>
      <c r="P999" s="262"/>
      <c r="Q999" s="210">
        <f t="shared" ref="Q999:R1001" si="848">K999+M999+O999</f>
        <v>2</v>
      </c>
      <c r="R999" s="211">
        <f t="shared" si="848"/>
        <v>30</v>
      </c>
      <c r="S999" s="411">
        <f t="shared" ref="S999:T1001" si="849">Q999+S953</f>
        <v>55</v>
      </c>
      <c r="T999" s="411">
        <f t="shared" si="849"/>
        <v>865</v>
      </c>
      <c r="U999" s="208">
        <f>S999/X973</f>
        <v>2.5</v>
      </c>
      <c r="V999" s="412">
        <f>T999/S999</f>
        <v>15.727272727272727</v>
      </c>
      <c r="W999" s="185"/>
      <c r="X999" s="213"/>
      <c r="Y999" s="309"/>
      <c r="Z999" s="309"/>
      <c r="AA999" s="313"/>
      <c r="AB999" s="313"/>
      <c r="AC999" s="313"/>
      <c r="AD999" s="313"/>
      <c r="AE999" s="313"/>
      <c r="AF999" s="313"/>
      <c r="AG999" s="313"/>
      <c r="AH999" s="313"/>
      <c r="AI999" s="313"/>
      <c r="AJ999" s="313"/>
      <c r="AK999" s="313"/>
      <c r="AL999" s="313"/>
      <c r="AM999" s="313"/>
      <c r="AN999" s="313"/>
      <c r="AO999" s="313"/>
      <c r="AP999" s="313"/>
      <c r="AQ999" s="313"/>
      <c r="AR999" s="313"/>
      <c r="AS999" s="313"/>
      <c r="AT999" s="313"/>
      <c r="AU999" s="313"/>
      <c r="AV999" s="313"/>
      <c r="AW999" s="313"/>
      <c r="AX999" s="313"/>
      <c r="AY999" s="313"/>
      <c r="AZ999" s="313"/>
      <c r="BA999" s="313"/>
      <c r="BB999" s="313"/>
      <c r="BC999" s="313"/>
      <c r="BD999" s="313"/>
      <c r="BE999" s="313"/>
      <c r="BF999" s="313"/>
      <c r="BG999" s="313"/>
      <c r="BH999" s="195"/>
      <c r="BI999" s="225"/>
      <c r="BJ999" s="240"/>
      <c r="BK999" s="241"/>
      <c r="BL999" s="250"/>
      <c r="BM999" s="225"/>
      <c r="BN999" s="241"/>
      <c r="BO999" s="241"/>
      <c r="BP999" s="251"/>
      <c r="BQ999" s="225"/>
      <c r="BR999" s="241"/>
      <c r="BS999" s="241"/>
      <c r="BT999" s="250"/>
      <c r="BU999" s="8"/>
      <c r="BV999" s="87"/>
      <c r="BW999" s="97"/>
      <c r="BX999" s="130"/>
      <c r="BY999" s="93"/>
      <c r="BZ999" s="93"/>
      <c r="CA999" s="142"/>
      <c r="CB999" s="8"/>
      <c r="CC999" s="143"/>
      <c r="CD999" s="108"/>
      <c r="CE999" s="132"/>
      <c r="CF999" s="93"/>
      <c r="CG999" s="93"/>
      <c r="CH999" s="133"/>
      <c r="CI999" s="8"/>
      <c r="CJ999" s="9"/>
      <c r="CK999" s="8"/>
      <c r="CL999" s="8"/>
      <c r="CM999" s="8"/>
      <c r="CN999" s="8"/>
      <c r="CO999" s="8"/>
      <c r="CP999" s="8"/>
      <c r="CQ999" s="42"/>
      <c r="CR999" s="43"/>
      <c r="CS999" s="43"/>
      <c r="CT999" s="43"/>
      <c r="CU999" s="48"/>
    </row>
    <row r="1000" spans="1:99" ht="15.75" customHeight="1" x14ac:dyDescent="0.25">
      <c r="A1000" s="191" t="s">
        <v>98</v>
      </c>
      <c r="B1000" s="234"/>
      <c r="C1000" s="333">
        <v>1.2</v>
      </c>
      <c r="D1000" s="333">
        <v>0.85</v>
      </c>
      <c r="E1000" s="333">
        <v>1.1499999999999999</v>
      </c>
      <c r="F1000" s="334">
        <v>0.85</v>
      </c>
      <c r="G1000" s="334">
        <v>0.85</v>
      </c>
      <c r="H1000" s="335">
        <f>F973</f>
        <v>421.88</v>
      </c>
      <c r="I1000" s="336" t="s">
        <v>99</v>
      </c>
      <c r="J1000" s="336"/>
      <c r="K1000" s="331">
        <v>3</v>
      </c>
      <c r="L1000" s="262">
        <v>30</v>
      </c>
      <c r="M1000" s="215"/>
      <c r="N1000" s="262"/>
      <c r="O1000" s="262"/>
      <c r="P1000" s="215"/>
      <c r="Q1000" s="210">
        <f t="shared" si="848"/>
        <v>3</v>
      </c>
      <c r="R1000" s="211">
        <f t="shared" si="848"/>
        <v>30</v>
      </c>
      <c r="S1000" s="411">
        <f t="shared" si="849"/>
        <v>52</v>
      </c>
      <c r="T1000" s="411">
        <f t="shared" si="849"/>
        <v>565</v>
      </c>
      <c r="U1000" s="208">
        <f>S1000/X974</f>
        <v>2.3636363636363638</v>
      </c>
      <c r="V1000" s="222">
        <f>T1000/S1000</f>
        <v>10.865384615384615</v>
      </c>
      <c r="W1000" s="213"/>
      <c r="X1000" s="223"/>
      <c r="Y1000" s="309"/>
      <c r="Z1000" s="309"/>
      <c r="AA1000" s="313"/>
      <c r="AE1000" s="313"/>
      <c r="AF1000" s="313"/>
      <c r="AG1000" s="313"/>
      <c r="AH1000" s="313"/>
      <c r="AI1000" s="313"/>
      <c r="AJ1000" s="313"/>
      <c r="AK1000" s="313"/>
      <c r="AL1000" s="313"/>
      <c r="AM1000" s="313"/>
      <c r="AN1000" s="313"/>
      <c r="AO1000" s="313"/>
      <c r="AP1000" s="313"/>
      <c r="AQ1000" s="313"/>
      <c r="AR1000" s="313"/>
      <c r="AS1000" s="313"/>
      <c r="AT1000" s="313"/>
      <c r="AU1000" s="313"/>
      <c r="AV1000" s="313"/>
      <c r="AW1000" s="313"/>
      <c r="AX1000" s="313"/>
      <c r="AY1000" s="313"/>
      <c r="AZ1000" s="313"/>
      <c r="BA1000" s="313"/>
      <c r="BB1000" s="313"/>
      <c r="BC1000" s="313"/>
      <c r="BD1000" s="313"/>
      <c r="BE1000" s="313"/>
      <c r="BF1000" s="313"/>
      <c r="BG1000" s="313"/>
      <c r="BH1000" s="224" t="s">
        <v>86</v>
      </c>
      <c r="BI1000" s="239"/>
      <c r="BJ1000" s="249"/>
      <c r="BK1000" s="226">
        <v>0.32300000000000001</v>
      </c>
      <c r="BL1000" s="242"/>
      <c r="BM1000" s="225"/>
      <c r="BN1000" s="226"/>
      <c r="BO1000" s="226">
        <v>0.20300000000000001</v>
      </c>
      <c r="BP1000" s="251"/>
      <c r="BQ1000" s="225"/>
      <c r="BR1000" s="226"/>
      <c r="BS1000" s="226">
        <v>0.22900000000000001</v>
      </c>
      <c r="BT1000" s="250"/>
      <c r="BU1000" s="87"/>
      <c r="BV1000" s="87"/>
      <c r="BW1000" s="104" t="s">
        <v>86</v>
      </c>
      <c r="BX1000" s="14"/>
      <c r="BY1000" s="16"/>
      <c r="BZ1000" s="102">
        <f>BK1000+BO1000+BS1000</f>
        <v>0.755</v>
      </c>
      <c r="CA1000" s="17"/>
      <c r="CB1000" s="469" t="s">
        <v>100</v>
      </c>
      <c r="CC1000" s="470"/>
      <c r="CD1000" s="131" t="s">
        <v>86</v>
      </c>
      <c r="CE1000" s="19"/>
      <c r="CF1000" s="16"/>
      <c r="CG1000" s="102">
        <f>BZ1000</f>
        <v>0.755</v>
      </c>
      <c r="CH1000" s="20"/>
      <c r="CI1000" s="9"/>
      <c r="CP1000" s="8"/>
      <c r="CQ1000" s="33" t="s">
        <v>86</v>
      </c>
      <c r="CR1000" s="44">
        <f>BK1000/C995%</f>
        <v>2.7866448106289363</v>
      </c>
      <c r="CS1000" s="44">
        <f>BO1000/D995%</f>
        <v>1.4746476826964987</v>
      </c>
      <c r="CT1000" s="44">
        <f>BS1000/E995%</f>
        <v>2.2881694644284578</v>
      </c>
      <c r="CU1000" s="49">
        <f>BZ1000/F995%</f>
        <v>2.1348791177718085</v>
      </c>
    </row>
    <row r="1001" spans="1:99" ht="15.75" customHeight="1" x14ac:dyDescent="0.25">
      <c r="A1001" s="501" t="s">
        <v>95</v>
      </c>
      <c r="B1001" s="241" t="s">
        <v>38</v>
      </c>
      <c r="C1001" s="337">
        <f>BY973/F973%</f>
        <v>1.0405802597895137</v>
      </c>
      <c r="D1001" s="337">
        <f>BY975/(F975+F976+F977)%</f>
        <v>0.72967262747489725</v>
      </c>
      <c r="E1001" s="337">
        <f>BY977/(F978+F979+F980)%</f>
        <v>0.63007301434342688</v>
      </c>
      <c r="F1001" s="338">
        <f>BY979/(F981+F982)%</f>
        <v>1.0105247797457271</v>
      </c>
      <c r="G1001" s="339" t="e">
        <f>BY981/(F983)%</f>
        <v>#DIV/0!</v>
      </c>
      <c r="H1001" s="340" t="s">
        <v>101</v>
      </c>
      <c r="I1001" s="341" t="s">
        <v>102</v>
      </c>
      <c r="J1001" s="341"/>
      <c r="K1001" s="342">
        <v>0</v>
      </c>
      <c r="L1001" s="343">
        <v>0</v>
      </c>
      <c r="M1001" s="344"/>
      <c r="N1001" s="343"/>
      <c r="O1001" s="344"/>
      <c r="P1001" s="344"/>
      <c r="Q1001" s="294">
        <f t="shared" si="848"/>
        <v>0</v>
      </c>
      <c r="R1001" s="345">
        <f t="shared" si="848"/>
        <v>0</v>
      </c>
      <c r="S1001" s="411">
        <f t="shared" si="849"/>
        <v>12</v>
      </c>
      <c r="T1001" s="411">
        <f t="shared" si="849"/>
        <v>265</v>
      </c>
      <c r="U1001" s="346">
        <f>S1001/X975</f>
        <v>0.54545454545454541</v>
      </c>
      <c r="V1001" s="347">
        <f>T1001/S1001</f>
        <v>22.083333333333332</v>
      </c>
      <c r="W1001" s="213"/>
      <c r="X1001" s="348"/>
      <c r="Y1001" s="309"/>
      <c r="Z1001" s="309"/>
      <c r="AA1001" s="348"/>
      <c r="AE1001" s="348"/>
      <c r="AF1001" s="348"/>
      <c r="AG1001" s="169"/>
      <c r="AH1001" s="169"/>
      <c r="AI1001" s="169"/>
      <c r="AJ1001" s="169"/>
      <c r="AK1001" s="169"/>
      <c r="AL1001" s="169"/>
      <c r="AM1001" s="169"/>
      <c r="AN1001" s="169"/>
      <c r="AO1001" s="169"/>
      <c r="AP1001" s="169"/>
      <c r="AQ1001" s="169"/>
      <c r="AR1001" s="169"/>
      <c r="AS1001" s="169"/>
      <c r="AT1001" s="169"/>
      <c r="AU1001" s="169"/>
      <c r="AV1001" s="169"/>
      <c r="AW1001" s="169"/>
      <c r="AX1001" s="169"/>
      <c r="AY1001" s="169"/>
      <c r="AZ1001" s="169"/>
      <c r="BA1001" s="169"/>
      <c r="BB1001" s="169"/>
      <c r="BC1001" s="169"/>
      <c r="BD1001" s="169"/>
      <c r="BE1001" s="169"/>
      <c r="BF1001" s="169"/>
      <c r="BG1001" s="169"/>
      <c r="BH1001" s="224"/>
      <c r="BI1001" s="349"/>
      <c r="BJ1001" s="276"/>
      <c r="BK1001" s="197"/>
      <c r="BL1001" s="250"/>
      <c r="BM1001" s="287"/>
      <c r="BN1001" s="241"/>
      <c r="BO1001" s="241"/>
      <c r="BP1001" s="288"/>
      <c r="BQ1001" s="350"/>
      <c r="BR1001" s="197"/>
      <c r="BS1001" s="197"/>
      <c r="BT1001" s="289"/>
      <c r="BU1001" s="87"/>
      <c r="BV1001" s="87"/>
      <c r="BW1001" s="107"/>
      <c r="BX1001" s="14"/>
      <c r="BY1001" s="16"/>
      <c r="BZ1001" s="93"/>
      <c r="CA1001" s="17"/>
      <c r="CB1001" s="144" t="s">
        <v>90</v>
      </c>
      <c r="CC1001" s="145"/>
      <c r="CD1001" s="131"/>
      <c r="CE1001" s="21"/>
      <c r="CF1001" s="22"/>
      <c r="CG1001" s="146"/>
      <c r="CH1001" s="23"/>
      <c r="CI1001" s="9"/>
      <c r="CP1001" s="8"/>
      <c r="CQ1001" s="8"/>
      <c r="CR1001" s="8"/>
      <c r="CS1001" s="8"/>
      <c r="CT1001" s="8"/>
      <c r="CU1001" s="8"/>
    </row>
    <row r="1002" spans="1:99" ht="15.75" customHeight="1" x14ac:dyDescent="0.25">
      <c r="A1002" s="502"/>
      <c r="B1002" s="351" t="s">
        <v>39</v>
      </c>
      <c r="C1002" s="352">
        <f>CF973/G973%</f>
        <v>8.293799242071441E-2</v>
      </c>
      <c r="D1002" s="352">
        <f>CF975/(G975+G976+G977)%</f>
        <v>3.8891262352329301E-2</v>
      </c>
      <c r="E1002" s="352">
        <f>CF977/(G978+G979+G980)%</f>
        <v>3.6102616377845731E-2</v>
      </c>
      <c r="F1002" s="353">
        <f>CF979/(G981+G982)%</f>
        <v>9.1059711501794899E-2</v>
      </c>
      <c r="G1002" s="354">
        <f>CF981/(G983)%</f>
        <v>2.5250922511743386E-2</v>
      </c>
      <c r="H1002" s="413">
        <f>H956+F996-F997</f>
        <v>1219.9209999999998</v>
      </c>
      <c r="K1002" s="309"/>
      <c r="L1002" s="309"/>
      <c r="M1002" s="471" t="s">
        <v>103</v>
      </c>
      <c r="N1002" s="472"/>
      <c r="O1002" s="473"/>
      <c r="P1002" s="357" t="s">
        <v>104</v>
      </c>
      <c r="Q1002" s="358" t="s">
        <v>105</v>
      </c>
      <c r="R1002" s="359" t="s">
        <v>106</v>
      </c>
      <c r="S1002" s="359" t="s">
        <v>107</v>
      </c>
      <c r="T1002" s="359" t="s">
        <v>108</v>
      </c>
      <c r="U1002" s="359" t="s">
        <v>101</v>
      </c>
      <c r="V1002" s="360" t="s">
        <v>109</v>
      </c>
      <c r="W1002" s="213"/>
      <c r="X1002" s="348"/>
      <c r="Y1002" s="348"/>
      <c r="Z1002" s="348"/>
      <c r="AA1002" s="348"/>
      <c r="AE1002" s="348"/>
      <c r="AF1002" s="348"/>
      <c r="AG1002" s="169"/>
      <c r="AH1002" s="169"/>
      <c r="AI1002" s="169"/>
      <c r="AJ1002" s="169"/>
      <c r="AK1002" s="169"/>
      <c r="AL1002" s="169"/>
      <c r="AM1002" s="169"/>
      <c r="AN1002" s="169"/>
      <c r="AO1002" s="169"/>
      <c r="AP1002" s="169"/>
      <c r="AQ1002" s="169"/>
      <c r="AR1002" s="169"/>
      <c r="AS1002" s="169"/>
      <c r="AT1002" s="169"/>
      <c r="AU1002" s="169"/>
      <c r="AV1002" s="169"/>
      <c r="AW1002" s="169"/>
      <c r="AX1002" s="169"/>
      <c r="AY1002" s="169"/>
      <c r="AZ1002" s="169"/>
      <c r="BA1002" s="169"/>
      <c r="BB1002" s="169"/>
      <c r="BC1002" s="169"/>
      <c r="BD1002" s="169"/>
      <c r="BE1002" s="169"/>
      <c r="BF1002" s="169"/>
      <c r="BG1002" s="169"/>
      <c r="BH1002" s="361" t="s">
        <v>110</v>
      </c>
      <c r="BI1002" s="480"/>
      <c r="BJ1002" s="362">
        <f>BJ973+BJ975+BJ977+BJ979+BJ981+BJ983+BJ984+BJ986+BJ988+BJ990+BJ991+BJ992+BJ994+BJ996+BJ998+BJ1000</f>
        <v>8.2999999999999989</v>
      </c>
      <c r="BK1002" s="362">
        <f>BK973+BK975+BK977+BK979+BK981+BK983+BK984+BK986+BK988+BK990+BK991+BK992+BK994+BK996+BK998+BK1000</f>
        <v>1.1399999999999999</v>
      </c>
      <c r="BL1002" s="488"/>
      <c r="BM1002" s="489"/>
      <c r="BN1002" s="362">
        <f>BN973+BN975+BN977+BN979+BN981+BN983+BN984+BN986+BN988+BN990+BN991+BN992+BN994+BN996+BN998+BN1000</f>
        <v>9.01</v>
      </c>
      <c r="BO1002" s="362">
        <f>BO973+BO975+BO977+BO979+BO981+BO983+BO984+BO986+BO988+BO990+BO991+BO992+BO994+BO996+BO998+BO1000</f>
        <v>0.6419999999999999</v>
      </c>
      <c r="BP1002" s="488"/>
      <c r="BQ1002" s="489"/>
      <c r="BR1002" s="362">
        <f>BR973+BR975+BR977+BR979+BR981+BR983+BR984+BR986+BR988+BR990+BR991+BR992+BR994+BR996+BR998+BR1000</f>
        <v>8.43</v>
      </c>
      <c r="BS1002" s="362">
        <f>BS973+BS975+BS977+BS979+BS981+BS983+BS984+BS986+BS988+BS990+BS991+BS992+BS994+BS996+BS998+BS1000</f>
        <v>0.69299999999999995</v>
      </c>
      <c r="BT1002" s="482"/>
      <c r="BU1002" s="87"/>
      <c r="BV1002" s="87"/>
      <c r="BW1002" s="147" t="s">
        <v>110</v>
      </c>
      <c r="BX1002" s="18"/>
      <c r="BY1002" s="148">
        <f>BY973+BY975+BY977+BY979+BY981+BY983+BY984+BY986+BY988+BY990+BY991+BY992+BY994+BY996+BY998+BY1000</f>
        <v>25.740000000000002</v>
      </c>
      <c r="BZ1002" s="149">
        <f>BZ975+BZ977+BZ979+BZ981+BZ983+BZ984+BZ986+BZ988+BZ990+BZ991+BZ992+BZ994+BZ996+BZ998+BZ1000+CC1001</f>
        <v>2.4749999999999996</v>
      </c>
      <c r="CA1002" s="150">
        <f>CA983+CA984+CA986+CA990+CA990+CA991</f>
        <v>0</v>
      </c>
      <c r="CB1002" s="144" t="s">
        <v>39</v>
      </c>
      <c r="CC1002" s="145">
        <f>CC1001</f>
        <v>0</v>
      </c>
      <c r="CD1002" s="147" t="s">
        <v>110</v>
      </c>
      <c r="CE1002" s="151"/>
      <c r="CF1002" s="152">
        <f>SUM(CF955:CF1001)</f>
        <v>484.01999999999981</v>
      </c>
      <c r="CG1002" s="153">
        <f>SUM(BZ956:BZ1002)</f>
        <v>7.7909999999999995</v>
      </c>
      <c r="CH1002" s="154">
        <f>CA1002</f>
        <v>0</v>
      </c>
      <c r="CI1002" s="9"/>
      <c r="CP1002" s="8"/>
      <c r="CQ1002" s="45"/>
      <c r="CR1002" s="8"/>
      <c r="CS1002" s="8"/>
      <c r="CT1002" s="8"/>
      <c r="CU1002" s="8"/>
    </row>
    <row r="1003" spans="1:99" ht="15" customHeight="1" x14ac:dyDescent="0.25">
      <c r="A1003" s="363"/>
      <c r="H1003" s="364" t="s">
        <v>109</v>
      </c>
      <c r="K1003" s="309"/>
      <c r="L1003" s="309"/>
      <c r="M1003" s="365"/>
      <c r="N1003" s="333"/>
      <c r="O1003" s="366"/>
      <c r="P1003" s="367" t="s">
        <v>111</v>
      </c>
      <c r="Q1003" s="205"/>
      <c r="R1003" s="205"/>
      <c r="S1003" s="368"/>
      <c r="T1003" s="368"/>
      <c r="U1003" s="368"/>
      <c r="V1003" s="369">
        <f>Q1003+R1003+S1003+T1003+U1003</f>
        <v>0</v>
      </c>
      <c r="W1003" s="213"/>
      <c r="X1003" s="348"/>
      <c r="Y1003" s="348"/>
      <c r="Z1003" s="348"/>
      <c r="AA1003" s="348"/>
      <c r="AE1003" s="348"/>
      <c r="AF1003" s="348"/>
      <c r="AG1003" s="169"/>
      <c r="AH1003" s="169"/>
      <c r="AI1003" s="169"/>
      <c r="AJ1003" s="169"/>
      <c r="AK1003" s="169"/>
      <c r="AL1003" s="169"/>
      <c r="AM1003" s="169"/>
      <c r="AN1003" s="169"/>
      <c r="AO1003" s="169"/>
      <c r="AP1003" s="169"/>
      <c r="AQ1003" s="169"/>
      <c r="AR1003" s="169"/>
      <c r="AS1003" s="169"/>
      <c r="AT1003" s="169"/>
      <c r="AU1003" s="169"/>
      <c r="AV1003" s="169"/>
      <c r="AW1003" s="169"/>
      <c r="AX1003" s="169"/>
      <c r="AY1003" s="169"/>
      <c r="AZ1003" s="169"/>
      <c r="BA1003" s="169"/>
      <c r="BB1003" s="169"/>
      <c r="BC1003" s="169"/>
      <c r="BD1003" s="169"/>
      <c r="BE1003" s="169"/>
      <c r="BF1003" s="169"/>
      <c r="BG1003" s="169"/>
      <c r="BH1003" s="370" t="s">
        <v>112</v>
      </c>
      <c r="BI1003" s="481"/>
      <c r="BJ1003" s="371">
        <f>BJ1002/(BJ1002+C996)%</f>
        <v>7.3256840247131496</v>
      </c>
      <c r="BK1003" s="371">
        <f>BK1002/C996%</f>
        <v>1.0857142857142856</v>
      </c>
      <c r="BL1003" s="490"/>
      <c r="BM1003" s="491"/>
      <c r="BN1003" s="371">
        <f>BN1002/(BN1002+D996)%</f>
        <v>5.2380675542119643</v>
      </c>
      <c r="BO1003" s="371">
        <f>BO1002/D996%</f>
        <v>0.39386503067484657</v>
      </c>
      <c r="BP1003" s="490"/>
      <c r="BQ1003" s="491"/>
      <c r="BR1003" s="371">
        <f>BR1002/(BR1002+E996)%</f>
        <v>5.7966031767860819</v>
      </c>
      <c r="BS1003" s="371">
        <f>BS1002/E996%</f>
        <v>0.50583941605839411</v>
      </c>
      <c r="BT1003" s="483"/>
      <c r="BU1003" s="87"/>
      <c r="BV1003" s="87"/>
      <c r="BW1003" s="87"/>
      <c r="BX1003" s="87"/>
      <c r="BY1003" s="87"/>
      <c r="BZ1003" s="87"/>
      <c r="CA1003" s="87"/>
      <c r="CB1003" s="87"/>
      <c r="CC1003" s="87"/>
      <c r="CD1003" s="87"/>
      <c r="CE1003" s="87"/>
      <c r="CF1003" s="87"/>
      <c r="CG1003" s="87"/>
      <c r="CH1003" s="87"/>
      <c r="CI1003" s="9"/>
      <c r="CP1003" s="8"/>
    </row>
    <row r="1004" spans="1:99" ht="15" customHeight="1" x14ac:dyDescent="0.25">
      <c r="A1004" s="474" t="s">
        <v>95</v>
      </c>
      <c r="B1004" s="475"/>
      <c r="C1004" s="327" t="s">
        <v>58</v>
      </c>
      <c r="D1004" s="372" t="s">
        <v>61</v>
      </c>
      <c r="E1004" s="323" t="s">
        <v>65</v>
      </c>
      <c r="F1004" s="325" t="s">
        <v>70</v>
      </c>
      <c r="G1004" s="373" t="s">
        <v>71</v>
      </c>
      <c r="H1004" s="374" t="s">
        <v>73</v>
      </c>
      <c r="I1004" s="375"/>
      <c r="K1004" s="309"/>
      <c r="L1004" s="309"/>
      <c r="M1004" s="476" t="s">
        <v>113</v>
      </c>
      <c r="N1004" s="477"/>
      <c r="O1004" s="376"/>
      <c r="P1004" s="377" t="s">
        <v>114</v>
      </c>
      <c r="Q1004" s="378">
        <f t="shared" ref="Q1004:V1004" si="850">Q1003</f>
        <v>0</v>
      </c>
      <c r="R1004" s="378">
        <f t="shared" si="850"/>
        <v>0</v>
      </c>
      <c r="S1004" s="378">
        <f t="shared" si="850"/>
        <v>0</v>
      </c>
      <c r="T1004" s="378">
        <f t="shared" si="850"/>
        <v>0</v>
      </c>
      <c r="U1004" s="378">
        <f t="shared" si="850"/>
        <v>0</v>
      </c>
      <c r="V1004" s="379">
        <f t="shared" si="850"/>
        <v>0</v>
      </c>
      <c r="W1004" s="169"/>
      <c r="X1004" s="348"/>
      <c r="Y1004" s="348"/>
      <c r="Z1004" s="348"/>
      <c r="AA1004" s="348"/>
      <c r="AE1004" s="348"/>
      <c r="AF1004" s="348"/>
      <c r="AG1004" s="169"/>
      <c r="AH1004" s="169"/>
      <c r="AI1004" s="169"/>
      <c r="AJ1004" s="169"/>
      <c r="AK1004" s="169"/>
      <c r="AL1004" s="169"/>
      <c r="AM1004" s="169"/>
      <c r="AN1004" s="169"/>
      <c r="AO1004" s="169"/>
      <c r="AP1004" s="169"/>
      <c r="AQ1004" s="169"/>
      <c r="AR1004" s="169"/>
      <c r="AS1004" s="169"/>
      <c r="AT1004" s="169"/>
      <c r="AU1004" s="169"/>
      <c r="AV1004" s="169"/>
      <c r="AW1004" s="169"/>
      <c r="AX1004" s="169"/>
      <c r="AY1004" s="169"/>
      <c r="AZ1004" s="169"/>
      <c r="BA1004" s="169"/>
      <c r="BB1004" s="169"/>
      <c r="BC1004" s="169"/>
      <c r="BD1004" s="169"/>
      <c r="BE1004" s="169"/>
      <c r="BF1004" s="169"/>
      <c r="BG1004" s="169"/>
      <c r="BH1004" s="380"/>
      <c r="BI1004" s="381"/>
      <c r="BJ1004" s="381"/>
      <c r="BK1004" s="381"/>
      <c r="BL1004" s="381"/>
      <c r="BM1004" s="381"/>
      <c r="BN1004" s="381"/>
      <c r="BO1004" s="381"/>
      <c r="BP1004" s="381"/>
      <c r="BQ1004" s="381"/>
      <c r="BR1004" s="381"/>
      <c r="BS1004" s="381"/>
      <c r="BT1004" s="381"/>
      <c r="BU1004" s="87"/>
      <c r="BV1004" s="87"/>
      <c r="BW1004" s="87"/>
      <c r="BX1004" s="87"/>
      <c r="BY1004" s="87"/>
      <c r="BZ1004" s="87"/>
      <c r="CA1004" s="87"/>
      <c r="CB1004" s="87"/>
      <c r="CC1004" s="87"/>
      <c r="CD1004" s="87"/>
      <c r="CE1004" s="87"/>
      <c r="CF1004" s="87"/>
      <c r="CG1004" s="87"/>
      <c r="CH1004" s="87"/>
      <c r="CI1004" s="9"/>
    </row>
    <row r="1005" spans="1:99" ht="15" customHeight="1" x14ac:dyDescent="0.25">
      <c r="A1005" s="382"/>
      <c r="B1005" s="189"/>
      <c r="C1005" s="333">
        <v>1.5</v>
      </c>
      <c r="D1005" s="333">
        <v>1.45</v>
      </c>
      <c r="E1005" s="383">
        <v>1.25</v>
      </c>
      <c r="F1005" s="272">
        <v>1.5</v>
      </c>
      <c r="G1005" s="384">
        <v>1.5</v>
      </c>
      <c r="H1005" s="385">
        <v>1.5</v>
      </c>
      <c r="I1005" s="386"/>
      <c r="K1005" s="387" t="s">
        <v>56</v>
      </c>
      <c r="L1005" s="388"/>
      <c r="M1005" s="476" t="s">
        <v>115</v>
      </c>
      <c r="N1005" s="477"/>
      <c r="O1005" s="376"/>
      <c r="S1005" s="309"/>
      <c r="T1005" s="389"/>
      <c r="U1005" s="478" t="s">
        <v>109</v>
      </c>
      <c r="V1005" s="479"/>
      <c r="W1005" s="169"/>
      <c r="X1005" s="348"/>
      <c r="Y1005" s="390" t="s">
        <v>116</v>
      </c>
      <c r="Z1005" s="390">
        <f>100-(Z1008+V1008+0.15)</f>
        <v>94.116352687423586</v>
      </c>
      <c r="AA1005" s="348"/>
      <c r="AE1005" s="348"/>
      <c r="AF1005" s="348"/>
      <c r="AG1005" s="169"/>
      <c r="AH1005" s="169"/>
      <c r="AI1005" s="169"/>
      <c r="AJ1005" s="169"/>
      <c r="AK1005" s="169"/>
      <c r="AL1005" s="169"/>
      <c r="AM1005" s="169"/>
      <c r="AN1005" s="169"/>
      <c r="AO1005" s="169"/>
      <c r="AP1005" s="169"/>
      <c r="AQ1005" s="169"/>
      <c r="AR1005" s="169"/>
      <c r="AS1005" s="169"/>
      <c r="AT1005" s="169"/>
      <c r="AU1005" s="169"/>
      <c r="AV1005" s="169"/>
      <c r="AW1005" s="169"/>
      <c r="AX1005" s="169"/>
      <c r="AY1005" s="169"/>
      <c r="AZ1005" s="169"/>
      <c r="BA1005" s="169"/>
      <c r="BB1005" s="169"/>
      <c r="BC1005" s="169"/>
      <c r="BD1005" s="169"/>
      <c r="BE1005" s="169"/>
      <c r="BF1005" s="169"/>
      <c r="BG1005" s="169"/>
      <c r="BH1005" s="380"/>
      <c r="BI1005" s="381"/>
      <c r="BJ1005" s="381"/>
      <c r="BK1005" s="381"/>
      <c r="BL1005" s="381"/>
      <c r="BM1005" s="381"/>
      <c r="BN1005" s="381"/>
      <c r="BO1005" s="381"/>
      <c r="BP1005" s="381"/>
      <c r="BQ1005" s="381"/>
      <c r="BR1005" s="381"/>
      <c r="BS1005" s="381"/>
      <c r="BT1005" s="381"/>
      <c r="BU1005" s="87"/>
      <c r="BV1005" s="87"/>
      <c r="BW1005" s="87"/>
      <c r="BX1005" s="87"/>
      <c r="BY1005" s="87"/>
      <c r="BZ1005" s="87"/>
      <c r="CA1005" s="87"/>
      <c r="CB1005" s="87"/>
      <c r="CC1005" s="87"/>
      <c r="CD1005" s="87"/>
      <c r="CE1005" s="87"/>
      <c r="CF1005" s="87"/>
      <c r="CG1005" s="87"/>
      <c r="CH1005" s="87"/>
      <c r="CI1005" s="9"/>
    </row>
    <row r="1006" spans="1:99" ht="15.75" customHeight="1" x14ac:dyDescent="0.25">
      <c r="A1006" s="365" t="s">
        <v>117</v>
      </c>
      <c r="B1006" s="241" t="s">
        <v>38</v>
      </c>
      <c r="C1006" s="337">
        <f>BX983/(BX983+F985)%</f>
        <v>2.1310021932212355</v>
      </c>
      <c r="D1006" s="337">
        <f>BX984/(BX984+F986)%</f>
        <v>1.5969475793918742</v>
      </c>
      <c r="E1006" s="337">
        <f>BX986/(BX986+F987)%</f>
        <v>2.1639230745019042</v>
      </c>
      <c r="F1006" s="339">
        <f>BX988/(BX988+F988)%</f>
        <v>4.4449783757808747</v>
      </c>
      <c r="G1006" s="391">
        <f>BX990/(BX990+F989)%</f>
        <v>5.1111111111111116</v>
      </c>
      <c r="H1006" s="392">
        <f>BX991/(BX991+F990)%</f>
        <v>5.394082220476565</v>
      </c>
      <c r="I1006" s="393"/>
      <c r="K1006" s="337" t="e">
        <f>BZ981/(F983)%</f>
        <v>#DIV/0!</v>
      </c>
      <c r="L1006" s="309"/>
      <c r="M1006" s="476" t="s">
        <v>118</v>
      </c>
      <c r="N1006" s="477"/>
      <c r="O1006" s="376"/>
      <c r="S1006" s="309"/>
      <c r="T1006" s="492" t="s">
        <v>119</v>
      </c>
      <c r="U1006" s="183" t="s">
        <v>36</v>
      </c>
      <c r="V1006" s="366">
        <v>5.25</v>
      </c>
      <c r="W1006" s="169"/>
      <c r="X1006" s="348"/>
      <c r="Y1006" s="484" t="s">
        <v>120</v>
      </c>
      <c r="Z1006" s="484"/>
      <c r="AA1006" s="348"/>
      <c r="AB1006" s="348"/>
      <c r="AC1006" s="348"/>
      <c r="AD1006" s="348"/>
      <c r="AE1006" s="348"/>
      <c r="AF1006" s="348"/>
      <c r="AG1006" s="169"/>
      <c r="AH1006" s="169"/>
      <c r="AI1006" s="169"/>
      <c r="AJ1006" s="169"/>
      <c r="AK1006" s="169"/>
      <c r="AL1006" s="169"/>
      <c r="AM1006" s="169"/>
      <c r="AN1006" s="169"/>
      <c r="AO1006" s="169"/>
      <c r="AP1006" s="169"/>
      <c r="AQ1006" s="169"/>
      <c r="AR1006" s="169"/>
      <c r="AS1006" s="169"/>
      <c r="AT1006" s="169"/>
      <c r="AU1006" s="169"/>
      <c r="AV1006" s="169"/>
      <c r="AW1006" s="169"/>
      <c r="AX1006" s="169"/>
      <c r="AY1006" s="169"/>
      <c r="AZ1006" s="169"/>
      <c r="BA1006" s="169"/>
      <c r="BB1006" s="169"/>
      <c r="BC1006" s="169"/>
      <c r="BD1006" s="169"/>
      <c r="BE1006" s="169"/>
      <c r="BF1006" s="169"/>
      <c r="BG1006" s="169"/>
      <c r="BH1006" s="380"/>
      <c r="BI1006" s="381"/>
      <c r="BJ1006" s="381"/>
      <c r="BK1006" s="381"/>
      <c r="BL1006" s="381"/>
      <c r="BM1006" s="381"/>
      <c r="BN1006" s="381"/>
      <c r="BO1006" s="381"/>
      <c r="BP1006" s="381"/>
      <c r="BQ1006" s="381"/>
      <c r="BR1006" s="381"/>
      <c r="BS1006" s="381"/>
      <c r="BT1006" s="381"/>
      <c r="BU1006" s="87"/>
      <c r="BV1006" s="87"/>
      <c r="BW1006" s="87"/>
      <c r="BX1006" s="87"/>
      <c r="BY1006" s="87"/>
      <c r="BZ1006" s="87"/>
      <c r="CA1006" s="87"/>
      <c r="CB1006" s="87"/>
      <c r="CC1006" s="87"/>
      <c r="CD1006" s="87"/>
      <c r="CE1006" s="87"/>
      <c r="CF1006" s="87"/>
      <c r="CG1006" s="87"/>
      <c r="CH1006" s="87"/>
      <c r="CI1006" s="9"/>
    </row>
    <row r="1007" spans="1:99" ht="15.75" customHeight="1" x14ac:dyDescent="0.25">
      <c r="A1007" s="365"/>
      <c r="B1007" s="241" t="s">
        <v>39</v>
      </c>
      <c r="C1007" s="337">
        <f>CE983/(CE983+G985)%</f>
        <v>0.10518896391173954</v>
      </c>
      <c r="D1007" s="337">
        <f>CE984/(CE984+G986)%</f>
        <v>0.11459771012240033</v>
      </c>
      <c r="E1007" s="337">
        <f>CE986/(CE986+G987)%</f>
        <v>0.12780699006637597</v>
      </c>
      <c r="F1007" s="339">
        <f>CE988/(CE988+G988)%</f>
        <v>0.22176736603303132</v>
      </c>
      <c r="G1007" s="391">
        <f>CE990/(CE990+G989)%</f>
        <v>0.31430640775106927</v>
      </c>
      <c r="H1007" s="394">
        <f>CF991/(CF991+G990)%</f>
        <v>0.2150447835981377</v>
      </c>
      <c r="K1007" s="352">
        <f>CG981/(G983)%</f>
        <v>0</v>
      </c>
      <c r="M1007" s="485" t="s">
        <v>121</v>
      </c>
      <c r="N1007" s="467"/>
      <c r="O1007" s="395"/>
      <c r="T1007" s="492"/>
      <c r="U1007" s="183" t="s">
        <v>38</v>
      </c>
      <c r="V1007" s="193">
        <f>BY1002/(BY1002+F996)%</f>
        <v>5.975762641036356</v>
      </c>
      <c r="W1007" s="169"/>
      <c r="X1007" s="260"/>
      <c r="Y1007" s="183" t="s">
        <v>122</v>
      </c>
      <c r="Z1007" s="396">
        <v>0</v>
      </c>
      <c r="AA1007" s="260"/>
      <c r="AB1007" s="260"/>
      <c r="AC1007" s="260"/>
      <c r="AD1007" s="260"/>
      <c r="AE1007" s="260"/>
      <c r="AF1007" s="260"/>
      <c r="AG1007" s="223"/>
      <c r="AH1007" s="223"/>
      <c r="AI1007" s="223"/>
      <c r="AJ1007" s="223"/>
      <c r="AK1007" s="223"/>
      <c r="AL1007" s="223"/>
      <c r="AM1007" s="223"/>
      <c r="AN1007" s="223"/>
      <c r="AO1007" s="223"/>
      <c r="AP1007" s="223"/>
      <c r="AQ1007" s="223"/>
      <c r="AR1007" s="223"/>
      <c r="AS1007" s="223"/>
      <c r="AT1007" s="223"/>
      <c r="AU1007" s="223"/>
      <c r="AV1007" s="223"/>
      <c r="AW1007" s="223"/>
      <c r="AX1007" s="223"/>
      <c r="AY1007" s="223"/>
      <c r="AZ1007" s="223"/>
      <c r="BA1007" s="223"/>
      <c r="BB1007" s="223"/>
      <c r="BC1007" s="223"/>
      <c r="BD1007" s="223"/>
      <c r="BE1007" s="223"/>
      <c r="BF1007" s="223"/>
      <c r="BG1007" s="223"/>
      <c r="BH1007" s="380"/>
      <c r="BI1007" s="381"/>
      <c r="BJ1007" s="381"/>
      <c r="BK1007" s="381"/>
      <c r="BL1007" s="381"/>
      <c r="BM1007" s="381"/>
      <c r="BN1007" s="381"/>
      <c r="BO1007" s="381"/>
      <c r="BP1007" s="381"/>
      <c r="BQ1007" s="381"/>
      <c r="BR1007" s="381"/>
      <c r="BS1007" s="381"/>
      <c r="BT1007" s="381"/>
      <c r="BU1007" s="87"/>
      <c r="BV1007" s="87"/>
      <c r="BW1007" s="87"/>
      <c r="BX1007" s="87"/>
      <c r="BY1007" s="87"/>
      <c r="BZ1007" s="87"/>
      <c r="CA1007" s="87"/>
      <c r="CB1007" s="87"/>
      <c r="CC1007" s="87"/>
      <c r="CD1007" s="87"/>
      <c r="CE1007" s="87"/>
      <c r="CF1007" s="87"/>
      <c r="CG1007" s="87"/>
      <c r="CH1007" s="87"/>
      <c r="CI1007" s="9"/>
    </row>
    <row r="1008" spans="1:99" ht="15.75" customHeight="1" x14ac:dyDescent="0.25">
      <c r="A1008" s="382"/>
      <c r="B1008" s="234"/>
      <c r="C1008" s="333">
        <v>1.95</v>
      </c>
      <c r="D1008" s="333">
        <v>1.75</v>
      </c>
      <c r="E1008" s="333">
        <v>1.65</v>
      </c>
      <c r="F1008" s="384"/>
      <c r="G1008" s="322" t="s">
        <v>123</v>
      </c>
      <c r="H1008" s="397" t="s">
        <v>45</v>
      </c>
      <c r="I1008" s="327" t="s">
        <v>48</v>
      </c>
      <c r="J1008" s="327" t="s">
        <v>52</v>
      </c>
      <c r="K1008" s="327" t="s">
        <v>58</v>
      </c>
      <c r="L1008" s="372" t="s">
        <v>61</v>
      </c>
      <c r="M1008" s="323" t="s">
        <v>65</v>
      </c>
      <c r="N1008" s="323" t="s">
        <v>70</v>
      </c>
      <c r="O1008" s="327" t="s">
        <v>77</v>
      </c>
      <c r="P1008" s="327" t="s">
        <v>80</v>
      </c>
      <c r="Q1008" s="398" t="s">
        <v>82</v>
      </c>
      <c r="R1008" s="398" t="s">
        <v>84</v>
      </c>
      <c r="S1008" s="399" t="s">
        <v>86</v>
      </c>
      <c r="T1008" s="493"/>
      <c r="U1008" s="183" t="s">
        <v>39</v>
      </c>
      <c r="V1008" s="414">
        <f>CF1002/(CF1002+G996)%</f>
        <v>5.7336473125764114</v>
      </c>
      <c r="W1008" s="169"/>
      <c r="X1008" s="260"/>
      <c r="Y1008" s="183" t="s">
        <v>124</v>
      </c>
      <c r="Z1008" s="400">
        <f>Z1007/((CF1002+G996)+(CF1002+G996)*0.0015)%</f>
        <v>0</v>
      </c>
      <c r="AF1008" s="260"/>
      <c r="AG1008" s="223"/>
      <c r="AH1008" s="223"/>
      <c r="AI1008" s="223"/>
      <c r="AJ1008" s="223"/>
      <c r="AK1008" s="223"/>
      <c r="AL1008" s="223"/>
      <c r="AM1008" s="223"/>
      <c r="AN1008" s="223"/>
      <c r="AO1008" s="223"/>
      <c r="AP1008" s="223"/>
      <c r="AQ1008" s="223"/>
      <c r="AR1008" s="223"/>
      <c r="AS1008" s="223"/>
      <c r="AT1008" s="223"/>
      <c r="AU1008" s="223"/>
      <c r="AV1008" s="223"/>
      <c r="AW1008" s="223"/>
      <c r="AX1008" s="223"/>
      <c r="AY1008" s="223"/>
      <c r="AZ1008" s="223"/>
      <c r="BA1008" s="223"/>
      <c r="BB1008" s="223"/>
      <c r="BC1008" s="223"/>
      <c r="BD1008" s="223"/>
      <c r="BE1008" s="223"/>
      <c r="BF1008" s="223"/>
      <c r="BG1008" s="223"/>
      <c r="BH1008" s="380"/>
      <c r="BI1008" s="381"/>
      <c r="BJ1008" s="381"/>
      <c r="BK1008" s="381"/>
      <c r="BL1008" s="381"/>
      <c r="BM1008" s="381"/>
      <c r="BN1008" s="381"/>
      <c r="BO1008" s="381"/>
      <c r="BP1008" s="381"/>
      <c r="BQ1008" s="381"/>
      <c r="BR1008" s="381"/>
      <c r="BS1008" s="381"/>
      <c r="BT1008" s="381"/>
      <c r="BU1008" s="87"/>
      <c r="BV1008" s="87"/>
      <c r="BW1008" s="87"/>
      <c r="BX1008" s="87"/>
      <c r="BY1008" s="87"/>
      <c r="BZ1008" s="87"/>
      <c r="CA1008" s="87"/>
      <c r="CB1008" s="87"/>
      <c r="CC1008" s="87"/>
      <c r="CD1008" s="87"/>
      <c r="CE1008" s="87"/>
      <c r="CF1008" s="87"/>
      <c r="CG1008" s="87"/>
      <c r="CH1008" s="87"/>
      <c r="CI1008" s="9"/>
    </row>
    <row r="1009" spans="1:99" ht="15" customHeight="1" x14ac:dyDescent="0.25">
      <c r="A1009" s="365" t="s">
        <v>109</v>
      </c>
      <c r="B1009" s="241" t="s">
        <v>38</v>
      </c>
      <c r="C1009" s="337">
        <f>BY983/(BY983+F985)%</f>
        <v>2.3588199692732665</v>
      </c>
      <c r="D1009" s="337">
        <f>BY984/(BY984+F986)%</f>
        <v>1.75489283383091</v>
      </c>
      <c r="E1009" s="337">
        <f>BY986/(BY986+F987)%</f>
        <v>2.4402874988230123</v>
      </c>
      <c r="F1009" s="338">
        <f>BY988/(BY988+F988)%</f>
        <v>4.4449783757808747</v>
      </c>
      <c r="G1009" s="274" t="s">
        <v>38</v>
      </c>
      <c r="H1009" s="337">
        <f>BZ975/(F975+F976+F977)%</f>
        <v>0</v>
      </c>
      <c r="I1009" s="337">
        <f>BZ977/(F978+F979+F980)%</f>
        <v>0</v>
      </c>
      <c r="J1009" s="337">
        <f>BZ979/(F981+F982)%</f>
        <v>0</v>
      </c>
      <c r="K1009" s="337">
        <f>BZ983/F985%</f>
        <v>0</v>
      </c>
      <c r="L1009" s="337">
        <f>BZ984/F986%</f>
        <v>0</v>
      </c>
      <c r="M1009" s="337">
        <f>BZ986/F987%</f>
        <v>0</v>
      </c>
      <c r="N1009" s="386">
        <f>BZ988/F988%</f>
        <v>0</v>
      </c>
      <c r="O1009" s="337">
        <f>BZ992/F991%</f>
        <v>2.4678452938235691</v>
      </c>
      <c r="P1009" s="337">
        <f>BZ994/F992%</f>
        <v>1.296668004817342</v>
      </c>
      <c r="Q1009" s="337" t="e">
        <f>BZ996/F993%</f>
        <v>#DIV/0!</v>
      </c>
      <c r="R1009" s="386">
        <f>BZ998/F994%</f>
        <v>1.7676480618392636</v>
      </c>
      <c r="S1009" s="272">
        <f>BZ1000/F995%</f>
        <v>2.1348791177718085</v>
      </c>
      <c r="T1009" s="493" t="s">
        <v>14</v>
      </c>
      <c r="U1009" s="183" t="s">
        <v>38</v>
      </c>
      <c r="V1009" s="193">
        <f>BZ1002/F996%/0.381</f>
        <v>1.6039661708953046</v>
      </c>
      <c r="W1009" s="223"/>
      <c r="X1009" s="260"/>
      <c r="AF1009" s="260"/>
      <c r="AG1009" s="223"/>
      <c r="AH1009" s="223"/>
      <c r="AI1009" s="223"/>
      <c r="AJ1009" s="223"/>
      <c r="AK1009" s="223"/>
      <c r="AL1009" s="223"/>
      <c r="AM1009" s="223"/>
      <c r="AN1009" s="223"/>
      <c r="AO1009" s="223"/>
      <c r="AP1009" s="223"/>
      <c r="AQ1009" s="223"/>
      <c r="AR1009" s="223"/>
      <c r="AS1009" s="223"/>
      <c r="AT1009" s="223"/>
      <c r="AU1009" s="223"/>
      <c r="AV1009" s="223"/>
      <c r="AW1009" s="223"/>
      <c r="AX1009" s="223"/>
      <c r="AY1009" s="223"/>
      <c r="AZ1009" s="223"/>
      <c r="BA1009" s="223"/>
      <c r="BB1009" s="223"/>
      <c r="BC1009" s="223"/>
      <c r="BD1009" s="223"/>
      <c r="BE1009" s="223"/>
      <c r="BF1009" s="223"/>
      <c r="BG1009" s="223"/>
      <c r="BH1009" s="380"/>
      <c r="BI1009" s="381"/>
      <c r="BJ1009" s="381"/>
      <c r="BK1009" s="381"/>
      <c r="BL1009" s="381"/>
      <c r="BM1009" s="381"/>
      <c r="BN1009" s="381"/>
      <c r="BO1009" s="381"/>
      <c r="BP1009" s="381"/>
      <c r="BQ1009" s="381"/>
      <c r="BR1009" s="381"/>
      <c r="BS1009" s="381"/>
      <c r="BT1009" s="381"/>
      <c r="BU1009" s="87"/>
      <c r="BV1009" s="87"/>
      <c r="BW1009" s="87"/>
      <c r="BX1009" s="87"/>
      <c r="BY1009" s="87"/>
      <c r="BZ1009" s="87"/>
      <c r="CA1009" s="87"/>
      <c r="CB1009" s="87"/>
      <c r="CC1009" s="87"/>
      <c r="CD1009" s="87"/>
      <c r="CE1009" s="87"/>
      <c r="CF1009" s="87"/>
      <c r="CG1009" s="87"/>
      <c r="CH1009" s="87"/>
      <c r="CI1009" s="9"/>
    </row>
    <row r="1010" spans="1:99" ht="15" customHeight="1" x14ac:dyDescent="0.25">
      <c r="A1010" s="401"/>
      <c r="B1010" s="351" t="s">
        <v>39</v>
      </c>
      <c r="C1010" s="352">
        <f>CF983/(CF983+G985)%</f>
        <v>0.11669256422697317</v>
      </c>
      <c r="D1010" s="352">
        <f>CF984/(CF984+G986)%</f>
        <v>0.12611984230405571</v>
      </c>
      <c r="E1010" s="352">
        <f>CF986/(CF986+G987)%</f>
        <v>0.14451390818580676</v>
      </c>
      <c r="F1010" s="353">
        <f>CF988/(CF988+G988)%</f>
        <v>0.22176736603303132</v>
      </c>
      <c r="G1010" s="402" t="s">
        <v>39</v>
      </c>
      <c r="H1010" s="352">
        <f>CG975/(G975+G976+G977)%</f>
        <v>0</v>
      </c>
      <c r="I1010" s="352">
        <f>CG977/(G978+G979+G980)%</f>
        <v>0</v>
      </c>
      <c r="J1010" s="352">
        <f>CG979/(G981+G982)%</f>
        <v>0</v>
      </c>
      <c r="K1010" s="352">
        <f>CG983/G985%</f>
        <v>0</v>
      </c>
      <c r="L1010" s="352">
        <f>CG984/G986%</f>
        <v>0</v>
      </c>
      <c r="M1010" s="352">
        <f>CG986/G987%</f>
        <v>0</v>
      </c>
      <c r="N1010" s="393">
        <f>CG988/G988%</f>
        <v>0</v>
      </c>
      <c r="O1010" s="352">
        <f>CG992/G991%</f>
        <v>0.14515825056238796</v>
      </c>
      <c r="P1010" s="352">
        <f>CG994/G992%</f>
        <v>4.5343579391272974E-2</v>
      </c>
      <c r="Q1010" s="352">
        <f>CG996/G993%</f>
        <v>0</v>
      </c>
      <c r="R1010" s="393">
        <f>CG998/G994%</f>
        <v>0.10516847245329979</v>
      </c>
      <c r="S1010" s="403">
        <f>CG1000/G995%</f>
        <v>0.12369546340744139</v>
      </c>
      <c r="T1010" s="494"/>
      <c r="U1010" s="404" t="s">
        <v>39</v>
      </c>
      <c r="V1010" s="405">
        <f>CG1002/G996%/0.381</f>
        <v>0.25696808771697993</v>
      </c>
      <c r="W1010" s="223"/>
      <c r="X1010" s="260"/>
      <c r="AF1010" s="260"/>
      <c r="AG1010" s="223"/>
      <c r="AH1010" s="223"/>
      <c r="AI1010" s="223"/>
      <c r="AJ1010" s="223"/>
      <c r="AK1010" s="223"/>
      <c r="AL1010" s="223"/>
      <c r="AM1010" s="223"/>
      <c r="AN1010" s="223"/>
      <c r="AO1010" s="223"/>
      <c r="AP1010" s="223"/>
      <c r="AQ1010" s="223"/>
      <c r="AR1010" s="223"/>
      <c r="AS1010" s="223"/>
      <c r="AT1010" s="223"/>
      <c r="AU1010" s="223"/>
      <c r="AV1010" s="223"/>
      <c r="AW1010" s="223"/>
      <c r="AX1010" s="223"/>
      <c r="AY1010" s="223"/>
      <c r="AZ1010" s="223"/>
      <c r="BA1010" s="223"/>
      <c r="BB1010" s="223"/>
      <c r="BC1010" s="223"/>
      <c r="BD1010" s="223"/>
      <c r="BE1010" s="223"/>
      <c r="BF1010" s="223"/>
      <c r="BG1010" s="223"/>
      <c r="BH1010" s="380"/>
      <c r="BI1010" s="381"/>
      <c r="BJ1010" s="381"/>
      <c r="BK1010" s="381"/>
      <c r="BL1010" s="381"/>
      <c r="BM1010" s="381"/>
      <c r="BN1010" s="381"/>
      <c r="BO1010" s="381"/>
      <c r="BP1010" s="381"/>
      <c r="BQ1010" s="381"/>
      <c r="BR1010" s="381"/>
      <c r="BS1010" s="381"/>
      <c r="BT1010" s="381"/>
      <c r="BU1010" s="87"/>
      <c r="BV1010" s="87"/>
      <c r="BW1010" s="87"/>
      <c r="BX1010" s="87"/>
      <c r="BY1010" s="87"/>
      <c r="BZ1010" s="87"/>
      <c r="CA1010" s="87"/>
      <c r="CB1010" s="87"/>
      <c r="CC1010" s="87"/>
      <c r="CD1010" s="87"/>
      <c r="CE1010" s="87"/>
      <c r="CF1010" s="87"/>
      <c r="CG1010" s="87"/>
      <c r="CH1010" s="87"/>
      <c r="CI1010" s="9"/>
    </row>
    <row r="1011" spans="1:99" ht="15" customHeight="1" x14ac:dyDescent="0.25">
      <c r="A1011" s="408" t="s">
        <v>125</v>
      </c>
      <c r="B1011" s="348"/>
      <c r="C1011" s="348"/>
      <c r="D1011" s="309"/>
      <c r="E1011" s="309"/>
      <c r="F1011" s="309"/>
      <c r="G1011" s="309"/>
      <c r="H1011" s="309"/>
      <c r="I1011" s="309"/>
      <c r="J1011" s="309"/>
      <c r="K1011" s="309"/>
      <c r="L1011" s="309"/>
      <c r="M1011" s="309"/>
      <c r="N1011" s="213"/>
      <c r="O1011" s="213"/>
      <c r="P1011" s="213"/>
      <c r="Q1011" s="309"/>
      <c r="R1011" s="309"/>
      <c r="W1011" s="223"/>
      <c r="X1011" s="309"/>
      <c r="Y1011" s="309"/>
      <c r="Z1011" s="309"/>
      <c r="AA1011" s="310"/>
      <c r="AB1011" s="310"/>
      <c r="AC1011" s="310"/>
      <c r="AD1011" s="310"/>
      <c r="AE1011" s="310"/>
      <c r="AF1011" s="310"/>
      <c r="AG1011" s="409"/>
      <c r="AH1011" s="409"/>
      <c r="AI1011" s="409"/>
      <c r="AJ1011" s="409"/>
      <c r="AK1011" s="409"/>
      <c r="AL1011" s="409"/>
      <c r="AM1011" s="409"/>
      <c r="AN1011" s="409"/>
      <c r="AO1011" s="409"/>
      <c r="AP1011" s="409"/>
      <c r="AQ1011" s="409"/>
      <c r="AR1011" s="409"/>
      <c r="AS1011" s="409"/>
      <c r="AT1011" s="409"/>
      <c r="AU1011" s="409"/>
      <c r="AV1011" s="409"/>
      <c r="AW1011" s="409"/>
      <c r="AX1011" s="409"/>
      <c r="AY1011" s="409"/>
      <c r="AZ1011" s="409"/>
      <c r="BA1011" s="409"/>
      <c r="BB1011" s="409"/>
      <c r="BC1011" s="409"/>
      <c r="BD1011" s="409"/>
      <c r="BE1011" s="409"/>
      <c r="BF1011" s="409"/>
      <c r="BG1011" s="409"/>
      <c r="BH1011" s="380"/>
      <c r="BI1011" s="381"/>
      <c r="BJ1011" s="381"/>
      <c r="BK1011" s="381"/>
      <c r="BL1011" s="381"/>
      <c r="BM1011" s="381"/>
      <c r="BN1011" s="381"/>
      <c r="BO1011" s="381"/>
      <c r="BP1011" s="381"/>
      <c r="BQ1011" s="381"/>
      <c r="BR1011" s="381"/>
      <c r="BS1011" s="381"/>
      <c r="BT1011" s="381"/>
      <c r="BU1011" s="87"/>
      <c r="BV1011" s="87"/>
      <c r="BW1011" s="87"/>
      <c r="BX1011" s="87"/>
      <c r="BY1011" s="87"/>
      <c r="BZ1011" s="87"/>
      <c r="CA1011" s="87"/>
      <c r="CB1011" s="87"/>
      <c r="CC1011" s="87"/>
      <c r="CD1011" s="87"/>
      <c r="CE1011" s="87"/>
      <c r="CF1011" s="87"/>
      <c r="CG1011" s="87"/>
      <c r="CH1011" s="87"/>
      <c r="CI1011" s="9"/>
    </row>
    <row r="1012" spans="1:99" ht="15" customHeight="1" x14ac:dyDescent="0.3">
      <c r="A1012" s="363"/>
      <c r="S1012" s="161"/>
      <c r="T1012" s="161"/>
      <c r="U1012" s="161"/>
      <c r="V1012" s="161"/>
      <c r="W1012" s="223"/>
      <c r="BH1012" s="380"/>
      <c r="BI1012" s="381"/>
      <c r="BJ1012" s="381"/>
      <c r="BK1012" s="381"/>
      <c r="BL1012" s="381"/>
      <c r="BM1012" s="381"/>
      <c r="BN1012" s="381"/>
      <c r="BO1012" s="381"/>
      <c r="BP1012" s="381"/>
      <c r="BQ1012" s="381"/>
      <c r="BR1012" s="381"/>
      <c r="BS1012" s="381"/>
      <c r="BT1012" s="381"/>
      <c r="BU1012" s="87"/>
      <c r="BV1012" s="87"/>
      <c r="BW1012" s="87"/>
      <c r="BX1012" s="87"/>
      <c r="BY1012" s="87"/>
      <c r="BZ1012" s="87"/>
      <c r="CA1012" s="87"/>
      <c r="CB1012" s="87"/>
      <c r="CC1012" s="87"/>
      <c r="CD1012" s="87"/>
      <c r="CE1012" s="87"/>
      <c r="CF1012" s="87"/>
      <c r="CG1012" s="87"/>
      <c r="CH1012" s="87"/>
      <c r="CI1012" s="9"/>
    </row>
    <row r="1013" spans="1:99" ht="15" customHeight="1" x14ac:dyDescent="0.25">
      <c r="A1013" s="363"/>
      <c r="W1013" s="213"/>
      <c r="BH1013" s="380"/>
      <c r="BI1013" s="381"/>
      <c r="BJ1013" s="381"/>
      <c r="BK1013" s="381"/>
      <c r="BL1013" s="381"/>
      <c r="BM1013" s="381"/>
      <c r="BN1013" s="381"/>
      <c r="BO1013" s="381"/>
      <c r="BP1013" s="381"/>
      <c r="BQ1013" s="381"/>
      <c r="BR1013" s="381"/>
      <c r="BS1013" s="381"/>
      <c r="BT1013" s="381"/>
      <c r="BU1013" s="87"/>
      <c r="BV1013" s="87"/>
      <c r="BW1013" s="87"/>
      <c r="BX1013" s="87"/>
      <c r="BY1013" s="87"/>
      <c r="BZ1013" s="87"/>
      <c r="CA1013" s="87"/>
      <c r="CB1013" s="87"/>
      <c r="CC1013" s="87"/>
      <c r="CD1013" s="87"/>
      <c r="CE1013" s="87"/>
      <c r="CF1013" s="87"/>
      <c r="CG1013" s="87"/>
      <c r="CH1013" s="87"/>
      <c r="CI1013" s="9"/>
    </row>
    <row r="1014" spans="1:99" ht="15" customHeight="1" x14ac:dyDescent="0.3">
      <c r="A1014" s="363"/>
      <c r="W1014" s="213"/>
      <c r="BG1014" s="161"/>
      <c r="BH1014" s="380"/>
      <c r="BI1014" s="381"/>
      <c r="BJ1014" s="381"/>
      <c r="BK1014" s="381"/>
      <c r="BL1014" s="381"/>
      <c r="BM1014" s="381"/>
      <c r="BN1014" s="381"/>
      <c r="BO1014" s="381"/>
      <c r="BP1014" s="381"/>
      <c r="BQ1014" s="381"/>
      <c r="BR1014" s="381"/>
      <c r="BS1014" s="381"/>
      <c r="BT1014" s="381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</row>
    <row r="1015" spans="1:99" ht="23.25" customHeight="1" x14ac:dyDescent="0.3">
      <c r="A1015" s="156" t="s">
        <v>0</v>
      </c>
      <c r="B1015" s="157"/>
      <c r="C1015" s="157"/>
      <c r="D1015" s="157"/>
      <c r="E1015" s="157"/>
      <c r="F1015" s="157"/>
      <c r="G1015" s="157"/>
      <c r="H1015" s="158"/>
      <c r="I1015" s="159"/>
      <c r="J1015" s="159"/>
      <c r="K1015" s="426" t="s">
        <v>1</v>
      </c>
      <c r="L1015" s="427"/>
      <c r="M1015" s="486" t="s">
        <v>560</v>
      </c>
      <c r="N1015" s="486"/>
      <c r="O1015" s="159"/>
      <c r="P1015" s="159"/>
      <c r="Q1015" s="159"/>
      <c r="R1015" s="159"/>
      <c r="S1015" s="159"/>
      <c r="T1015" s="159"/>
      <c r="U1015" s="159"/>
      <c r="V1015" s="160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/>
      <c r="BC1015" s="161"/>
      <c r="BD1015" s="161"/>
      <c r="BE1015" s="161"/>
      <c r="BF1015" s="161"/>
      <c r="BG1015" s="161"/>
      <c r="BH1015" s="162">
        <v>23</v>
      </c>
      <c r="BI1015" s="430" t="s">
        <v>2</v>
      </c>
      <c r="BJ1015" s="431"/>
      <c r="BK1015" s="431"/>
      <c r="BL1015" s="432"/>
      <c r="BM1015" s="430" t="s">
        <v>3</v>
      </c>
      <c r="BN1015" s="431"/>
      <c r="BO1015" s="431"/>
      <c r="BP1015" s="432"/>
      <c r="BQ1015" s="430" t="s">
        <v>4</v>
      </c>
      <c r="BR1015" s="431"/>
      <c r="BS1015" s="431"/>
      <c r="BT1015" s="433"/>
      <c r="BU1015" s="87"/>
      <c r="BV1015" s="87"/>
      <c r="BW1015" s="87"/>
      <c r="BX1015" s="87"/>
      <c r="BY1015" s="88" t="s">
        <v>5</v>
      </c>
      <c r="BZ1015" s="89"/>
      <c r="CA1015" s="89"/>
      <c r="CB1015" s="87"/>
      <c r="CC1015" s="87"/>
      <c r="CD1015" s="87"/>
      <c r="CE1015" s="87"/>
      <c r="CF1015" s="88" t="s">
        <v>6</v>
      </c>
      <c r="CG1015" s="89"/>
      <c r="CH1015" s="89"/>
      <c r="CI1015" s="9"/>
      <c r="CK1015" s="12"/>
      <c r="CL1015" s="434" t="s">
        <v>7</v>
      </c>
      <c r="CM1015" s="434"/>
      <c r="CN1015" s="434"/>
      <c r="CO1015" s="24"/>
      <c r="CQ1015" s="12"/>
      <c r="CR1015" s="434" t="s">
        <v>8</v>
      </c>
      <c r="CS1015" s="434"/>
      <c r="CT1015" s="434"/>
      <c r="CU1015" s="24"/>
    </row>
    <row r="1016" spans="1:99" ht="15.75" customHeight="1" x14ac:dyDescent="0.25">
      <c r="A1016" s="163" t="s">
        <v>9</v>
      </c>
      <c r="B1016" s="435" t="s">
        <v>10</v>
      </c>
      <c r="C1016" s="435"/>
      <c r="D1016" s="435"/>
      <c r="E1016" s="435"/>
      <c r="F1016" s="435"/>
      <c r="G1016" s="435"/>
      <c r="H1016" s="435"/>
      <c r="I1016" s="436" t="s">
        <v>11</v>
      </c>
      <c r="J1016" s="436"/>
      <c r="K1016" s="436"/>
      <c r="L1016" s="436"/>
      <c r="M1016" s="436"/>
      <c r="N1016" s="436"/>
      <c r="O1016" s="461" t="s">
        <v>12</v>
      </c>
      <c r="P1016" s="461"/>
      <c r="Q1016" s="497" t="s">
        <v>13</v>
      </c>
      <c r="R1016" s="497"/>
      <c r="S1016" s="497"/>
      <c r="T1016" s="497"/>
      <c r="U1016" s="497"/>
      <c r="V1016" s="498"/>
      <c r="W1016" s="164"/>
      <c r="X1016" s="165"/>
      <c r="Y1016" s="437" t="s">
        <v>11</v>
      </c>
      <c r="Z1016" s="438"/>
      <c r="AA1016" s="438"/>
      <c r="AB1016" s="438"/>
      <c r="AC1016" s="438"/>
      <c r="AD1016" s="438"/>
      <c r="AE1016" s="438"/>
      <c r="AF1016" s="438"/>
      <c r="AG1016" s="438"/>
      <c r="AH1016" s="438"/>
      <c r="AI1016" s="438"/>
      <c r="AJ1016" s="438"/>
      <c r="AK1016" s="438"/>
      <c r="AL1016" s="438"/>
      <c r="AM1016" s="438"/>
      <c r="AN1016" s="438"/>
      <c r="AO1016" s="438"/>
      <c r="AP1016" s="438"/>
      <c r="AQ1016" s="438"/>
      <c r="AR1016" s="438"/>
      <c r="AS1016" s="438"/>
      <c r="AT1016" s="438"/>
      <c r="AU1016" s="439"/>
      <c r="AV1016" s="166"/>
      <c r="AW1016" s="167"/>
      <c r="AX1016" s="167"/>
      <c r="AY1016" s="167"/>
      <c r="AZ1016" s="167"/>
      <c r="BA1016" s="168"/>
      <c r="BB1016" s="167"/>
      <c r="BC1016" s="167"/>
      <c r="BD1016" s="167"/>
      <c r="BE1016" s="167"/>
      <c r="BF1016" s="168"/>
      <c r="BG1016" s="169"/>
      <c r="BH1016" s="170" t="s">
        <v>9</v>
      </c>
      <c r="BI1016" s="171" t="s">
        <v>7</v>
      </c>
      <c r="BJ1016" s="172"/>
      <c r="BK1016" s="173" t="s">
        <v>14</v>
      </c>
      <c r="BL1016" s="174" t="s">
        <v>15</v>
      </c>
      <c r="BM1016" s="171" t="s">
        <v>7</v>
      </c>
      <c r="BN1016" s="172"/>
      <c r="BO1016" s="173" t="s">
        <v>14</v>
      </c>
      <c r="BP1016" s="173" t="s">
        <v>15</v>
      </c>
      <c r="BQ1016" s="171" t="s">
        <v>7</v>
      </c>
      <c r="BR1016" s="172"/>
      <c r="BS1016" s="173" t="s">
        <v>14</v>
      </c>
      <c r="BT1016" s="174" t="s">
        <v>15</v>
      </c>
      <c r="BU1016" s="87"/>
      <c r="BV1016" s="87"/>
      <c r="BW1016" s="463" t="s">
        <v>9</v>
      </c>
      <c r="BX1016" s="91" t="s">
        <v>7</v>
      </c>
      <c r="BY1016" s="450" t="s">
        <v>16</v>
      </c>
      <c r="BZ1016" s="450" t="s">
        <v>14</v>
      </c>
      <c r="CA1016" s="452" t="s">
        <v>15</v>
      </c>
      <c r="CB1016" s="87"/>
      <c r="CC1016" s="87"/>
      <c r="CD1016" s="454" t="s">
        <v>9</v>
      </c>
      <c r="CE1016" s="92" t="s">
        <v>7</v>
      </c>
      <c r="CF1016" s="450" t="s">
        <v>16</v>
      </c>
      <c r="CG1016" s="457" t="s">
        <v>14</v>
      </c>
      <c r="CH1016" s="459" t="s">
        <v>15</v>
      </c>
      <c r="CI1016" s="9"/>
      <c r="CK1016" s="25" t="s">
        <v>9</v>
      </c>
      <c r="CL1016" s="26" t="s">
        <v>17</v>
      </c>
      <c r="CM1016" s="26" t="s">
        <v>18</v>
      </c>
      <c r="CN1016" s="1" t="s">
        <v>19</v>
      </c>
      <c r="CO1016" s="27" t="s">
        <v>20</v>
      </c>
      <c r="CP1016" s="28"/>
      <c r="CQ1016" s="25" t="s">
        <v>9</v>
      </c>
      <c r="CR1016" s="26" t="s">
        <v>17</v>
      </c>
      <c r="CS1016" s="26" t="s">
        <v>18</v>
      </c>
      <c r="CT1016" s="1" t="s">
        <v>19</v>
      </c>
      <c r="CU1016" s="27" t="s">
        <v>20</v>
      </c>
    </row>
    <row r="1017" spans="1:99" ht="31.5" customHeight="1" x14ac:dyDescent="0.25">
      <c r="A1017" s="175"/>
      <c r="B1017" s="176"/>
      <c r="C1017" s="177" t="s">
        <v>17</v>
      </c>
      <c r="D1017" s="177" t="s">
        <v>18</v>
      </c>
      <c r="E1017" s="177" t="s">
        <v>19</v>
      </c>
      <c r="F1017" s="178" t="s">
        <v>16</v>
      </c>
      <c r="G1017" s="178" t="s">
        <v>21</v>
      </c>
      <c r="H1017" s="178" t="s">
        <v>22</v>
      </c>
      <c r="I1017" s="440" t="s">
        <v>23</v>
      </c>
      <c r="J1017" s="440"/>
      <c r="K1017" s="441" t="s">
        <v>24</v>
      </c>
      <c r="L1017" s="441"/>
      <c r="M1017" s="441" t="s">
        <v>25</v>
      </c>
      <c r="N1017" s="441"/>
      <c r="O1017" s="462"/>
      <c r="P1017" s="462"/>
      <c r="Q1017" s="499"/>
      <c r="R1017" s="499"/>
      <c r="S1017" s="499"/>
      <c r="T1017" s="499"/>
      <c r="U1017" s="499"/>
      <c r="V1017" s="500"/>
      <c r="W1017" s="164"/>
      <c r="X1017" s="165"/>
      <c r="Y1017" s="179"/>
      <c r="Z1017" s="442" t="s">
        <v>26</v>
      </c>
      <c r="AA1017" s="442"/>
      <c r="AB1017" s="442"/>
      <c r="AC1017" s="442"/>
      <c r="AD1017" s="443" t="s">
        <v>27</v>
      </c>
      <c r="AE1017" s="443"/>
      <c r="AF1017" s="443"/>
      <c r="AG1017" s="443"/>
      <c r="AH1017" s="443" t="s">
        <v>28</v>
      </c>
      <c r="AI1017" s="443"/>
      <c r="AJ1017" s="443"/>
      <c r="AK1017" s="443"/>
      <c r="AL1017" s="444" t="s">
        <v>29</v>
      </c>
      <c r="AM1017" s="444"/>
      <c r="AN1017" s="444"/>
      <c r="AO1017" s="444"/>
      <c r="AP1017" s="445" t="s">
        <v>30</v>
      </c>
      <c r="AQ1017" s="445"/>
      <c r="AR1017" s="445" t="s">
        <v>31</v>
      </c>
      <c r="AS1017" s="445"/>
      <c r="AT1017" s="445"/>
      <c r="AU1017" s="446"/>
      <c r="AW1017" s="447" t="s">
        <v>32</v>
      </c>
      <c r="AX1017" s="448"/>
      <c r="AY1017" s="448"/>
      <c r="AZ1017" s="448"/>
      <c r="BA1017" s="449"/>
      <c r="BB1017" s="447" t="s">
        <v>33</v>
      </c>
      <c r="BC1017" s="448"/>
      <c r="BD1017" s="448"/>
      <c r="BE1017" s="448"/>
      <c r="BF1017" s="449"/>
      <c r="BG1017" s="181"/>
      <c r="BH1017" s="170"/>
      <c r="BI1017" s="171" t="s">
        <v>34</v>
      </c>
      <c r="BJ1017" s="173" t="s">
        <v>16</v>
      </c>
      <c r="BK1017" s="173"/>
      <c r="BL1017" s="174"/>
      <c r="BM1017" s="171" t="s">
        <v>34</v>
      </c>
      <c r="BN1017" s="173" t="s">
        <v>16</v>
      </c>
      <c r="BO1017" s="173"/>
      <c r="BP1017" s="173"/>
      <c r="BQ1017" s="171" t="s">
        <v>34</v>
      </c>
      <c r="BR1017" s="173" t="s">
        <v>16</v>
      </c>
      <c r="BS1017" s="173"/>
      <c r="BT1017" s="174"/>
      <c r="BU1017" s="87"/>
      <c r="BV1017" s="87"/>
      <c r="BW1017" s="464"/>
      <c r="BX1017" s="95" t="s">
        <v>34</v>
      </c>
      <c r="BY1017" s="451"/>
      <c r="BZ1017" s="451"/>
      <c r="CA1017" s="453"/>
      <c r="CB1017" s="87"/>
      <c r="CC1017" s="87"/>
      <c r="CD1017" s="455"/>
      <c r="CE1017" s="88" t="s">
        <v>34</v>
      </c>
      <c r="CF1017" s="456"/>
      <c r="CG1017" s="458"/>
      <c r="CH1017" s="460"/>
      <c r="CI1017" s="9"/>
      <c r="CK1017" s="25"/>
      <c r="CL1017" s="29" t="s">
        <v>35</v>
      </c>
      <c r="CM1017" s="26" t="s">
        <v>35</v>
      </c>
      <c r="CN1017" s="26" t="s">
        <v>35</v>
      </c>
      <c r="CO1017" s="27" t="s">
        <v>35</v>
      </c>
      <c r="CP1017" s="15"/>
      <c r="CQ1017" s="25"/>
      <c r="CR1017" s="29" t="s">
        <v>35</v>
      </c>
      <c r="CS1017" s="26" t="s">
        <v>35</v>
      </c>
      <c r="CT1017" s="26" t="s">
        <v>35</v>
      </c>
      <c r="CU1017" s="27" t="s">
        <v>35</v>
      </c>
    </row>
    <row r="1018" spans="1:99" ht="15.75" customHeight="1" x14ac:dyDescent="0.25">
      <c r="A1018" s="182"/>
      <c r="B1018" s="178" t="s">
        <v>36</v>
      </c>
      <c r="C1018" s="177" t="s">
        <v>37</v>
      </c>
      <c r="D1018" s="177" t="s">
        <v>37</v>
      </c>
      <c r="E1018" s="177" t="s">
        <v>37</v>
      </c>
      <c r="F1018" s="177" t="s">
        <v>37</v>
      </c>
      <c r="G1018" s="177" t="s">
        <v>37</v>
      </c>
      <c r="H1018" s="177" t="s">
        <v>37</v>
      </c>
      <c r="I1018" s="178" t="s">
        <v>38</v>
      </c>
      <c r="J1018" s="178" t="s">
        <v>39</v>
      </c>
      <c r="K1018" s="178" t="s">
        <v>38</v>
      </c>
      <c r="L1018" s="178" t="s">
        <v>39</v>
      </c>
      <c r="M1018" s="178" t="s">
        <v>38</v>
      </c>
      <c r="N1018" s="178" t="s">
        <v>39</v>
      </c>
      <c r="O1018" s="178" t="s">
        <v>38</v>
      </c>
      <c r="P1018" s="178" t="s">
        <v>39</v>
      </c>
      <c r="Q1018" s="183" t="s">
        <v>17</v>
      </c>
      <c r="R1018" s="183" t="s">
        <v>18</v>
      </c>
      <c r="S1018" s="183" t="s">
        <v>19</v>
      </c>
      <c r="T1018" s="183" t="s">
        <v>38</v>
      </c>
      <c r="U1018" s="183" t="s">
        <v>39</v>
      </c>
      <c r="V1018" s="184" t="s">
        <v>36</v>
      </c>
      <c r="W1018" s="185"/>
      <c r="X1018" s="186"/>
      <c r="Y1018" s="175"/>
      <c r="Z1018" s="187" t="s">
        <v>17</v>
      </c>
      <c r="AA1018" s="187" t="s">
        <v>18</v>
      </c>
      <c r="AB1018" s="188" t="s">
        <v>19</v>
      </c>
      <c r="AC1018" s="189" t="s">
        <v>16</v>
      </c>
      <c r="AD1018" s="187" t="s">
        <v>17</v>
      </c>
      <c r="AE1018" s="187" t="s">
        <v>18</v>
      </c>
      <c r="AF1018" s="187" t="s">
        <v>19</v>
      </c>
      <c r="AG1018" s="189" t="s">
        <v>16</v>
      </c>
      <c r="AH1018" s="187" t="s">
        <v>17</v>
      </c>
      <c r="AI1018" s="187" t="s">
        <v>18</v>
      </c>
      <c r="AJ1018" s="187" t="s">
        <v>19</v>
      </c>
      <c r="AK1018" s="189" t="s">
        <v>16</v>
      </c>
      <c r="AL1018" s="187" t="s">
        <v>17</v>
      </c>
      <c r="AM1018" s="187" t="s">
        <v>18</v>
      </c>
      <c r="AN1018" s="187" t="s">
        <v>19</v>
      </c>
      <c r="AO1018" s="189" t="s">
        <v>39</v>
      </c>
      <c r="AP1018" s="189" t="s">
        <v>38</v>
      </c>
      <c r="AQ1018" s="189" t="s">
        <v>39</v>
      </c>
      <c r="AR1018" s="187" t="s">
        <v>17</v>
      </c>
      <c r="AS1018" s="187" t="s">
        <v>18</v>
      </c>
      <c r="AT1018" s="187" t="s">
        <v>19</v>
      </c>
      <c r="AU1018" s="190" t="s">
        <v>39</v>
      </c>
      <c r="AV1018" s="191" t="s">
        <v>17</v>
      </c>
      <c r="AW1018" s="192" t="s">
        <v>17</v>
      </c>
      <c r="AX1018" s="189" t="s">
        <v>18</v>
      </c>
      <c r="AY1018" s="189" t="s">
        <v>19</v>
      </c>
      <c r="AZ1018" s="189" t="s">
        <v>38</v>
      </c>
      <c r="BA1018" s="193" t="s">
        <v>39</v>
      </c>
      <c r="BB1018" s="192" t="s">
        <v>17</v>
      </c>
      <c r="BC1018" s="189" t="s">
        <v>18</v>
      </c>
      <c r="BD1018" s="189" t="s">
        <v>19</v>
      </c>
      <c r="BE1018" s="189" t="s">
        <v>38</v>
      </c>
      <c r="BF1018" s="193" t="s">
        <v>39</v>
      </c>
      <c r="BG1018" s="194"/>
      <c r="BH1018" s="195"/>
      <c r="BI1018" s="196"/>
      <c r="BJ1018" s="197"/>
      <c r="BK1018" s="198"/>
      <c r="BL1018" s="199"/>
      <c r="BM1018" s="196"/>
      <c r="BN1018" s="197"/>
      <c r="BO1018" s="198"/>
      <c r="BP1018" s="200"/>
      <c r="BQ1018" s="196"/>
      <c r="BR1018" s="197"/>
      <c r="BS1018" s="198"/>
      <c r="BT1018" s="199"/>
      <c r="BU1018" s="8"/>
      <c r="BV1018" s="87"/>
      <c r="BW1018" s="97"/>
      <c r="BX1018" s="95"/>
      <c r="BY1018" s="93"/>
      <c r="BZ1018" s="93"/>
      <c r="CA1018" s="98"/>
      <c r="CB1018" s="8"/>
      <c r="CC1018" s="87"/>
      <c r="CD1018" s="90"/>
      <c r="CE1018" s="99"/>
      <c r="CF1018" s="100"/>
      <c r="CG1018" s="100"/>
      <c r="CH1018" s="101"/>
      <c r="CI1018" s="8"/>
      <c r="CJ1018" s="9"/>
      <c r="CK1018" s="25"/>
      <c r="CL1018" s="10"/>
      <c r="CM1018" s="10"/>
      <c r="CN1018" s="10"/>
      <c r="CO1018" s="11"/>
      <c r="CP1018" s="8"/>
      <c r="CQ1018" s="25"/>
      <c r="CR1018" s="30"/>
      <c r="CS1018" s="30"/>
      <c r="CT1018" s="30"/>
      <c r="CU1018" s="46"/>
    </row>
    <row r="1019" spans="1:99" ht="15.75" customHeight="1" x14ac:dyDescent="0.25">
      <c r="A1019" s="201" t="s">
        <v>40</v>
      </c>
      <c r="B1019" s="202"/>
      <c r="C1019" s="203">
        <v>129.19499999999999</v>
      </c>
      <c r="D1019" s="204">
        <v>145.21</v>
      </c>
      <c r="E1019" s="204">
        <v>126.765</v>
      </c>
      <c r="F1019" s="205">
        <f t="shared" ref="F1019:F1026" si="851">C1019+D1019+E1019</f>
        <v>401.16999999999996</v>
      </c>
      <c r="G1019" s="206">
        <f>F1019+G973</f>
        <v>5694.2809999999999</v>
      </c>
      <c r="H1019" s="206">
        <f>G1019/BH1015</f>
        <v>247.57743478260869</v>
      </c>
      <c r="I1019" s="207">
        <f t="shared" ref="I1019:I1035" si="852">AC1019</f>
        <v>0</v>
      </c>
      <c r="J1019" s="207">
        <f>I1019+J973</f>
        <v>0</v>
      </c>
      <c r="K1019" s="207">
        <f t="shared" ref="K1019:K1035" si="853">AG1019</f>
        <v>20</v>
      </c>
      <c r="L1019" s="207">
        <f>K1019+L973</f>
        <v>160</v>
      </c>
      <c r="M1019" s="207">
        <f t="shared" ref="M1019:M1035" si="854">AK1019</f>
        <v>775</v>
      </c>
      <c r="N1019" s="207" t="e">
        <f>M1019+N973</f>
        <v>#VALUE!</v>
      </c>
      <c r="O1019" s="208">
        <f>(24*60-(I1019+K1019+M1019+AR1019+AS1019+AT1019+AP1019))/24/60*100</f>
        <v>44.791666666666671</v>
      </c>
      <c r="P1019" s="410" t="e">
        <f>(X1019*24*60-(J1019+L1019+N1019+AQ1019+AU1019))/X1019/24/60*100</f>
        <v>#VALUE!</v>
      </c>
      <c r="Q1019" s="209"/>
      <c r="R1019" s="210"/>
      <c r="S1019" s="211"/>
      <c r="T1019" s="209"/>
      <c r="U1019" s="209"/>
      <c r="V1019" s="212"/>
      <c r="W1019" s="213"/>
      <c r="X1019" s="214">
        <f>BH1015</f>
        <v>23</v>
      </c>
      <c r="Y1019" s="201" t="s">
        <v>40</v>
      </c>
      <c r="Z1019" s="215"/>
      <c r="AA1019" s="216"/>
      <c r="AB1019" s="217"/>
      <c r="AC1019" s="210">
        <f t="shared" ref="AC1019:AC1035" si="855">Z1019+AA1019+AB1019</f>
        <v>0</v>
      </c>
      <c r="AD1019" s="215"/>
      <c r="AE1019" s="215">
        <v>20</v>
      </c>
      <c r="AF1019" s="215"/>
      <c r="AG1019" s="210">
        <f t="shared" ref="AG1019:AG1035" si="856">AD1019+AE1019+AF1019</f>
        <v>20</v>
      </c>
      <c r="AH1019" s="216">
        <v>235</v>
      </c>
      <c r="AI1019" s="216">
        <v>315</v>
      </c>
      <c r="AJ1019" s="216">
        <v>225</v>
      </c>
      <c r="AK1019" s="210">
        <f t="shared" ref="AK1019:AK1035" si="857">AH1019+AI1019+AJ1019</f>
        <v>775</v>
      </c>
      <c r="AL1019" s="218"/>
      <c r="AM1019" s="218"/>
      <c r="AN1019" s="218"/>
      <c r="AO1019" s="207">
        <f>AL1019+AM1019+AN1019+AO973</f>
        <v>0</v>
      </c>
      <c r="AP1019" s="209"/>
      <c r="AQ1019" s="411">
        <f>AP1019+AQ973</f>
        <v>0</v>
      </c>
      <c r="AR1019" s="210"/>
      <c r="AS1019" s="210"/>
      <c r="AT1019" s="210"/>
      <c r="AU1019" s="219">
        <f>AR1019+AS1019+AT1019+AU973</f>
        <v>0</v>
      </c>
      <c r="AV1019" s="220" t="s">
        <v>40</v>
      </c>
      <c r="AW1019" s="221"/>
      <c r="AX1019" s="210"/>
      <c r="AY1019" s="210"/>
      <c r="AZ1019" s="219">
        <f>AW1019+AX1019+AY1019</f>
        <v>0</v>
      </c>
      <c r="BA1019" s="222">
        <f>AZ1019+BA973</f>
        <v>0</v>
      </c>
      <c r="BB1019" s="221"/>
      <c r="BC1019" s="210"/>
      <c r="BD1019" s="210"/>
      <c r="BE1019" s="219">
        <f>BB1019+BC1019+BD1019</f>
        <v>0</v>
      </c>
      <c r="BF1019" s="222">
        <f t="shared" ref="BF1019:BF1041" si="858">BE1019+BF973</f>
        <v>0</v>
      </c>
      <c r="BG1019" s="223"/>
      <c r="BH1019" s="224" t="s">
        <v>40</v>
      </c>
      <c r="BI1019" s="225"/>
      <c r="BJ1019" s="226">
        <v>2.2200000000000002</v>
      </c>
      <c r="BK1019" s="227"/>
      <c r="BL1019" s="228"/>
      <c r="BM1019" s="225"/>
      <c r="BN1019" s="226">
        <v>1.1000000000000001</v>
      </c>
      <c r="BO1019" s="227"/>
      <c r="BP1019" s="229"/>
      <c r="BQ1019" s="225"/>
      <c r="BR1019" s="226">
        <v>0.9</v>
      </c>
      <c r="BS1019" s="227"/>
      <c r="BT1019" s="230"/>
      <c r="BU1019" s="8"/>
      <c r="BV1019" s="87"/>
      <c r="BW1019" s="104" t="s">
        <v>40</v>
      </c>
      <c r="BX1019" s="13"/>
      <c r="BY1019" s="102">
        <f>BJ1019+BN1019+BR1019</f>
        <v>4.2200000000000006</v>
      </c>
      <c r="BZ1019" s="102"/>
      <c r="CA1019" s="98"/>
      <c r="CB1019" s="8"/>
      <c r="CC1019" s="87"/>
      <c r="CD1019" s="90" t="s">
        <v>40</v>
      </c>
      <c r="CE1019" s="105"/>
      <c r="CF1019" s="102">
        <f>BY1019</f>
        <v>4.2200000000000006</v>
      </c>
      <c r="CG1019" s="102"/>
      <c r="CH1019" s="106"/>
      <c r="CI1019" s="8"/>
      <c r="CJ1019" s="9"/>
      <c r="CK1019" s="25" t="s">
        <v>40</v>
      </c>
      <c r="CL1019" s="31">
        <f>BJ1019/C1019*100</f>
        <v>1.7183327528155115</v>
      </c>
      <c r="CM1019" s="31">
        <f>BN1019/D1019*100</f>
        <v>0.7575235865298533</v>
      </c>
      <c r="CN1019" s="31">
        <f>BR1019/E1019*100</f>
        <v>0.70997515086971963</v>
      </c>
      <c r="CO1019" s="32">
        <f>BY1019/F1019%</f>
        <v>1.0519231248597853</v>
      </c>
      <c r="CP1019" s="8"/>
      <c r="CQ1019" s="25" t="s">
        <v>40</v>
      </c>
      <c r="CR1019" s="31"/>
      <c r="CS1019" s="31"/>
      <c r="CT1019" s="31"/>
      <c r="CU1019" s="32"/>
    </row>
    <row r="1020" spans="1:99" ht="15.75" customHeight="1" x14ac:dyDescent="0.25">
      <c r="A1020" s="182" t="s">
        <v>41</v>
      </c>
      <c r="B1020" s="202"/>
      <c r="C1020" s="204">
        <v>170.93</v>
      </c>
      <c r="D1020" s="204">
        <v>119.267</v>
      </c>
      <c r="E1020" s="204">
        <v>143.23599999999999</v>
      </c>
      <c r="F1020" s="205">
        <f t="shared" si="851"/>
        <v>433.43299999999999</v>
      </c>
      <c r="G1020" s="206">
        <f t="shared" ref="G1020:G1043" si="859">F1020+G974</f>
        <v>5730.3059999999996</v>
      </c>
      <c r="H1020" s="205">
        <f>G1020/BH1015</f>
        <v>249.14373913043477</v>
      </c>
      <c r="I1020" s="231">
        <f t="shared" si="852"/>
        <v>0</v>
      </c>
      <c r="J1020" s="207">
        <f t="shared" ref="J1020:J1041" si="860">I1020+J974</f>
        <v>520</v>
      </c>
      <c r="K1020" s="231">
        <f t="shared" si="853"/>
        <v>0</v>
      </c>
      <c r="L1020" s="207">
        <f t="shared" ref="L1020:L1041" si="861">K1020+L974</f>
        <v>175</v>
      </c>
      <c r="M1020" s="207">
        <f t="shared" si="854"/>
        <v>215</v>
      </c>
      <c r="N1020" s="207">
        <f t="shared" ref="N1020:N1041" si="862">M1020+N974</f>
        <v>15465</v>
      </c>
      <c r="O1020" s="208">
        <f>(24*60-(I1020+K1020+M1020+AR1020+AS1020+AT1020+AP1020))/24/60*100</f>
        <v>85.069444444444443</v>
      </c>
      <c r="P1020" s="208">
        <f>(X1020*24*60-(J1020+L1020+N1020+AQ1020+AU1020))/X1020/24/60*100</f>
        <v>51.207729468599041</v>
      </c>
      <c r="Q1020" s="232"/>
      <c r="R1020" s="233"/>
      <c r="S1020" s="233"/>
      <c r="T1020" s="234"/>
      <c r="U1020" s="234"/>
      <c r="V1020" s="184"/>
      <c r="W1020" s="213"/>
      <c r="X1020" s="214">
        <f t="shared" ref="X1020:X1029" si="863">X1019</f>
        <v>23</v>
      </c>
      <c r="Y1020" s="182" t="s">
        <v>41</v>
      </c>
      <c r="Z1020" s="215"/>
      <c r="AA1020" s="216"/>
      <c r="AB1020" s="216"/>
      <c r="AC1020" s="210">
        <f t="shared" si="855"/>
        <v>0</v>
      </c>
      <c r="AD1020" s="235"/>
      <c r="AE1020" s="235"/>
      <c r="AF1020" s="235"/>
      <c r="AG1020" s="210">
        <f t="shared" si="856"/>
        <v>0</v>
      </c>
      <c r="AH1020" s="235">
        <v>45</v>
      </c>
      <c r="AI1020" s="235">
        <v>140</v>
      </c>
      <c r="AJ1020" s="235">
        <v>30</v>
      </c>
      <c r="AK1020" s="210">
        <f t="shared" si="857"/>
        <v>215</v>
      </c>
      <c r="AL1020" s="233"/>
      <c r="AM1020" s="233"/>
      <c r="AN1020" s="233"/>
      <c r="AO1020" s="207">
        <f t="shared" ref="AO1020:AO1041" si="864">AL1020+AM1020+AN1020+AO974</f>
        <v>0</v>
      </c>
      <c r="AP1020" s="236"/>
      <c r="AQ1020" s="411">
        <f t="shared" ref="AQ1020:AQ1041" si="865">AP1020+AQ974</f>
        <v>0</v>
      </c>
      <c r="AR1020" s="237"/>
      <c r="AS1020" s="237"/>
      <c r="AT1020" s="237"/>
      <c r="AU1020" s="219">
        <f t="shared" ref="AU1020:AU1041" si="866">AR1020+AS1020+AT1020+AU974</f>
        <v>0</v>
      </c>
      <c r="AV1020" s="220" t="s">
        <v>42</v>
      </c>
      <c r="AW1020" s="221"/>
      <c r="AX1020" s="210"/>
      <c r="AY1020" s="210"/>
      <c r="AZ1020" s="219">
        <f>AW1020+AX1020+AY1020</f>
        <v>0</v>
      </c>
      <c r="BA1020" s="222">
        <f t="shared" ref="BA1020:BA1042" si="867">AZ1020+BA974</f>
        <v>0</v>
      </c>
      <c r="BB1020" s="221"/>
      <c r="BC1020" s="210"/>
      <c r="BD1020" s="210"/>
      <c r="BE1020" s="219">
        <f>BB1020+BC1020+BD1020</f>
        <v>0</v>
      </c>
      <c r="BF1020" s="222">
        <f t="shared" si="858"/>
        <v>0</v>
      </c>
      <c r="BG1020" s="238"/>
      <c r="BH1020" s="195"/>
      <c r="BI1020" s="239"/>
      <c r="BJ1020" s="240"/>
      <c r="BK1020" s="241"/>
      <c r="BL1020" s="242"/>
      <c r="BM1020" s="239"/>
      <c r="BN1020" s="241"/>
      <c r="BO1020" s="241"/>
      <c r="BP1020" s="198"/>
      <c r="BQ1020" s="239"/>
      <c r="BR1020" s="241"/>
      <c r="BS1020" s="241"/>
      <c r="BT1020" s="243"/>
      <c r="BU1020" s="8"/>
      <c r="BV1020" s="87"/>
      <c r="BW1020" s="107"/>
      <c r="BX1020" s="14"/>
      <c r="BY1020" s="93"/>
      <c r="BZ1020" s="93"/>
      <c r="CA1020" s="98"/>
      <c r="CB1020" s="8"/>
      <c r="CC1020" s="87"/>
      <c r="CD1020" s="108"/>
      <c r="CE1020" s="109"/>
      <c r="CF1020" s="93"/>
      <c r="CG1020" s="93"/>
      <c r="CH1020" s="110"/>
      <c r="CI1020" s="8"/>
      <c r="CJ1020" s="9"/>
      <c r="CK1020" s="25"/>
      <c r="CL1020" s="2"/>
      <c r="CM1020" s="2"/>
      <c r="CN1020" s="2"/>
      <c r="CO1020" s="3"/>
      <c r="CP1020" s="8"/>
      <c r="CQ1020" s="25"/>
      <c r="CR1020" s="2"/>
      <c r="CS1020" s="2"/>
      <c r="CT1020" s="2"/>
      <c r="CU1020" s="3"/>
    </row>
    <row r="1021" spans="1:99" ht="15.75" customHeight="1" x14ac:dyDescent="0.25">
      <c r="A1021" s="201" t="s">
        <v>43</v>
      </c>
      <c r="B1021" s="503">
        <v>260</v>
      </c>
      <c r="C1021" s="204">
        <v>68.144999999999996</v>
      </c>
      <c r="D1021" s="204">
        <v>32.85</v>
      </c>
      <c r="E1021" s="204">
        <v>89.22</v>
      </c>
      <c r="F1021" s="244">
        <f t="shared" si="851"/>
        <v>190.215</v>
      </c>
      <c r="G1021" s="206">
        <f t="shared" si="859"/>
        <v>4418.1360000000004</v>
      </c>
      <c r="H1021" s="206">
        <f>G1021/BH1015</f>
        <v>192.0928695652174</v>
      </c>
      <c r="I1021" s="207">
        <f t="shared" si="852"/>
        <v>0</v>
      </c>
      <c r="J1021" s="207">
        <f t="shared" si="860"/>
        <v>290</v>
      </c>
      <c r="K1021" s="207">
        <f t="shared" si="853"/>
        <v>25</v>
      </c>
      <c r="L1021" s="207">
        <f t="shared" si="861"/>
        <v>515</v>
      </c>
      <c r="M1021" s="207">
        <f t="shared" si="854"/>
        <v>90</v>
      </c>
      <c r="N1021" s="207">
        <f t="shared" si="862"/>
        <v>3520</v>
      </c>
      <c r="O1021" s="208">
        <f>(24*60-(I1021+K1021+M1021+AR1021+AS1021+AT1021+AP1021))/24/60*100</f>
        <v>92.0138888888889</v>
      </c>
      <c r="P1021" s="208">
        <f>(X1021*24*60-(J1021+L1021+N1021+AQ1021+AU1021))/X1021/24/60*100</f>
        <v>85.341183574879224</v>
      </c>
      <c r="Q1021" s="496">
        <f>(C1021+C1022)/AL1021*60</f>
        <v>9.9724390243902423</v>
      </c>
      <c r="R1021" s="496">
        <f>(D1021+D1022)/AM1021*60</f>
        <v>8.1102127659574474</v>
      </c>
      <c r="S1021" s="496">
        <f>(E1021+E1022)/AN1021*60</f>
        <v>12.029662921348315</v>
      </c>
      <c r="T1021" s="496">
        <f>(F1021+F1022)/(AL1021+AM1021+AN1021)*60</f>
        <v>10.002792452830189</v>
      </c>
      <c r="U1021" s="496">
        <f>(G1021+G1022)*60/AO1021</f>
        <v>12.194076643807989</v>
      </c>
      <c r="V1021" s="487">
        <v>13.76</v>
      </c>
      <c r="W1021" s="245"/>
      <c r="X1021" s="214">
        <f t="shared" si="863"/>
        <v>23</v>
      </c>
      <c r="Y1021" s="201" t="s">
        <v>43</v>
      </c>
      <c r="Z1021" s="215"/>
      <c r="AA1021" s="216"/>
      <c r="AB1021" s="216"/>
      <c r="AC1021" s="210">
        <f t="shared" si="855"/>
        <v>0</v>
      </c>
      <c r="AD1021" s="246">
        <v>25</v>
      </c>
      <c r="AE1021" s="235"/>
      <c r="AF1021" s="235"/>
      <c r="AG1021" s="210">
        <f t="shared" si="856"/>
        <v>25</v>
      </c>
      <c r="AH1021" s="235">
        <v>45</v>
      </c>
      <c r="AI1021" s="235">
        <v>10</v>
      </c>
      <c r="AJ1021" s="235">
        <v>35</v>
      </c>
      <c r="AK1021" s="210">
        <f t="shared" si="857"/>
        <v>90</v>
      </c>
      <c r="AL1021" s="247">
        <f>480-25-45</f>
        <v>410</v>
      </c>
      <c r="AM1021" s="247">
        <v>470</v>
      </c>
      <c r="AN1021" s="247">
        <f>480-35</f>
        <v>445</v>
      </c>
      <c r="AO1021" s="207">
        <f t="shared" si="864"/>
        <v>24790</v>
      </c>
      <c r="AP1021" s="209"/>
      <c r="AQ1021" s="411">
        <f t="shared" si="865"/>
        <v>0</v>
      </c>
      <c r="AR1021" s="210"/>
      <c r="AS1021" s="210"/>
      <c r="AT1021" s="210"/>
      <c r="AU1021" s="219">
        <f t="shared" si="866"/>
        <v>530</v>
      </c>
      <c r="AV1021" s="220" t="s">
        <v>44</v>
      </c>
      <c r="AW1021" s="221"/>
      <c r="AX1021" s="210"/>
      <c r="AY1021" s="210"/>
      <c r="AZ1021" s="219">
        <f>AW1021+AX1021+AY1021</f>
        <v>0</v>
      </c>
      <c r="BA1021" s="222">
        <f t="shared" si="867"/>
        <v>0</v>
      </c>
      <c r="BB1021" s="221"/>
      <c r="BC1021" s="210"/>
      <c r="BD1021" s="210"/>
      <c r="BE1021" s="219">
        <f>BB1021+BC1021+BD1021</f>
        <v>0</v>
      </c>
      <c r="BF1021" s="222">
        <f t="shared" si="858"/>
        <v>0</v>
      </c>
      <c r="BG1021" s="248">
        <f>SUM(AR1021:AT1023,AP1021:AP1023,AL1021:AN1023,AH1021:AJ1023,AD1021:AF1023,Z1021:AB1023)</f>
        <v>1480</v>
      </c>
      <c r="BH1021" s="224" t="s">
        <v>45</v>
      </c>
      <c r="BI1021" s="225"/>
      <c r="BJ1021" s="249">
        <v>1.1100000000000001</v>
      </c>
      <c r="BK1021" s="226"/>
      <c r="BL1021" s="250"/>
      <c r="BM1021" s="225"/>
      <c r="BN1021" s="226">
        <v>0.63</v>
      </c>
      <c r="BO1021" s="226"/>
      <c r="BP1021" s="251"/>
      <c r="BQ1021" s="225"/>
      <c r="BR1021" s="226">
        <v>0.63</v>
      </c>
      <c r="BS1021" s="226"/>
      <c r="BT1021" s="252"/>
      <c r="BU1021" s="8"/>
      <c r="BV1021" s="87"/>
      <c r="BW1021" s="104" t="s">
        <v>45</v>
      </c>
      <c r="BX1021" s="13"/>
      <c r="BY1021" s="102">
        <f>BJ1021+BN1021+BR1021</f>
        <v>2.37</v>
      </c>
      <c r="BZ1021" s="102">
        <f>BK1021+BO1021+BS1021</f>
        <v>0</v>
      </c>
      <c r="CA1021" s="98"/>
      <c r="CB1021" s="8"/>
      <c r="CC1021" s="87"/>
      <c r="CD1021" s="90" t="s">
        <v>45</v>
      </c>
      <c r="CE1021" s="105"/>
      <c r="CF1021" s="102">
        <f>BY1021</f>
        <v>2.37</v>
      </c>
      <c r="CG1021" s="102">
        <f>BZ1021</f>
        <v>0</v>
      </c>
      <c r="CH1021" s="106"/>
      <c r="CI1021" s="8"/>
      <c r="CJ1021" s="9"/>
      <c r="CK1021" s="25" t="s">
        <v>45</v>
      </c>
      <c r="CL1021" s="31">
        <f>BJ1021/(C1021+C1022+C1023)%</f>
        <v>1.62887959498129</v>
      </c>
      <c r="CM1021" s="31">
        <f>BN1021/(D1021+D1022+D1023)%</f>
        <v>0.99165748465291992</v>
      </c>
      <c r="CN1021" s="31">
        <f>BR1021/(E1021+E1022+E1023)%</f>
        <v>0.70611970410221925</v>
      </c>
      <c r="CO1021" s="32">
        <f>BY1021/(F1021+F1022+F1023)%</f>
        <v>1.0729079426877022</v>
      </c>
      <c r="CP1021" s="8"/>
      <c r="CQ1021" s="25" t="s">
        <v>45</v>
      </c>
      <c r="CR1021" s="31">
        <f>BK1021/(C1021+C1022+C1023)%</f>
        <v>0</v>
      </c>
      <c r="CS1021" s="31">
        <f>BO1021/(D1021+D1022+D1023)%</f>
        <v>0</v>
      </c>
      <c r="CT1021" s="31">
        <f>BS1021/(E1021+E1022+E1023)%</f>
        <v>0</v>
      </c>
      <c r="CU1021" s="32">
        <f>BZ1021/(F1021+F1022+F1023)%</f>
        <v>0</v>
      </c>
    </row>
    <row r="1022" spans="1:99" ht="15.75" customHeight="1" x14ac:dyDescent="0.25">
      <c r="A1022" s="182" t="s">
        <v>46</v>
      </c>
      <c r="B1022" s="503"/>
      <c r="C1022" s="204">
        <v>0</v>
      </c>
      <c r="D1022" s="204">
        <v>30.68</v>
      </c>
      <c r="E1022" s="204">
        <v>0</v>
      </c>
      <c r="F1022" s="205">
        <f t="shared" si="851"/>
        <v>30.68</v>
      </c>
      <c r="G1022" s="206">
        <f t="shared" si="859"/>
        <v>620.04999999999995</v>
      </c>
      <c r="H1022" s="205">
        <f>G1022/BH1015</f>
        <v>26.958695652173912</v>
      </c>
      <c r="I1022" s="231">
        <f t="shared" si="852"/>
        <v>0</v>
      </c>
      <c r="J1022" s="207">
        <f t="shared" si="860"/>
        <v>0</v>
      </c>
      <c r="K1022" s="231">
        <f t="shared" si="853"/>
        <v>0</v>
      </c>
      <c r="L1022" s="207">
        <f t="shared" si="861"/>
        <v>0</v>
      </c>
      <c r="M1022" s="207">
        <f t="shared" si="854"/>
        <v>0</v>
      </c>
      <c r="N1022" s="207">
        <f t="shared" si="862"/>
        <v>0</v>
      </c>
      <c r="O1022" s="208"/>
      <c r="P1022" s="208"/>
      <c r="Q1022" s="496"/>
      <c r="R1022" s="496"/>
      <c r="S1022" s="496"/>
      <c r="T1022" s="496"/>
      <c r="U1022" s="496"/>
      <c r="V1022" s="487"/>
      <c r="W1022" s="245"/>
      <c r="X1022" s="214">
        <f t="shared" si="863"/>
        <v>23</v>
      </c>
      <c r="Y1022" s="182" t="s">
        <v>46</v>
      </c>
      <c r="Z1022" s="215"/>
      <c r="AA1022" s="216"/>
      <c r="AB1022" s="216"/>
      <c r="AC1022" s="210">
        <f t="shared" si="855"/>
        <v>0</v>
      </c>
      <c r="AD1022" s="235"/>
      <c r="AE1022" s="235"/>
      <c r="AF1022" s="235"/>
      <c r="AG1022" s="210">
        <f t="shared" si="856"/>
        <v>0</v>
      </c>
      <c r="AH1022" s="235">
        <v>0</v>
      </c>
      <c r="AI1022" s="235">
        <v>0</v>
      </c>
      <c r="AJ1022" s="235">
        <v>0</v>
      </c>
      <c r="AK1022" s="210">
        <f t="shared" si="857"/>
        <v>0</v>
      </c>
      <c r="AL1022" s="233"/>
      <c r="AM1022" s="233"/>
      <c r="AN1022" s="233"/>
      <c r="AO1022" s="207">
        <f t="shared" si="864"/>
        <v>0</v>
      </c>
      <c r="AP1022" s="236"/>
      <c r="AQ1022" s="411">
        <f t="shared" si="865"/>
        <v>0</v>
      </c>
      <c r="AR1022" s="237"/>
      <c r="AS1022" s="237"/>
      <c r="AT1022" s="237"/>
      <c r="AU1022" s="219">
        <f t="shared" si="866"/>
        <v>0</v>
      </c>
      <c r="AV1022" s="253"/>
      <c r="AW1022" s="254"/>
      <c r="AX1022" s="237"/>
      <c r="AY1022" s="237"/>
      <c r="AZ1022" s="255"/>
      <c r="BA1022" s="222">
        <f t="shared" si="867"/>
        <v>0</v>
      </c>
      <c r="BB1022" s="254"/>
      <c r="BC1022" s="237"/>
      <c r="BD1022" s="237"/>
      <c r="BE1022" s="255"/>
      <c r="BF1022" s="222">
        <f t="shared" si="858"/>
        <v>0</v>
      </c>
      <c r="BG1022" s="257"/>
      <c r="BH1022" s="195"/>
      <c r="BI1022" s="239"/>
      <c r="BJ1022" s="240"/>
      <c r="BK1022" s="241"/>
      <c r="BL1022" s="242"/>
      <c r="BM1022" s="239"/>
      <c r="BN1022" s="241"/>
      <c r="BO1022" s="241"/>
      <c r="BP1022" s="198"/>
      <c r="BQ1022" s="239"/>
      <c r="BR1022" s="241"/>
      <c r="BS1022" s="241"/>
      <c r="BT1022" s="243"/>
      <c r="BU1022" s="8"/>
      <c r="BV1022" s="87"/>
      <c r="BW1022" s="107"/>
      <c r="BX1022" s="14"/>
      <c r="BY1022" s="93"/>
      <c r="BZ1022" s="93"/>
      <c r="CA1022" s="98"/>
      <c r="CB1022" s="8"/>
      <c r="CC1022" s="87"/>
      <c r="CD1022" s="108"/>
      <c r="CE1022" s="109"/>
      <c r="CF1022" s="93"/>
      <c r="CG1022" s="93"/>
      <c r="CH1022" s="110"/>
      <c r="CI1022" s="8"/>
      <c r="CJ1022" s="9"/>
      <c r="CK1022" s="25"/>
      <c r="CL1022" s="2"/>
      <c r="CM1022" s="2"/>
      <c r="CN1022" s="2"/>
      <c r="CO1022" s="3"/>
      <c r="CP1022" s="8"/>
      <c r="CQ1022" s="25"/>
      <c r="CR1022" s="2"/>
      <c r="CS1022" s="2"/>
      <c r="CT1022" s="2"/>
      <c r="CU1022" s="3"/>
    </row>
    <row r="1023" spans="1:99" ht="15.75" customHeight="1" x14ac:dyDescent="0.25">
      <c r="A1023" s="182" t="s">
        <v>47</v>
      </c>
      <c r="B1023" s="258">
        <v>45</v>
      </c>
      <c r="C1023" s="204">
        <v>0</v>
      </c>
      <c r="D1023" s="204">
        <v>0</v>
      </c>
      <c r="E1023" s="204">
        <v>0</v>
      </c>
      <c r="F1023" s="205">
        <f t="shared" si="851"/>
        <v>0</v>
      </c>
      <c r="G1023" s="206">
        <f t="shared" si="859"/>
        <v>350.96499999999992</v>
      </c>
      <c r="H1023" s="205">
        <f>G1023/BH1015</f>
        <v>15.259347826086954</v>
      </c>
      <c r="I1023" s="231">
        <f t="shared" si="852"/>
        <v>0</v>
      </c>
      <c r="J1023" s="207">
        <f t="shared" si="860"/>
        <v>0</v>
      </c>
      <c r="K1023" s="231">
        <f t="shared" si="853"/>
        <v>40</v>
      </c>
      <c r="L1023" s="207">
        <f t="shared" si="861"/>
        <v>40</v>
      </c>
      <c r="M1023" s="207">
        <f t="shared" si="854"/>
        <v>0</v>
      </c>
      <c r="N1023" s="207">
        <f t="shared" si="862"/>
        <v>0</v>
      </c>
      <c r="O1023" s="208"/>
      <c r="P1023" s="208"/>
      <c r="Q1023" s="207" t="e">
        <f>C1023/AL1023*60</f>
        <v>#DIV/0!</v>
      </c>
      <c r="R1023" s="207" t="e">
        <f>D1023/AM1023*60</f>
        <v>#DIV/0!</v>
      </c>
      <c r="S1023" s="207" t="e">
        <f>E1023/AN1023*60</f>
        <v>#DIV/0!</v>
      </c>
      <c r="T1023" s="207" t="e">
        <f>(F1023)/(AL1023+AM1023+AN1023)*60</f>
        <v>#DIV/0!</v>
      </c>
      <c r="U1023" s="207" t="e">
        <f>(G1023)*60/AO1023</f>
        <v>#DIV/0!</v>
      </c>
      <c r="V1023" s="259">
        <v>16.5</v>
      </c>
      <c r="W1023" s="213"/>
      <c r="X1023" s="214">
        <f t="shared" si="863"/>
        <v>23</v>
      </c>
      <c r="Y1023" s="182" t="s">
        <v>47</v>
      </c>
      <c r="Z1023" s="215"/>
      <c r="AA1023" s="216"/>
      <c r="AB1023" s="217"/>
      <c r="AC1023" s="210">
        <f t="shared" si="855"/>
        <v>0</v>
      </c>
      <c r="AD1023" s="235"/>
      <c r="AE1023" s="235"/>
      <c r="AF1023" s="235">
        <v>40</v>
      </c>
      <c r="AG1023" s="210">
        <f t="shared" si="856"/>
        <v>40</v>
      </c>
      <c r="AH1023" s="235">
        <v>0</v>
      </c>
      <c r="AI1023" s="235">
        <v>0</v>
      </c>
      <c r="AJ1023" s="235">
        <v>0</v>
      </c>
      <c r="AK1023" s="210">
        <f t="shared" si="857"/>
        <v>0</v>
      </c>
      <c r="AL1023" s="247"/>
      <c r="AM1023" s="247"/>
      <c r="AN1023" s="247"/>
      <c r="AO1023" s="207">
        <f t="shared" si="864"/>
        <v>0</v>
      </c>
      <c r="AP1023" s="236"/>
      <c r="AQ1023" s="411">
        <f t="shared" si="865"/>
        <v>0</v>
      </c>
      <c r="AR1023" s="237"/>
      <c r="AS1023" s="237"/>
      <c r="AT1023" s="237"/>
      <c r="AU1023" s="219">
        <f t="shared" si="866"/>
        <v>0</v>
      </c>
      <c r="AV1023" s="253"/>
      <c r="AW1023" s="254"/>
      <c r="AX1023" s="237"/>
      <c r="AY1023" s="237"/>
      <c r="AZ1023" s="255"/>
      <c r="BA1023" s="222">
        <f t="shared" si="867"/>
        <v>0</v>
      </c>
      <c r="BB1023" s="254"/>
      <c r="BC1023" s="237"/>
      <c r="BD1023" s="237"/>
      <c r="BE1023" s="255"/>
      <c r="BF1023" s="222">
        <f t="shared" si="858"/>
        <v>0</v>
      </c>
      <c r="BG1023" s="260"/>
      <c r="BH1023" s="224" t="s">
        <v>48</v>
      </c>
      <c r="BI1023" s="225"/>
      <c r="BJ1023" s="249">
        <v>2.1</v>
      </c>
      <c r="BK1023" s="226"/>
      <c r="BL1023" s="250"/>
      <c r="BM1023" s="225"/>
      <c r="BN1023" s="226">
        <v>1.1299999999999999</v>
      </c>
      <c r="BO1023" s="226"/>
      <c r="BP1023" s="251"/>
      <c r="BQ1023" s="225"/>
      <c r="BR1023" s="226">
        <v>1.04</v>
      </c>
      <c r="BS1023" s="226"/>
      <c r="BT1023" s="252"/>
      <c r="BU1023" s="8"/>
      <c r="BV1023" s="87"/>
      <c r="BW1023" s="104" t="s">
        <v>48</v>
      </c>
      <c r="BX1023" s="13"/>
      <c r="BY1023" s="102">
        <f>BJ1023+BN1023+BR1023</f>
        <v>4.2699999999999996</v>
      </c>
      <c r="BZ1023" s="102">
        <f>BK1023+BO1023+BS1023</f>
        <v>0</v>
      </c>
      <c r="CA1023" s="98"/>
      <c r="CB1023" s="8"/>
      <c r="CC1023" s="87"/>
      <c r="CD1023" s="90" t="s">
        <v>48</v>
      </c>
      <c r="CE1023" s="105"/>
      <c r="CF1023" s="102">
        <f>BY1023</f>
        <v>4.2699999999999996</v>
      </c>
      <c r="CG1023" s="102">
        <f>BZ1023</f>
        <v>0</v>
      </c>
      <c r="CH1023" s="106"/>
      <c r="CI1023" s="8"/>
      <c r="CJ1023" s="9"/>
      <c r="CK1023" s="25" t="s">
        <v>48</v>
      </c>
      <c r="CL1023" s="31">
        <f>BJ1023/(C1024+C1025+C1026)%</f>
        <v>0.80536912751677858</v>
      </c>
      <c r="CM1023" s="31">
        <f>BN1023/(D1024+D1025+D1026)%</f>
        <v>0.71727815158055097</v>
      </c>
      <c r="CN1023" s="31">
        <f>BR1023/(E1024+E1025+E1026)%</f>
        <v>0.8578663873101765</v>
      </c>
      <c r="CO1023" s="32">
        <f>BY1023/(F1024+F1025+F1026)%</f>
        <v>0.79144277979911803</v>
      </c>
      <c r="CP1023" s="8"/>
      <c r="CQ1023" s="25" t="s">
        <v>48</v>
      </c>
      <c r="CR1023" s="31">
        <f>BK1023/(C1024+C1025+C1026)%</f>
        <v>0</v>
      </c>
      <c r="CS1023" s="31">
        <f>BO1023/(D1024+D1025+D1026)%</f>
        <v>0</v>
      </c>
      <c r="CT1023" s="31">
        <f>BS1023/(E1024+E1025+E1026)%</f>
        <v>0</v>
      </c>
      <c r="CU1023" s="32">
        <f>BZ1023/(F1026+F1024+F1025)%</f>
        <v>0</v>
      </c>
    </row>
    <row r="1024" spans="1:99" ht="15.75" customHeight="1" x14ac:dyDescent="0.25">
      <c r="A1024" s="201" t="s">
        <v>49</v>
      </c>
      <c r="B1024" s="503">
        <v>234</v>
      </c>
      <c r="C1024" s="204">
        <v>0</v>
      </c>
      <c r="D1024" s="204">
        <v>13.31</v>
      </c>
      <c r="E1024" s="204">
        <v>121.23099999999999</v>
      </c>
      <c r="F1024" s="206">
        <f t="shared" si="851"/>
        <v>134.541</v>
      </c>
      <c r="G1024" s="206">
        <f t="shared" si="859"/>
        <v>2931.3690000000011</v>
      </c>
      <c r="H1024" s="206">
        <f>G1024/BH1015</f>
        <v>127.45082608695657</v>
      </c>
      <c r="I1024" s="207">
        <f t="shared" si="852"/>
        <v>0</v>
      </c>
      <c r="J1024" s="207">
        <f t="shared" si="860"/>
        <v>220</v>
      </c>
      <c r="K1024" s="207">
        <f t="shared" si="853"/>
        <v>0</v>
      </c>
      <c r="L1024" s="207">
        <f t="shared" si="861"/>
        <v>370</v>
      </c>
      <c r="M1024" s="207">
        <f t="shared" si="854"/>
        <v>50</v>
      </c>
      <c r="N1024" s="207">
        <f t="shared" si="862"/>
        <v>2900</v>
      </c>
      <c r="O1024" s="208">
        <f>(24*60-(I1024+K1024+M1024+AR1024+AS1024+AT1024))/24/60*100</f>
        <v>96.527777777777786</v>
      </c>
      <c r="P1024" s="208">
        <f>(X1024*24*60-(J1024+L1024+N1024+AQ1024+AU1024))/X1024/24/60*100</f>
        <v>88.118961352656981</v>
      </c>
      <c r="Q1024" s="496">
        <f>(C1024+C1025)/AL1024*60</f>
        <v>0</v>
      </c>
      <c r="R1024" s="496">
        <f>(D1024+D1025)/AM1024*60</f>
        <v>1.9014285714285715</v>
      </c>
      <c r="S1024" s="496">
        <f>(E1024+E1025)/AN1024*60</f>
        <v>17.960148148148146</v>
      </c>
      <c r="T1024" s="496">
        <f>(F1024+F1025)/(AL1024+AM1024+AN1024)*60</f>
        <v>6.2335598455598458</v>
      </c>
      <c r="U1024" s="496">
        <f>(G1024+G1025)*60/AO1024</f>
        <v>6.9656293069306958</v>
      </c>
      <c r="V1024" s="487">
        <v>16.25</v>
      </c>
      <c r="W1024" s="245"/>
      <c r="X1024" s="214">
        <f t="shared" si="863"/>
        <v>23</v>
      </c>
      <c r="Y1024" s="201" t="s">
        <v>49</v>
      </c>
      <c r="Z1024" s="215"/>
      <c r="AA1024" s="216"/>
      <c r="AB1024" s="216"/>
      <c r="AC1024" s="210">
        <f t="shared" si="855"/>
        <v>0</v>
      </c>
      <c r="AD1024" s="235"/>
      <c r="AE1024" s="235"/>
      <c r="AF1024" s="235"/>
      <c r="AG1024" s="210">
        <f t="shared" si="856"/>
        <v>0</v>
      </c>
      <c r="AH1024" s="216">
        <v>50</v>
      </c>
      <c r="AI1024" s="216">
        <v>0</v>
      </c>
      <c r="AJ1024" s="216">
        <v>0</v>
      </c>
      <c r="AK1024" s="210">
        <f t="shared" si="857"/>
        <v>50</v>
      </c>
      <c r="AL1024" s="247">
        <v>470</v>
      </c>
      <c r="AM1024" s="247">
        <v>420</v>
      </c>
      <c r="AN1024" s="247">
        <f>480-35-40</f>
        <v>405</v>
      </c>
      <c r="AO1024" s="207">
        <f t="shared" si="864"/>
        <v>25250</v>
      </c>
      <c r="AP1024" s="209"/>
      <c r="AQ1024" s="411">
        <f t="shared" si="865"/>
        <v>0</v>
      </c>
      <c r="AR1024" s="210"/>
      <c r="AS1024" s="210"/>
      <c r="AT1024" s="210"/>
      <c r="AU1024" s="219">
        <f t="shared" si="866"/>
        <v>445</v>
      </c>
      <c r="AV1024" s="220" t="s">
        <v>50</v>
      </c>
      <c r="AW1024" s="221"/>
      <c r="AX1024" s="210"/>
      <c r="AY1024" s="210"/>
      <c r="AZ1024" s="219">
        <f>AW1024+AX1024+AY1024</f>
        <v>0</v>
      </c>
      <c r="BA1024" s="222">
        <f t="shared" si="867"/>
        <v>240</v>
      </c>
      <c r="BB1024" s="221"/>
      <c r="BC1024" s="210"/>
      <c r="BD1024" s="210"/>
      <c r="BE1024" s="219">
        <f>BB1024+BC1024+BD1024</f>
        <v>0</v>
      </c>
      <c r="BF1024" s="222">
        <f t="shared" si="858"/>
        <v>0</v>
      </c>
      <c r="BG1024" s="248">
        <f>SUM(AR1024:AT1026,AP1024:AP1026,AL1024:AN1026,AH1024:AJ1026,AD1024:AF1026,Z1024:AB1026)</f>
        <v>1405</v>
      </c>
      <c r="BH1024" s="195"/>
      <c r="BI1024" s="239"/>
      <c r="BJ1024" s="240"/>
      <c r="BK1024" s="241"/>
      <c r="BL1024" s="242"/>
      <c r="BM1024" s="239"/>
      <c r="BN1024" s="241"/>
      <c r="BO1024" s="241"/>
      <c r="BP1024" s="198"/>
      <c r="BQ1024" s="239"/>
      <c r="BR1024" s="241"/>
      <c r="BS1024" s="241"/>
      <c r="BT1024" s="243"/>
      <c r="BU1024" s="8"/>
      <c r="BV1024" s="87"/>
      <c r="BW1024" s="107"/>
      <c r="BX1024" s="14"/>
      <c r="BY1024" s="93"/>
      <c r="BZ1024" s="93"/>
      <c r="CA1024" s="98"/>
      <c r="CB1024" s="8"/>
      <c r="CC1024" s="87"/>
      <c r="CD1024" s="111"/>
      <c r="CE1024" s="112"/>
      <c r="CF1024" s="93"/>
      <c r="CG1024" s="93"/>
      <c r="CH1024" s="110"/>
      <c r="CI1024" s="8"/>
      <c r="CJ1024" s="9"/>
      <c r="CK1024" s="25"/>
      <c r="CL1024" s="2"/>
      <c r="CM1024" s="2"/>
      <c r="CN1024" s="2"/>
      <c r="CO1024" s="3"/>
      <c r="CP1024" s="8"/>
      <c r="CQ1024" s="25"/>
      <c r="CR1024" s="2"/>
      <c r="CS1024" s="2"/>
      <c r="CT1024" s="2"/>
      <c r="CU1024" s="3"/>
    </row>
    <row r="1025" spans="1:99" ht="15.75" customHeight="1" x14ac:dyDescent="0.25">
      <c r="A1025" s="182" t="s">
        <v>51</v>
      </c>
      <c r="B1025" s="503"/>
      <c r="C1025" s="204">
        <v>0</v>
      </c>
      <c r="D1025" s="204">
        <v>0</v>
      </c>
      <c r="E1025" s="204">
        <v>0</v>
      </c>
      <c r="F1025" s="205">
        <f t="shared" si="851"/>
        <v>0</v>
      </c>
      <c r="G1025" s="206">
        <f t="shared" si="859"/>
        <v>0</v>
      </c>
      <c r="H1025" s="205">
        <f>G1025/BH1015</f>
        <v>0</v>
      </c>
      <c r="I1025" s="231">
        <f t="shared" si="852"/>
        <v>0</v>
      </c>
      <c r="J1025" s="207">
        <f t="shared" si="860"/>
        <v>0</v>
      </c>
      <c r="K1025" s="231">
        <f t="shared" si="853"/>
        <v>0</v>
      </c>
      <c r="L1025" s="207">
        <f t="shared" si="861"/>
        <v>0</v>
      </c>
      <c r="M1025" s="207">
        <f t="shared" si="854"/>
        <v>0</v>
      </c>
      <c r="N1025" s="207">
        <f t="shared" si="862"/>
        <v>0</v>
      </c>
      <c r="O1025" s="208"/>
      <c r="P1025" s="208"/>
      <c r="Q1025" s="496"/>
      <c r="R1025" s="496"/>
      <c r="S1025" s="496"/>
      <c r="T1025" s="496"/>
      <c r="U1025" s="496"/>
      <c r="V1025" s="487"/>
      <c r="W1025" s="245"/>
      <c r="X1025" s="214">
        <f t="shared" si="863"/>
        <v>23</v>
      </c>
      <c r="Y1025" s="182" t="s">
        <v>51</v>
      </c>
      <c r="Z1025" s="237"/>
      <c r="AA1025" s="261"/>
      <c r="AB1025" s="261"/>
      <c r="AC1025" s="210">
        <f t="shared" si="855"/>
        <v>0</v>
      </c>
      <c r="AD1025" s="235"/>
      <c r="AE1025" s="235"/>
      <c r="AF1025" s="235"/>
      <c r="AG1025" s="210">
        <f t="shared" si="856"/>
        <v>0</v>
      </c>
      <c r="AH1025" s="235"/>
      <c r="AI1025" s="235">
        <v>0</v>
      </c>
      <c r="AJ1025" s="235">
        <v>0</v>
      </c>
      <c r="AK1025" s="210">
        <f t="shared" si="857"/>
        <v>0</v>
      </c>
      <c r="AL1025" s="233"/>
      <c r="AM1025" s="233"/>
      <c r="AN1025" s="233"/>
      <c r="AO1025" s="207">
        <f t="shared" si="864"/>
        <v>0</v>
      </c>
      <c r="AP1025" s="236"/>
      <c r="AQ1025" s="411">
        <f t="shared" si="865"/>
        <v>0</v>
      </c>
      <c r="AR1025" s="237"/>
      <c r="AS1025" s="237"/>
      <c r="AT1025" s="237"/>
      <c r="AU1025" s="219">
        <f t="shared" si="866"/>
        <v>0</v>
      </c>
      <c r="AV1025" s="253"/>
      <c r="AW1025" s="254"/>
      <c r="AX1025" s="237"/>
      <c r="AY1025" s="237"/>
      <c r="AZ1025" s="255"/>
      <c r="BA1025" s="222">
        <f t="shared" si="867"/>
        <v>0</v>
      </c>
      <c r="BB1025" s="254"/>
      <c r="BC1025" s="237"/>
      <c r="BD1025" s="237"/>
      <c r="BE1025" s="255"/>
      <c r="BF1025" s="222">
        <f t="shared" si="858"/>
        <v>0</v>
      </c>
      <c r="BG1025" s="260"/>
      <c r="BH1025" s="224" t="s">
        <v>52</v>
      </c>
      <c r="BI1025" s="225"/>
      <c r="BJ1025" s="249">
        <v>0.64</v>
      </c>
      <c r="BK1025" s="226"/>
      <c r="BL1025" s="250"/>
      <c r="BM1025" s="225"/>
      <c r="BN1025" s="226">
        <v>0.64</v>
      </c>
      <c r="BO1025" s="226"/>
      <c r="BP1025" s="251"/>
      <c r="BQ1025" s="225"/>
      <c r="BR1025" s="226">
        <v>0.45</v>
      </c>
      <c r="BS1025" s="226"/>
      <c r="BT1025" s="252"/>
      <c r="BU1025" s="8"/>
      <c r="BV1025" s="87"/>
      <c r="BW1025" s="104" t="s">
        <v>52</v>
      </c>
      <c r="BX1025" s="13"/>
      <c r="BY1025" s="102">
        <f>BJ1025+BN1025+BR1025</f>
        <v>1.73</v>
      </c>
      <c r="BZ1025" s="102">
        <f>BK1025+BO1025+BS1025</f>
        <v>0</v>
      </c>
      <c r="CA1025" s="98"/>
      <c r="CB1025" s="8"/>
      <c r="CC1025" s="87"/>
      <c r="CD1025" s="113" t="s">
        <v>52</v>
      </c>
      <c r="CE1025" s="96"/>
      <c r="CF1025" s="102">
        <f>BY1025</f>
        <v>1.73</v>
      </c>
      <c r="CG1025" s="102">
        <f>BZ1025</f>
        <v>0</v>
      </c>
      <c r="CH1025" s="106"/>
      <c r="CI1025" s="8"/>
      <c r="CJ1025" s="9"/>
      <c r="CK1025" s="25" t="s">
        <v>52</v>
      </c>
      <c r="CL1025" s="31">
        <f>BJ1025/(C1027+C1028)%</f>
        <v>1.024</v>
      </c>
      <c r="CM1025" s="31" t="e">
        <f>BN1025/(D1027+D1028)%</f>
        <v>#DIV/0!</v>
      </c>
      <c r="CN1025" s="31">
        <f>BR1025/(E1027+E1028)%</f>
        <v>2.5996533795493937</v>
      </c>
      <c r="CO1025" s="32">
        <f>BY1025/(F1027+F1028)%</f>
        <v>2.1676481643904273</v>
      </c>
      <c r="CP1025" s="8"/>
      <c r="CQ1025" s="25" t="s">
        <v>52</v>
      </c>
      <c r="CR1025" s="31">
        <f>BK1025/(C1027+C1028)%</f>
        <v>0</v>
      </c>
      <c r="CS1025" s="31" t="e">
        <f>BO1025/(D1027+D1028)%</f>
        <v>#DIV/0!</v>
      </c>
      <c r="CT1025" s="31">
        <f>BS1025/(E1027+E1028)%</f>
        <v>0</v>
      </c>
      <c r="CU1025" s="32">
        <f>BZ1025/(F1027+F1028)%</f>
        <v>0</v>
      </c>
    </row>
    <row r="1026" spans="1:99" ht="15.75" customHeight="1" x14ac:dyDescent="0.25">
      <c r="A1026" s="182" t="s">
        <v>53</v>
      </c>
      <c r="B1026" s="202">
        <v>150</v>
      </c>
      <c r="C1026" s="204">
        <v>260.75</v>
      </c>
      <c r="D1026" s="204">
        <v>144.22999999999999</v>
      </c>
      <c r="E1026" s="204">
        <v>0</v>
      </c>
      <c r="F1026" s="205">
        <f t="shared" si="851"/>
        <v>404.98</v>
      </c>
      <c r="G1026" s="206">
        <f t="shared" si="859"/>
        <v>7496.6319999999996</v>
      </c>
      <c r="H1026" s="205">
        <f>G1026/BH1015</f>
        <v>325.94052173913042</v>
      </c>
      <c r="I1026" s="231">
        <f t="shared" si="852"/>
        <v>0</v>
      </c>
      <c r="J1026" s="207">
        <f t="shared" si="860"/>
        <v>60</v>
      </c>
      <c r="K1026" s="231">
        <f t="shared" si="853"/>
        <v>0</v>
      </c>
      <c r="L1026" s="207">
        <f t="shared" si="861"/>
        <v>0</v>
      </c>
      <c r="M1026" s="207">
        <f t="shared" si="854"/>
        <v>60</v>
      </c>
      <c r="N1026" s="207">
        <f t="shared" si="862"/>
        <v>360</v>
      </c>
      <c r="O1026" s="208"/>
      <c r="P1026" s="208"/>
      <c r="Q1026" s="207" t="e">
        <f>C1026/AL1026*60</f>
        <v>#DIV/0!</v>
      </c>
      <c r="R1026" s="207" t="e">
        <f>D1026/AM1026*60</f>
        <v>#DIV/0!</v>
      </c>
      <c r="S1026" s="207" t="e">
        <f>E1026/AN1026*60</f>
        <v>#DIV/0!</v>
      </c>
      <c r="T1026" s="207" t="e">
        <f>(F1026)/(AL1026+AM1026+AN1026)*60</f>
        <v>#DIV/0!</v>
      </c>
      <c r="U1026" s="207" t="e">
        <f>(G1026)*60/AO1026</f>
        <v>#DIV/0!</v>
      </c>
      <c r="V1026" s="259">
        <v>20.6</v>
      </c>
      <c r="W1026" s="213"/>
      <c r="X1026" s="214">
        <f t="shared" si="863"/>
        <v>23</v>
      </c>
      <c r="Y1026" s="182" t="s">
        <v>53</v>
      </c>
      <c r="Z1026" s="237"/>
      <c r="AA1026" s="261"/>
      <c r="AB1026" s="261"/>
      <c r="AC1026" s="210">
        <f t="shared" si="855"/>
        <v>0</v>
      </c>
      <c r="AD1026" s="235"/>
      <c r="AE1026" s="235"/>
      <c r="AF1026" s="235"/>
      <c r="AG1026" s="210">
        <f t="shared" si="856"/>
        <v>0</v>
      </c>
      <c r="AH1026" s="235">
        <v>0</v>
      </c>
      <c r="AI1026" s="235">
        <v>60</v>
      </c>
      <c r="AJ1026" s="235">
        <v>0</v>
      </c>
      <c r="AK1026" s="210">
        <f t="shared" si="857"/>
        <v>60</v>
      </c>
      <c r="AL1026" s="247"/>
      <c r="AM1026" s="247"/>
      <c r="AN1026" s="247"/>
      <c r="AO1026" s="207">
        <f t="shared" si="864"/>
        <v>0</v>
      </c>
      <c r="AP1026" s="236"/>
      <c r="AQ1026" s="411">
        <f t="shared" si="865"/>
        <v>0</v>
      </c>
      <c r="AR1026" s="237"/>
      <c r="AS1026" s="237"/>
      <c r="AT1026" s="237"/>
      <c r="AU1026" s="219">
        <f t="shared" si="866"/>
        <v>0</v>
      </c>
      <c r="AV1026" s="253"/>
      <c r="AW1026" s="254"/>
      <c r="AX1026" s="237"/>
      <c r="AY1026" s="237"/>
      <c r="AZ1026" s="255"/>
      <c r="BA1026" s="222">
        <f t="shared" si="867"/>
        <v>0</v>
      </c>
      <c r="BB1026" s="254"/>
      <c r="BC1026" s="237"/>
      <c r="BD1026" s="237"/>
      <c r="BE1026" s="255"/>
      <c r="BF1026" s="222">
        <f t="shared" si="858"/>
        <v>0</v>
      </c>
      <c r="BG1026" s="257"/>
      <c r="BH1026" s="224"/>
      <c r="BI1026" s="225"/>
      <c r="BJ1026" s="240"/>
      <c r="BK1026" s="240"/>
      <c r="BL1026" s="250"/>
      <c r="BM1026" s="225"/>
      <c r="BN1026" s="240"/>
      <c r="BO1026" s="240"/>
      <c r="BP1026" s="251"/>
      <c r="BQ1026" s="225"/>
      <c r="BR1026" s="240"/>
      <c r="BS1026" s="240"/>
      <c r="BT1026" s="252"/>
      <c r="BU1026" s="8"/>
      <c r="BV1026" s="87"/>
      <c r="BW1026" s="107"/>
      <c r="BX1026" s="13"/>
      <c r="BY1026" s="102"/>
      <c r="BZ1026" s="102"/>
      <c r="CA1026" s="98"/>
      <c r="CB1026" s="8"/>
      <c r="CC1026" s="87"/>
      <c r="CD1026" s="90"/>
      <c r="CE1026" s="105"/>
      <c r="CF1026" s="102"/>
      <c r="CG1026" s="102"/>
      <c r="CH1026" s="106"/>
      <c r="CI1026" s="8"/>
      <c r="CJ1026" s="9"/>
      <c r="CK1026" s="25"/>
      <c r="CL1026" s="31"/>
      <c r="CM1026" s="31"/>
      <c r="CN1026" s="31"/>
      <c r="CO1026" s="32"/>
      <c r="CP1026" s="8"/>
      <c r="CQ1026" s="25"/>
      <c r="CR1026" s="31"/>
      <c r="CS1026" s="31"/>
      <c r="CT1026" s="31"/>
      <c r="CU1026" s="32"/>
    </row>
    <row r="1027" spans="1:99" ht="15.75" customHeight="1" x14ac:dyDescent="0.25">
      <c r="A1027" s="201" t="s">
        <v>54</v>
      </c>
      <c r="B1027" s="202">
        <v>208</v>
      </c>
      <c r="C1027" s="204">
        <v>0</v>
      </c>
      <c r="D1027" s="204">
        <v>0</v>
      </c>
      <c r="E1027" s="204">
        <v>0</v>
      </c>
      <c r="F1027" s="206">
        <f t="shared" ref="F1027:F1035" si="868">C1027+D1027+E1027</f>
        <v>0</v>
      </c>
      <c r="G1027" s="206">
        <f t="shared" si="859"/>
        <v>339.91</v>
      </c>
      <c r="H1027" s="206">
        <f>G1027/BH1015</f>
        <v>14.778695652173914</v>
      </c>
      <c r="I1027" s="207">
        <f t="shared" si="852"/>
        <v>0</v>
      </c>
      <c r="J1027" s="207">
        <f t="shared" si="860"/>
        <v>930</v>
      </c>
      <c r="K1027" s="207">
        <f t="shared" si="853"/>
        <v>30</v>
      </c>
      <c r="L1027" s="207">
        <f t="shared" si="861"/>
        <v>55</v>
      </c>
      <c r="M1027" s="207">
        <f t="shared" si="854"/>
        <v>170</v>
      </c>
      <c r="N1027" s="207">
        <f t="shared" si="862"/>
        <v>8570</v>
      </c>
      <c r="O1027" s="208">
        <f>(24*60-(I1027+K1027+M1027+AR1027+AS1027+AT1027+AP1027))/24/60*100</f>
        <v>86.1111111111111</v>
      </c>
      <c r="P1027" s="208">
        <f>(X1027*24*60-(J1027+L1027+N1027+AQ1027+AU1027))/X1027/24/60*100</f>
        <v>69.882246376811594</v>
      </c>
      <c r="Q1027" s="496">
        <f>(C1027+C1028)/(AL1027+AL1028)*60</f>
        <v>17.857142857142858</v>
      </c>
      <c r="R1027" s="496" t="e">
        <f>(D1027+D1028)/(AM1027+AM1028)*60</f>
        <v>#DIV/0!</v>
      </c>
      <c r="S1027" s="496">
        <f>(E1027+E1028)/(AN1027+AN1028)*60</f>
        <v>5.77</v>
      </c>
      <c r="T1027" s="496">
        <f>(F1027+F1028)/(AL1027+AM1027+AN1027+AL1028+AM1028+AN1028)*60</f>
        <v>12.278461538461539</v>
      </c>
      <c r="U1027" s="496" t="e">
        <f>(G1027+G1028)*60/(AO1027+AO1028)</f>
        <v>#VALUE!</v>
      </c>
      <c r="V1027" s="487">
        <v>22.18</v>
      </c>
      <c r="W1027" s="245"/>
      <c r="X1027" s="214">
        <f t="shared" si="863"/>
        <v>23</v>
      </c>
      <c r="Y1027" s="201" t="s">
        <v>54</v>
      </c>
      <c r="Z1027" s="262"/>
      <c r="AA1027" s="216"/>
      <c r="AB1027" s="216"/>
      <c r="AC1027" s="210">
        <f t="shared" si="855"/>
        <v>0</v>
      </c>
      <c r="AD1027" s="235">
        <v>30</v>
      </c>
      <c r="AE1027" s="235"/>
      <c r="AF1027" s="235"/>
      <c r="AG1027" s="210">
        <f t="shared" si="856"/>
        <v>30</v>
      </c>
      <c r="AH1027" s="235">
        <v>170</v>
      </c>
      <c r="AI1027" s="235">
        <v>0</v>
      </c>
      <c r="AJ1027" s="235">
        <v>0</v>
      </c>
      <c r="AK1027" s="210">
        <f t="shared" si="857"/>
        <v>170</v>
      </c>
      <c r="AL1027" s="247">
        <f>480-70-30-170</f>
        <v>210</v>
      </c>
      <c r="AM1027" s="247">
        <v>0</v>
      </c>
      <c r="AN1027" s="247">
        <v>180</v>
      </c>
      <c r="AO1027" s="207">
        <f t="shared" si="864"/>
        <v>18690</v>
      </c>
      <c r="AP1027" s="209"/>
      <c r="AQ1027" s="411">
        <f t="shared" si="865"/>
        <v>0</v>
      </c>
      <c r="AR1027" s="210"/>
      <c r="AS1027" s="210"/>
      <c r="AT1027" s="210"/>
      <c r="AU1027" s="219">
        <f t="shared" si="866"/>
        <v>420</v>
      </c>
      <c r="AV1027" s="263" t="s">
        <v>55</v>
      </c>
      <c r="AW1027" s="221"/>
      <c r="AX1027" s="210"/>
      <c r="AY1027" s="210"/>
      <c r="AZ1027" s="219">
        <f>AW1027+AX1027+AY1027</f>
        <v>0</v>
      </c>
      <c r="BA1027" s="222">
        <f t="shared" si="867"/>
        <v>0</v>
      </c>
      <c r="BB1027" s="221"/>
      <c r="BC1027" s="210"/>
      <c r="BD1027" s="210"/>
      <c r="BE1027" s="219">
        <f>BB1027+BC1027+BD1027</f>
        <v>0</v>
      </c>
      <c r="BF1027" s="222">
        <f t="shared" si="858"/>
        <v>0</v>
      </c>
      <c r="BG1027" s="248">
        <f>SUM(AR1027:AT1028,AP1027:AP1028,AL1027:AN1028,AH1027:AJ1028,AD1027:AF1028,Z1027:AB1028)</f>
        <v>890</v>
      </c>
      <c r="BH1027" s="224" t="s">
        <v>56</v>
      </c>
      <c r="BI1027" s="225"/>
      <c r="BJ1027" s="249">
        <v>0</v>
      </c>
      <c r="BK1027" s="226"/>
      <c r="BL1027" s="250"/>
      <c r="BM1027" s="225"/>
      <c r="BN1027" s="226">
        <v>0</v>
      </c>
      <c r="BO1027" s="226"/>
      <c r="BP1027" s="251"/>
      <c r="BQ1027" s="225"/>
      <c r="BR1027" s="226">
        <v>0</v>
      </c>
      <c r="BS1027" s="226"/>
      <c r="BT1027" s="252"/>
      <c r="BU1027" s="8"/>
      <c r="BV1027" s="87"/>
      <c r="BW1027" s="104" t="s">
        <v>56</v>
      </c>
      <c r="BX1027" s="13"/>
      <c r="BY1027" s="102">
        <f>BJ1027+BN1027+BR1027</f>
        <v>0</v>
      </c>
      <c r="BZ1027" s="102">
        <f>BK1027+BO1027+BS1027</f>
        <v>0</v>
      </c>
      <c r="CA1027" s="98"/>
      <c r="CB1027" s="8"/>
      <c r="CC1027" s="87"/>
      <c r="CD1027" s="103" t="s">
        <v>56</v>
      </c>
      <c r="CE1027" s="105"/>
      <c r="CF1027" s="102">
        <f>BY1027</f>
        <v>0</v>
      </c>
      <c r="CG1027" s="102">
        <f>BZ1027</f>
        <v>0</v>
      </c>
      <c r="CH1027" s="106"/>
      <c r="CI1027" s="8"/>
      <c r="CJ1027" s="9"/>
      <c r="CK1027" s="7" t="s">
        <v>56</v>
      </c>
      <c r="CL1027" s="31" t="e">
        <f>BJ1027/(C1029)%</f>
        <v>#DIV/0!</v>
      </c>
      <c r="CM1027" s="31" t="e">
        <f>BN1027/(D1029)%</f>
        <v>#DIV/0!</v>
      </c>
      <c r="CN1027" s="31">
        <f>BR1027/(E1029)%</f>
        <v>0</v>
      </c>
      <c r="CO1027" s="32">
        <f>BY1027/(F1029)%</f>
        <v>0</v>
      </c>
      <c r="CP1027" s="8"/>
      <c r="CQ1027" s="7" t="s">
        <v>56</v>
      </c>
      <c r="CR1027" s="31" t="e">
        <f>BK1027/(C1029)%</f>
        <v>#DIV/0!</v>
      </c>
      <c r="CS1027" s="31" t="e">
        <f>BO1027/(D1029)%</f>
        <v>#DIV/0!</v>
      </c>
      <c r="CT1027" s="31">
        <f>BS1027/(E1029)%</f>
        <v>0</v>
      </c>
      <c r="CU1027" s="32">
        <f>BZ1027/(F1029)%</f>
        <v>0</v>
      </c>
    </row>
    <row r="1028" spans="1:99" ht="15.75" customHeight="1" x14ac:dyDescent="0.25">
      <c r="A1028" s="182" t="s">
        <v>57</v>
      </c>
      <c r="B1028" s="202">
        <v>277</v>
      </c>
      <c r="C1028" s="204">
        <v>62.5</v>
      </c>
      <c r="D1028" s="204">
        <v>0</v>
      </c>
      <c r="E1028" s="204">
        <v>17.309999999999999</v>
      </c>
      <c r="F1028" s="205">
        <f t="shared" si="868"/>
        <v>79.81</v>
      </c>
      <c r="G1028" s="206">
        <f t="shared" si="859"/>
        <v>2781.86</v>
      </c>
      <c r="H1028" s="205">
        <f>G1028/BH1015</f>
        <v>120.9504347826087</v>
      </c>
      <c r="I1028" s="231">
        <f t="shared" si="852"/>
        <v>0</v>
      </c>
      <c r="J1028" s="207">
        <f t="shared" si="860"/>
        <v>10</v>
      </c>
      <c r="K1028" s="231">
        <f t="shared" si="853"/>
        <v>0</v>
      </c>
      <c r="L1028" s="207">
        <f t="shared" si="861"/>
        <v>0</v>
      </c>
      <c r="M1028" s="207">
        <f t="shared" si="854"/>
        <v>300</v>
      </c>
      <c r="N1028" s="207">
        <f t="shared" si="862"/>
        <v>1920</v>
      </c>
      <c r="O1028" s="208"/>
      <c r="P1028" s="208"/>
      <c r="Q1028" s="496"/>
      <c r="R1028" s="496"/>
      <c r="S1028" s="496"/>
      <c r="T1028" s="496"/>
      <c r="U1028" s="496"/>
      <c r="V1028" s="487"/>
      <c r="W1028" s="245"/>
      <c r="X1028" s="214">
        <f t="shared" si="863"/>
        <v>23</v>
      </c>
      <c r="Y1028" s="182" t="s">
        <v>57</v>
      </c>
      <c r="Z1028" s="215"/>
      <c r="AA1028" s="216"/>
      <c r="AB1028" s="216"/>
      <c r="AC1028" s="210">
        <f t="shared" si="855"/>
        <v>0</v>
      </c>
      <c r="AD1028" s="235"/>
      <c r="AE1028" s="235"/>
      <c r="AF1028" s="235"/>
      <c r="AG1028" s="210">
        <f t="shared" si="856"/>
        <v>0</v>
      </c>
      <c r="AH1028" s="235">
        <v>0</v>
      </c>
      <c r="AI1028" s="235">
        <v>0</v>
      </c>
      <c r="AJ1028" s="235">
        <v>300</v>
      </c>
      <c r="AK1028" s="210">
        <f t="shared" si="857"/>
        <v>300</v>
      </c>
      <c r="AL1028" s="247"/>
      <c r="AM1028" s="247"/>
      <c r="AN1028" s="247"/>
      <c r="AO1028" s="207" t="e">
        <f t="shared" si="864"/>
        <v>#VALUE!</v>
      </c>
      <c r="AP1028" s="236"/>
      <c r="AQ1028" s="411">
        <f t="shared" si="865"/>
        <v>0</v>
      </c>
      <c r="AR1028" s="237"/>
      <c r="AS1028" s="237"/>
      <c r="AT1028" s="237"/>
      <c r="AU1028" s="219">
        <f t="shared" si="866"/>
        <v>0</v>
      </c>
      <c r="AV1028" s="253"/>
      <c r="AW1028" s="254"/>
      <c r="AX1028" s="237"/>
      <c r="AY1028" s="237"/>
      <c r="AZ1028" s="255"/>
      <c r="BA1028" s="222">
        <f t="shared" si="867"/>
        <v>0</v>
      </c>
      <c r="BB1028" s="254"/>
      <c r="BC1028" s="237"/>
      <c r="BD1028" s="237"/>
      <c r="BE1028" s="255"/>
      <c r="BF1028" s="222">
        <f t="shared" si="858"/>
        <v>0</v>
      </c>
      <c r="BG1028" s="238"/>
      <c r="BI1028" s="264"/>
      <c r="BJ1028" s="264"/>
      <c r="BK1028" s="264"/>
      <c r="BL1028" s="264"/>
      <c r="BM1028" s="264"/>
      <c r="BN1028" s="264"/>
      <c r="BO1028" s="264"/>
      <c r="BP1028" s="264"/>
      <c r="BQ1028" s="264"/>
      <c r="BR1028" s="264"/>
      <c r="BS1028" s="264"/>
      <c r="BT1028" s="265"/>
      <c r="BU1028" s="8"/>
      <c r="BV1028" s="87"/>
      <c r="BW1028" s="114"/>
      <c r="BX1028" s="115"/>
      <c r="BY1028" s="116"/>
      <c r="BZ1028" s="116"/>
      <c r="CA1028" s="117"/>
      <c r="CB1028" s="8"/>
      <c r="CC1028" s="118"/>
      <c r="CD1028" s="119"/>
      <c r="CE1028" s="120"/>
      <c r="CF1028" s="116"/>
      <c r="CG1028" s="116"/>
      <c r="CH1028" s="121"/>
      <c r="CI1028" s="8"/>
      <c r="CJ1028" s="9"/>
      <c r="CK1028" s="25"/>
      <c r="CL1028" s="2"/>
      <c r="CM1028" s="2"/>
      <c r="CN1028" s="2"/>
      <c r="CO1028" s="3"/>
      <c r="CP1028" s="8"/>
      <c r="CQ1028" s="25"/>
      <c r="CR1028" s="2"/>
      <c r="CS1028" s="2"/>
      <c r="CT1028" s="2"/>
      <c r="CU1028" s="3"/>
    </row>
    <row r="1029" spans="1:99" ht="15.75" customHeight="1" x14ac:dyDescent="0.25">
      <c r="A1029" s="182" t="s">
        <v>56</v>
      </c>
      <c r="B1029" s="202"/>
      <c r="C1029" s="204">
        <v>0</v>
      </c>
      <c r="D1029" s="204">
        <v>0</v>
      </c>
      <c r="E1029" s="204">
        <v>11.2</v>
      </c>
      <c r="F1029" s="205">
        <f t="shared" si="868"/>
        <v>11.2</v>
      </c>
      <c r="G1029" s="206">
        <f t="shared" si="859"/>
        <v>1476.4929999999999</v>
      </c>
      <c r="H1029" s="205">
        <f>G1029/BH1015</f>
        <v>64.195347826086959</v>
      </c>
      <c r="I1029" s="231">
        <f t="shared" si="852"/>
        <v>0</v>
      </c>
      <c r="J1029" s="207">
        <f t="shared" si="860"/>
        <v>0</v>
      </c>
      <c r="K1029" s="231">
        <f t="shared" si="853"/>
        <v>0</v>
      </c>
      <c r="L1029" s="207">
        <f t="shared" si="861"/>
        <v>180</v>
      </c>
      <c r="M1029" s="207">
        <f t="shared" si="854"/>
        <v>440</v>
      </c>
      <c r="N1029" s="207">
        <f t="shared" si="862"/>
        <v>17890</v>
      </c>
      <c r="O1029" s="208">
        <f>(24*60-(I1029+K1029+M1029+AR1029+AS1029+AT1029+AP1029))/24/60*100</f>
        <v>69.444444444444443</v>
      </c>
      <c r="P1029" s="208">
        <f>(X1029*24*60-(J1029+L1029+N1029+AQ1029+AU1029))/X1029/24/60*100</f>
        <v>45.440821256038646</v>
      </c>
      <c r="Q1029" s="266"/>
      <c r="R1029" s="266"/>
      <c r="S1029" s="266"/>
      <c r="T1029" s="266"/>
      <c r="U1029" s="266"/>
      <c r="V1029" s="267"/>
      <c r="W1029" s="245"/>
      <c r="X1029" s="214">
        <f t="shared" si="863"/>
        <v>23</v>
      </c>
      <c r="Y1029" s="224" t="s">
        <v>56</v>
      </c>
      <c r="Z1029" s="215"/>
      <c r="AA1029" s="216"/>
      <c r="AB1029" s="216"/>
      <c r="AC1029" s="210">
        <f t="shared" si="855"/>
        <v>0</v>
      </c>
      <c r="AD1029" s="235"/>
      <c r="AE1029" s="235"/>
      <c r="AF1029" s="235"/>
      <c r="AG1029" s="210">
        <f t="shared" si="856"/>
        <v>0</v>
      </c>
      <c r="AH1029" s="235">
        <v>0</v>
      </c>
      <c r="AI1029" s="235"/>
      <c r="AJ1029" s="235">
        <v>440</v>
      </c>
      <c r="AK1029" s="210">
        <f t="shared" si="857"/>
        <v>440</v>
      </c>
      <c r="AL1029" s="247"/>
      <c r="AM1029" s="247"/>
      <c r="AN1029" s="247"/>
      <c r="AO1029" s="207">
        <f t="shared" si="864"/>
        <v>0</v>
      </c>
      <c r="AP1029" s="236"/>
      <c r="AQ1029" s="411">
        <f t="shared" si="865"/>
        <v>0</v>
      </c>
      <c r="AR1029" s="237"/>
      <c r="AS1029" s="237"/>
      <c r="AT1029" s="237"/>
      <c r="AU1029" s="219">
        <f t="shared" si="866"/>
        <v>0</v>
      </c>
      <c r="AV1029" s="263" t="s">
        <v>56</v>
      </c>
      <c r="AW1029" s="254"/>
      <c r="AX1029" s="254"/>
      <c r="AY1029" s="254"/>
      <c r="AZ1029" s="219">
        <f t="shared" ref="AZ1029:AZ1035" si="869">AW1029+AX1029+AY1029</f>
        <v>0</v>
      </c>
      <c r="BA1029" s="222">
        <f t="shared" si="867"/>
        <v>0</v>
      </c>
      <c r="BB1029" s="221"/>
      <c r="BC1029" s="210"/>
      <c r="BD1029" s="210"/>
      <c r="BE1029" s="219">
        <f t="shared" ref="BE1029:BE1035" si="870">BB1029+BC1029+BD1029</f>
        <v>0</v>
      </c>
      <c r="BF1029" s="222">
        <f t="shared" si="858"/>
        <v>2880</v>
      </c>
      <c r="BG1029" s="223"/>
      <c r="BH1029" s="224" t="s">
        <v>58</v>
      </c>
      <c r="BI1029" s="268">
        <v>1.36</v>
      </c>
      <c r="BJ1029" s="249">
        <v>1.46</v>
      </c>
      <c r="BK1029" s="226"/>
      <c r="BL1029" s="269"/>
      <c r="BM1029" s="268">
        <v>0.79</v>
      </c>
      <c r="BN1029" s="226">
        <v>0.89</v>
      </c>
      <c r="BO1029" s="226"/>
      <c r="BP1029" s="270"/>
      <c r="BQ1029" s="268">
        <v>1</v>
      </c>
      <c r="BR1029" s="226">
        <v>1.1000000000000001</v>
      </c>
      <c r="BS1029" s="226"/>
      <c r="BT1029" s="271"/>
      <c r="BU1029" s="8"/>
      <c r="BV1029" s="87"/>
      <c r="BW1029" s="122" t="s">
        <v>59</v>
      </c>
      <c r="BX1029" s="123">
        <f t="shared" ref="BX1029:CA1030" si="871">BI1029+BM1029+BQ1029</f>
        <v>3.1500000000000004</v>
      </c>
      <c r="BY1029" s="102">
        <f t="shared" si="871"/>
        <v>3.45</v>
      </c>
      <c r="BZ1029" s="102">
        <f t="shared" si="871"/>
        <v>0</v>
      </c>
      <c r="CA1029" s="124">
        <f t="shared" si="871"/>
        <v>0</v>
      </c>
      <c r="CB1029" s="8"/>
      <c r="CC1029" s="87"/>
      <c r="CD1029" s="113" t="s">
        <v>59</v>
      </c>
      <c r="CE1029" s="125">
        <f t="shared" ref="CE1029:CH1030" si="872">BX1029</f>
        <v>3.1500000000000004</v>
      </c>
      <c r="CF1029" s="102">
        <f t="shared" si="872"/>
        <v>3.45</v>
      </c>
      <c r="CG1029" s="102">
        <f t="shared" si="872"/>
        <v>0</v>
      </c>
      <c r="CH1029" s="126">
        <f t="shared" si="872"/>
        <v>0</v>
      </c>
      <c r="CI1029" s="8"/>
      <c r="CJ1029" s="9"/>
      <c r="CK1029" s="25" t="s">
        <v>58</v>
      </c>
      <c r="CL1029" s="31">
        <f>BJ1029/(BJ1029+C1031)%</f>
        <v>9.2639593908629436</v>
      </c>
      <c r="CM1029" s="31">
        <f>BN1029/(BN1029+D1031)%</f>
        <v>1.5078356628547227</v>
      </c>
      <c r="CN1029" s="31">
        <f>BR1029/(BR1029+E1031)%</f>
        <v>2.7010435850214858</v>
      </c>
      <c r="CO1029" s="32">
        <f>BY1029/(BY1029+F1031)%</f>
        <v>2.9867543935589995</v>
      </c>
      <c r="CP1029" s="8"/>
      <c r="CQ1029" s="25" t="s">
        <v>58</v>
      </c>
      <c r="CR1029" s="31">
        <f>BK1029/C1031%</f>
        <v>0</v>
      </c>
      <c r="CS1029" s="31">
        <f>BO1029/D1031%</f>
        <v>0</v>
      </c>
      <c r="CT1029" s="31">
        <f>BS1029/E1031%</f>
        <v>0</v>
      </c>
      <c r="CU1029" s="32">
        <f>BZ1029/F1031%</f>
        <v>0</v>
      </c>
    </row>
    <row r="1030" spans="1:99" ht="15.75" customHeight="1" x14ac:dyDescent="0.25">
      <c r="A1030" s="182" t="s">
        <v>60</v>
      </c>
      <c r="B1030" s="202"/>
      <c r="C1030" s="204">
        <v>81.594999999999999</v>
      </c>
      <c r="D1030" s="204">
        <v>133.61000000000001</v>
      </c>
      <c r="E1030" s="204">
        <v>0</v>
      </c>
      <c r="F1030" s="205">
        <f t="shared" si="868"/>
        <v>215.20500000000001</v>
      </c>
      <c r="G1030" s="206">
        <f t="shared" si="859"/>
        <v>6745.0419999999995</v>
      </c>
      <c r="H1030" s="205">
        <f>G1030/BH1015</f>
        <v>293.26269565217387</v>
      </c>
      <c r="I1030" s="231">
        <f t="shared" si="852"/>
        <v>165</v>
      </c>
      <c r="J1030" s="207">
        <f t="shared" si="860"/>
        <v>1250</v>
      </c>
      <c r="K1030" s="231">
        <f t="shared" si="853"/>
        <v>0</v>
      </c>
      <c r="L1030" s="207">
        <f t="shared" si="861"/>
        <v>835</v>
      </c>
      <c r="M1030" s="207">
        <f t="shared" si="854"/>
        <v>45</v>
      </c>
      <c r="N1030" s="207">
        <f t="shared" si="862"/>
        <v>47532</v>
      </c>
      <c r="O1030" s="208">
        <f>(16*24*60-(I1030+K1030+M1030+AR1030+AS1030+AT1030+AP1030))/16/24/60*100</f>
        <v>99.088541666666657</v>
      </c>
      <c r="P1030" s="208">
        <f>(16*X1030*24*60-(J1030+L1030+N1030+AQ1030+AU1030))/16/X1030/24/60*100</f>
        <v>90.631227355072468</v>
      </c>
      <c r="Q1030" s="232"/>
      <c r="R1030" s="233"/>
      <c r="S1030" s="233"/>
      <c r="T1030" s="234"/>
      <c r="U1030" s="234"/>
      <c r="V1030" s="272"/>
      <c r="W1030" s="213"/>
      <c r="X1030" s="214">
        <f>X1035</f>
        <v>23</v>
      </c>
      <c r="Y1030" s="182" t="s">
        <v>60</v>
      </c>
      <c r="Z1030" s="215">
        <v>105</v>
      </c>
      <c r="AA1030" s="216"/>
      <c r="AB1030" s="216">
        <v>60</v>
      </c>
      <c r="AC1030" s="210">
        <f t="shared" si="855"/>
        <v>165</v>
      </c>
      <c r="AD1030" s="235"/>
      <c r="AE1030" s="235"/>
      <c r="AF1030" s="235"/>
      <c r="AG1030" s="210">
        <f t="shared" si="856"/>
        <v>0</v>
      </c>
      <c r="AH1030" s="235">
        <v>45</v>
      </c>
      <c r="AI1030" s="235">
        <v>0</v>
      </c>
      <c r="AJ1030" s="235">
        <v>0</v>
      </c>
      <c r="AK1030" s="210">
        <f t="shared" si="857"/>
        <v>45</v>
      </c>
      <c r="AL1030" s="233"/>
      <c r="AM1030" s="233"/>
      <c r="AN1030" s="233"/>
      <c r="AO1030" s="207">
        <f t="shared" si="864"/>
        <v>0</v>
      </c>
      <c r="AP1030" s="236"/>
      <c r="AQ1030" s="411">
        <f t="shared" si="865"/>
        <v>0</v>
      </c>
      <c r="AR1030" s="237"/>
      <c r="AS1030" s="237"/>
      <c r="AT1030" s="237"/>
      <c r="AU1030" s="219">
        <f t="shared" si="866"/>
        <v>30</v>
      </c>
      <c r="AV1030" s="263" t="s">
        <v>60</v>
      </c>
      <c r="AW1030" s="221"/>
      <c r="AX1030" s="210"/>
      <c r="AY1030" s="210"/>
      <c r="AZ1030" s="219">
        <f t="shared" si="869"/>
        <v>0</v>
      </c>
      <c r="BA1030" s="222">
        <f t="shared" si="867"/>
        <v>0</v>
      </c>
      <c r="BB1030" s="221">
        <f>AH1030</f>
        <v>45</v>
      </c>
      <c r="BC1030" s="221">
        <f>AI1030</f>
        <v>0</v>
      </c>
      <c r="BD1030" s="221">
        <f>AJ1030</f>
        <v>0</v>
      </c>
      <c r="BE1030" s="219">
        <f t="shared" si="870"/>
        <v>45</v>
      </c>
      <c r="BF1030" s="222">
        <f t="shared" si="858"/>
        <v>44652</v>
      </c>
      <c r="BG1030" s="223"/>
      <c r="BH1030" s="224" t="s">
        <v>61</v>
      </c>
      <c r="BI1030" s="268">
        <v>1.43</v>
      </c>
      <c r="BJ1030" s="249">
        <v>1.53</v>
      </c>
      <c r="BK1030" s="226"/>
      <c r="BL1030" s="269"/>
      <c r="BM1030" s="268">
        <v>0.73</v>
      </c>
      <c r="BN1030" s="226">
        <v>0.83</v>
      </c>
      <c r="BO1030" s="226"/>
      <c r="BP1030" s="270"/>
      <c r="BQ1030" s="268">
        <v>1.1000000000000001</v>
      </c>
      <c r="BR1030" s="226">
        <v>1.2</v>
      </c>
      <c r="BS1030" s="226"/>
      <c r="BT1030" s="271"/>
      <c r="BU1030" s="8"/>
      <c r="BV1030" s="87"/>
      <c r="BW1030" s="104" t="s">
        <v>62</v>
      </c>
      <c r="BX1030" s="127">
        <f t="shared" si="871"/>
        <v>3.2600000000000002</v>
      </c>
      <c r="BY1030" s="128">
        <f t="shared" si="871"/>
        <v>3.5599999999999996</v>
      </c>
      <c r="BZ1030" s="102">
        <f t="shared" si="871"/>
        <v>0</v>
      </c>
      <c r="CA1030" s="124">
        <f t="shared" si="871"/>
        <v>0</v>
      </c>
      <c r="CB1030" s="9"/>
      <c r="CC1030" s="87"/>
      <c r="CD1030" s="90" t="s">
        <v>62</v>
      </c>
      <c r="CE1030" s="129">
        <f t="shared" si="872"/>
        <v>3.2600000000000002</v>
      </c>
      <c r="CF1030" s="102">
        <f t="shared" si="872"/>
        <v>3.5599999999999996</v>
      </c>
      <c r="CG1030" s="102">
        <f t="shared" si="872"/>
        <v>0</v>
      </c>
      <c r="CH1030" s="126">
        <f t="shared" si="872"/>
        <v>0</v>
      </c>
      <c r="CI1030" s="8"/>
      <c r="CJ1030" s="9"/>
      <c r="CK1030" s="25" t="s">
        <v>61</v>
      </c>
      <c r="CL1030" s="31">
        <f>BJ1030/(BJ1030+C1032)%</f>
        <v>3.069207622868606</v>
      </c>
      <c r="CM1030" s="31">
        <f>BN1030/(BN1030+D1032)%</f>
        <v>1.1661397962767825</v>
      </c>
      <c r="CN1030" s="31">
        <f>BR1030/(BR1030+E1032)%</f>
        <v>2.2835394862036154</v>
      </c>
      <c r="CO1030" s="32">
        <f>BY1030/(BY1030+F1032)%</f>
        <v>2.0509866052138843</v>
      </c>
      <c r="CP1030" s="8"/>
      <c r="CQ1030" s="25" t="s">
        <v>61</v>
      </c>
      <c r="CR1030" s="31">
        <f>BK1030/C1032%</f>
        <v>0</v>
      </c>
      <c r="CS1030" s="31">
        <f>BO1030/D1032%</f>
        <v>0</v>
      </c>
      <c r="CT1030" s="31">
        <f>BS1030/E1032%</f>
        <v>0</v>
      </c>
      <c r="CU1030" s="32">
        <f>BZ1030/F1032%</f>
        <v>0</v>
      </c>
    </row>
    <row r="1031" spans="1:99" ht="15.75" customHeight="1" x14ac:dyDescent="0.25">
      <c r="A1031" s="201" t="s">
        <v>59</v>
      </c>
      <c r="B1031" s="202"/>
      <c r="C1031" s="204">
        <v>14.3</v>
      </c>
      <c r="D1031" s="204">
        <v>58.134999999999998</v>
      </c>
      <c r="E1031" s="204">
        <v>39.625</v>
      </c>
      <c r="F1031" s="206">
        <f t="shared" si="868"/>
        <v>112.06</v>
      </c>
      <c r="G1031" s="206">
        <f t="shared" si="859"/>
        <v>2714.1560000000004</v>
      </c>
      <c r="H1031" s="206">
        <f>G1031/BH1015</f>
        <v>118.00678260869567</v>
      </c>
      <c r="I1031" s="207">
        <f t="shared" si="852"/>
        <v>0</v>
      </c>
      <c r="J1031" s="207">
        <f t="shared" si="860"/>
        <v>0</v>
      </c>
      <c r="K1031" s="207">
        <f t="shared" si="853"/>
        <v>0</v>
      </c>
      <c r="L1031" s="207">
        <f t="shared" si="861"/>
        <v>100</v>
      </c>
      <c r="M1031" s="207">
        <f t="shared" si="854"/>
        <v>505</v>
      </c>
      <c r="N1031" s="207" t="e">
        <f t="shared" si="862"/>
        <v>#VALUE!</v>
      </c>
      <c r="O1031" s="208">
        <f>(24*60-(I1031+K1031+M1031+AR1031+AS1031+AT1031+AP1031))/24/60*100</f>
        <v>64.930555555555557</v>
      </c>
      <c r="P1031" s="208" t="e">
        <f>(X1031*24*60-(J1031+L1031+N1031+AQ1031+AU1031))/X1031/24/60*100</f>
        <v>#VALUE!</v>
      </c>
      <c r="Q1031" s="209"/>
      <c r="R1031" s="210"/>
      <c r="S1031" s="210"/>
      <c r="T1031" s="209"/>
      <c r="U1031" s="209"/>
      <c r="V1031" s="212"/>
      <c r="W1031" s="213"/>
      <c r="X1031" s="214">
        <f>X1030</f>
        <v>23</v>
      </c>
      <c r="Y1031" s="201" t="s">
        <v>59</v>
      </c>
      <c r="Z1031" s="215"/>
      <c r="AA1031" s="216"/>
      <c r="AB1031" s="216"/>
      <c r="AC1031" s="210">
        <f t="shared" si="855"/>
        <v>0</v>
      </c>
      <c r="AD1031" s="235"/>
      <c r="AE1031" s="235"/>
      <c r="AF1031" s="235"/>
      <c r="AG1031" s="210">
        <f t="shared" si="856"/>
        <v>0</v>
      </c>
      <c r="AH1031" s="235">
        <v>185</v>
      </c>
      <c r="AI1031" s="235">
        <v>160</v>
      </c>
      <c r="AJ1031" s="235">
        <v>160</v>
      </c>
      <c r="AK1031" s="210">
        <f t="shared" si="857"/>
        <v>505</v>
      </c>
      <c r="AL1031" s="210"/>
      <c r="AM1031" s="210"/>
      <c r="AN1031" s="210"/>
      <c r="AO1031" s="207">
        <f t="shared" si="864"/>
        <v>0</v>
      </c>
      <c r="AP1031" s="209"/>
      <c r="AQ1031" s="411">
        <f t="shared" si="865"/>
        <v>0</v>
      </c>
      <c r="AR1031" s="210"/>
      <c r="AS1031" s="210"/>
      <c r="AT1031" s="210"/>
      <c r="AU1031" s="219">
        <f t="shared" si="866"/>
        <v>0</v>
      </c>
      <c r="AV1031" s="263" t="s">
        <v>63</v>
      </c>
      <c r="AW1031" s="221"/>
      <c r="AX1031" s="210"/>
      <c r="AY1031" s="210"/>
      <c r="AZ1031" s="219">
        <f t="shared" si="869"/>
        <v>0</v>
      </c>
      <c r="BA1031" s="222">
        <f t="shared" si="867"/>
        <v>0</v>
      </c>
      <c r="BB1031" s="221"/>
      <c r="BC1031" s="210"/>
      <c r="BD1031" s="210"/>
      <c r="BE1031" s="219">
        <f t="shared" si="870"/>
        <v>0</v>
      </c>
      <c r="BF1031" s="222">
        <f t="shared" si="858"/>
        <v>0</v>
      </c>
      <c r="BG1031" s="238"/>
      <c r="BH1031" s="195"/>
      <c r="BI1031" s="274"/>
      <c r="BJ1031" s="240"/>
      <c r="BK1031" s="241"/>
      <c r="BL1031" s="275"/>
      <c r="BM1031" s="274"/>
      <c r="BN1031" s="241"/>
      <c r="BO1031" s="241"/>
      <c r="BP1031" s="276"/>
      <c r="BQ1031" s="274"/>
      <c r="BR1031" s="241"/>
      <c r="BS1031" s="241"/>
      <c r="BT1031" s="265"/>
      <c r="BU1031" s="8"/>
      <c r="BV1031" s="87"/>
      <c r="BW1031" s="107"/>
      <c r="BX1031" s="130"/>
      <c r="BY1031" s="93"/>
      <c r="BZ1031" s="93"/>
      <c r="CA1031" s="98"/>
      <c r="CB1031" s="8"/>
      <c r="CC1031" s="87"/>
      <c r="CD1031" s="108"/>
      <c r="CE1031" s="109"/>
      <c r="CF1031" s="93"/>
      <c r="CG1031" s="93"/>
      <c r="CH1031" s="110"/>
      <c r="CI1031" s="8"/>
      <c r="CJ1031" s="9"/>
      <c r="CK1031" s="25"/>
      <c r="CL1031" s="2"/>
      <c r="CM1031" s="2"/>
      <c r="CN1031" s="2"/>
      <c r="CO1031" s="3"/>
      <c r="CP1031" s="8"/>
      <c r="CQ1031" s="25"/>
      <c r="CR1031" s="2"/>
      <c r="CS1031" s="2"/>
      <c r="CT1031" s="2"/>
      <c r="CU1031" s="3"/>
    </row>
    <row r="1032" spans="1:99" ht="15.75" customHeight="1" x14ac:dyDescent="0.25">
      <c r="A1032" s="182" t="s">
        <v>62</v>
      </c>
      <c r="B1032" s="202"/>
      <c r="C1032" s="204">
        <v>48.32</v>
      </c>
      <c r="D1032" s="204">
        <v>70.344999999999999</v>
      </c>
      <c r="E1032" s="204">
        <v>51.35</v>
      </c>
      <c r="F1032" s="205">
        <f t="shared" si="868"/>
        <v>170.01499999999999</v>
      </c>
      <c r="G1032" s="206">
        <f t="shared" si="859"/>
        <v>2767.4360000000001</v>
      </c>
      <c r="H1032" s="205">
        <f>G1032/BH1015</f>
        <v>120.3233043478261</v>
      </c>
      <c r="I1032" s="231">
        <f t="shared" si="852"/>
        <v>0</v>
      </c>
      <c r="J1032" s="207">
        <f t="shared" si="860"/>
        <v>0</v>
      </c>
      <c r="K1032" s="231">
        <f t="shared" si="853"/>
        <v>0</v>
      </c>
      <c r="L1032" s="207">
        <f t="shared" si="861"/>
        <v>0</v>
      </c>
      <c r="M1032" s="207">
        <f t="shared" si="854"/>
        <v>280</v>
      </c>
      <c r="N1032" s="207">
        <f t="shared" si="862"/>
        <v>10390</v>
      </c>
      <c r="O1032" s="208">
        <f>(24*60-(I1032+K1032+M1032+AR1032+AS1032+AT1032+AP1032))/24/60*100</f>
        <v>80.555555555555557</v>
      </c>
      <c r="P1032" s="208">
        <f>(X1032*24*60-(J1032+L1032+N1032+AQ1032+AU1032))/X1032/24/60*100</f>
        <v>68.629227053140099</v>
      </c>
      <c r="Q1032" s="232"/>
      <c r="R1032" s="233"/>
      <c r="S1032" s="233"/>
      <c r="T1032" s="234"/>
      <c r="U1032" s="234"/>
      <c r="V1032" s="272"/>
      <c r="W1032" s="213"/>
      <c r="X1032" s="214">
        <f>X1031</f>
        <v>23</v>
      </c>
      <c r="Y1032" s="182" t="s">
        <v>62</v>
      </c>
      <c r="Z1032" s="215"/>
      <c r="AA1032" s="216"/>
      <c r="AB1032" s="216"/>
      <c r="AC1032" s="210">
        <f t="shared" si="855"/>
        <v>0</v>
      </c>
      <c r="AD1032" s="235"/>
      <c r="AE1032" s="235"/>
      <c r="AF1032" s="235"/>
      <c r="AG1032" s="210">
        <f t="shared" si="856"/>
        <v>0</v>
      </c>
      <c r="AH1032" s="235">
        <v>110</v>
      </c>
      <c r="AI1032" s="235">
        <v>80</v>
      </c>
      <c r="AJ1032" s="235">
        <v>90</v>
      </c>
      <c r="AK1032" s="210">
        <f t="shared" si="857"/>
        <v>280</v>
      </c>
      <c r="AL1032" s="233"/>
      <c r="AM1032" s="233"/>
      <c r="AN1032" s="233"/>
      <c r="AO1032" s="207">
        <f t="shared" si="864"/>
        <v>0</v>
      </c>
      <c r="AP1032" s="236"/>
      <c r="AQ1032" s="411">
        <f t="shared" si="865"/>
        <v>0</v>
      </c>
      <c r="AR1032" s="237"/>
      <c r="AS1032" s="237"/>
      <c r="AT1032" s="237"/>
      <c r="AU1032" s="219">
        <f t="shared" si="866"/>
        <v>0</v>
      </c>
      <c r="AV1032" s="263" t="s">
        <v>64</v>
      </c>
      <c r="AW1032" s="221"/>
      <c r="AX1032" s="210"/>
      <c r="AY1032" s="210"/>
      <c r="AZ1032" s="219">
        <f t="shared" si="869"/>
        <v>0</v>
      </c>
      <c r="BA1032" s="222">
        <f t="shared" si="867"/>
        <v>0</v>
      </c>
      <c r="BB1032" s="221"/>
      <c r="BC1032" s="210"/>
      <c r="BD1032" s="210"/>
      <c r="BE1032" s="219">
        <f t="shared" si="870"/>
        <v>0</v>
      </c>
      <c r="BF1032" s="222">
        <f t="shared" si="858"/>
        <v>0</v>
      </c>
      <c r="BG1032" s="223"/>
      <c r="BH1032" s="224" t="s">
        <v>65</v>
      </c>
      <c r="BI1032" s="268">
        <v>1.26</v>
      </c>
      <c r="BJ1032" s="249">
        <v>1.38</v>
      </c>
      <c r="BK1032" s="226"/>
      <c r="BL1032" s="269"/>
      <c r="BM1032" s="268">
        <v>0.87</v>
      </c>
      <c r="BN1032" s="226">
        <v>0.99</v>
      </c>
      <c r="BO1032" s="226"/>
      <c r="BP1032" s="270"/>
      <c r="BQ1032" s="268">
        <v>0.7</v>
      </c>
      <c r="BR1032" s="226">
        <v>0.82</v>
      </c>
      <c r="BS1032" s="226"/>
      <c r="BT1032" s="271"/>
      <c r="BU1032" s="8"/>
      <c r="BV1032" s="87"/>
      <c r="BW1032" s="104" t="s">
        <v>66</v>
      </c>
      <c r="BX1032" s="127">
        <f>BI1032+BM1032+BQ1032</f>
        <v>2.83</v>
      </c>
      <c r="BY1032" s="128">
        <f>BJ1032+BN1032+BR1032</f>
        <v>3.19</v>
      </c>
      <c r="BZ1032" s="102">
        <f>BK1032+BO1032+BS1032</f>
        <v>0</v>
      </c>
      <c r="CA1032" s="124">
        <f>BL1032+BP1032+BT1032</f>
        <v>0</v>
      </c>
      <c r="CB1032" s="8"/>
      <c r="CC1032" s="87"/>
      <c r="CD1032" s="90" t="s">
        <v>66</v>
      </c>
      <c r="CE1032" s="129">
        <f>BX1032</f>
        <v>2.83</v>
      </c>
      <c r="CF1032" s="102">
        <f>BY1032</f>
        <v>3.19</v>
      </c>
      <c r="CG1032" s="102">
        <f>BZ1032</f>
        <v>0</v>
      </c>
      <c r="CH1032" s="126">
        <f>CA1032</f>
        <v>0</v>
      </c>
      <c r="CI1032" s="8"/>
      <c r="CJ1032" s="9"/>
      <c r="CK1032" s="25" t="s">
        <v>65</v>
      </c>
      <c r="CL1032" s="31">
        <f>BJ1032/(BJ1032+C1033)%</f>
        <v>3.5043169121381408</v>
      </c>
      <c r="CM1032" s="31">
        <f>BN1032/(BN1032+D1033)%</f>
        <v>2.3465276131784778</v>
      </c>
      <c r="CN1032" s="31">
        <f>BR1032/(BR1032+E1033)%</f>
        <v>1.9246115570576914</v>
      </c>
      <c r="CO1032" s="32">
        <f>BY1032/(BY1032+F1033)%</f>
        <v>2.568934415668084</v>
      </c>
      <c r="CP1032" s="8"/>
      <c r="CQ1032" s="25" t="s">
        <v>65</v>
      </c>
      <c r="CR1032" s="31">
        <f>BK1032/C1033%</f>
        <v>0</v>
      </c>
      <c r="CS1032" s="31">
        <f>BO1032/D1033%</f>
        <v>0</v>
      </c>
      <c r="CT1032" s="31">
        <f>BS1032/E1033%</f>
        <v>0</v>
      </c>
      <c r="CU1032" s="32">
        <f>BZ1032/F1033%</f>
        <v>0</v>
      </c>
    </row>
    <row r="1033" spans="1:99" ht="15.75" customHeight="1" x14ac:dyDescent="0.25">
      <c r="A1033" s="182" t="s">
        <v>66</v>
      </c>
      <c r="B1033" s="202"/>
      <c r="C1033" s="204">
        <v>38</v>
      </c>
      <c r="D1033" s="204">
        <v>41.2</v>
      </c>
      <c r="E1033" s="204">
        <v>41.786000000000001</v>
      </c>
      <c r="F1033" s="205">
        <f t="shared" si="868"/>
        <v>120.986</v>
      </c>
      <c r="G1033" s="206">
        <f t="shared" si="859"/>
        <v>2269.9180000000001</v>
      </c>
      <c r="H1033" s="205">
        <f>G1033/BH1015</f>
        <v>98.692086956521749</v>
      </c>
      <c r="I1033" s="231">
        <f t="shared" si="852"/>
        <v>0</v>
      </c>
      <c r="J1033" s="207">
        <f t="shared" si="860"/>
        <v>0</v>
      </c>
      <c r="K1033" s="231">
        <f t="shared" si="853"/>
        <v>0</v>
      </c>
      <c r="L1033" s="207">
        <f t="shared" si="861"/>
        <v>30</v>
      </c>
      <c r="M1033" s="207">
        <f t="shared" si="854"/>
        <v>410</v>
      </c>
      <c r="N1033" s="207">
        <f t="shared" si="862"/>
        <v>10875</v>
      </c>
      <c r="O1033" s="208">
        <f>(24*60-(I1033+K1033+M1033+AR1033+AS1033+AT1033+AP1033))/24/60*100</f>
        <v>71.527777777777786</v>
      </c>
      <c r="P1033" s="208">
        <f>(X1033*24*60-(J1033+L1033+N1033+AQ1033+AU1033))/X1033/24/60*100</f>
        <v>66.802536231884048</v>
      </c>
      <c r="Q1033" s="232"/>
      <c r="R1033" s="233"/>
      <c r="S1033" s="233"/>
      <c r="T1033" s="234"/>
      <c r="U1033" s="234"/>
      <c r="V1033" s="272"/>
      <c r="W1033" s="213"/>
      <c r="X1033" s="214">
        <f>X1032</f>
        <v>23</v>
      </c>
      <c r="Y1033" s="182" t="s">
        <v>66</v>
      </c>
      <c r="Z1033" s="215"/>
      <c r="AA1033" s="216"/>
      <c r="AB1033" s="216"/>
      <c r="AC1033" s="210">
        <f t="shared" si="855"/>
        <v>0</v>
      </c>
      <c r="AD1033" s="246"/>
      <c r="AE1033" s="246"/>
      <c r="AF1033" s="235"/>
      <c r="AG1033" s="210">
        <f t="shared" si="856"/>
        <v>0</v>
      </c>
      <c r="AH1033" s="235">
        <v>170</v>
      </c>
      <c r="AI1033" s="235">
        <v>80</v>
      </c>
      <c r="AJ1033" s="235">
        <v>160</v>
      </c>
      <c r="AK1033" s="210">
        <f t="shared" si="857"/>
        <v>410</v>
      </c>
      <c r="AL1033" s="233"/>
      <c r="AM1033" s="233"/>
      <c r="AN1033" s="233"/>
      <c r="AO1033" s="207">
        <f t="shared" si="864"/>
        <v>0</v>
      </c>
      <c r="AP1033" s="236"/>
      <c r="AQ1033" s="411">
        <f t="shared" si="865"/>
        <v>0</v>
      </c>
      <c r="AR1033" s="237"/>
      <c r="AS1033" s="237"/>
      <c r="AT1033" s="237"/>
      <c r="AU1033" s="219">
        <f t="shared" si="866"/>
        <v>90</v>
      </c>
      <c r="AV1033" s="263" t="s">
        <v>67</v>
      </c>
      <c r="AW1033" s="221"/>
      <c r="AX1033" s="210"/>
      <c r="AY1033" s="210"/>
      <c r="AZ1033" s="219">
        <f t="shared" si="869"/>
        <v>0</v>
      </c>
      <c r="BA1033" s="222">
        <f t="shared" si="867"/>
        <v>0</v>
      </c>
      <c r="BB1033" s="221"/>
      <c r="BC1033" s="210"/>
      <c r="BD1033" s="210"/>
      <c r="BE1033" s="219">
        <f t="shared" si="870"/>
        <v>0</v>
      </c>
      <c r="BF1033" s="222">
        <f t="shared" si="858"/>
        <v>0</v>
      </c>
      <c r="BG1033" s="238"/>
      <c r="BH1033" s="195"/>
      <c r="BI1033" s="278"/>
      <c r="BJ1033" s="276"/>
      <c r="BK1033" s="279"/>
      <c r="BL1033" s="280"/>
      <c r="BM1033" s="279"/>
      <c r="BN1033" s="281"/>
      <c r="BO1033" s="281"/>
      <c r="BP1033" s="280"/>
      <c r="BQ1033" s="279"/>
      <c r="BR1033" s="197"/>
      <c r="BS1033" s="197"/>
      <c r="BT1033" s="282"/>
      <c r="BU1033" s="8"/>
      <c r="BV1033" s="87"/>
      <c r="BW1033" s="107"/>
      <c r="BX1033" s="130"/>
      <c r="BY1033" s="93"/>
      <c r="BZ1033" s="93"/>
      <c r="CA1033" s="98"/>
      <c r="CB1033" s="8"/>
      <c r="CC1033" s="87"/>
      <c r="CD1033" s="131"/>
      <c r="CE1033" s="132"/>
      <c r="CF1033" s="93"/>
      <c r="CG1033" s="93"/>
      <c r="CH1033" s="133"/>
      <c r="CI1033" s="8"/>
      <c r="CJ1033" s="9"/>
      <c r="CK1033" s="25"/>
      <c r="CL1033" s="2"/>
      <c r="CM1033" s="2"/>
      <c r="CN1033" s="2"/>
      <c r="CO1033" s="3"/>
      <c r="CP1033" s="8"/>
      <c r="CQ1033" s="25"/>
      <c r="CR1033" s="2"/>
      <c r="CS1033" s="2"/>
      <c r="CT1033" s="2"/>
      <c r="CU1033" s="3"/>
    </row>
    <row r="1034" spans="1:99" ht="15.75" customHeight="1" x14ac:dyDescent="0.25">
      <c r="A1034" s="182" t="s">
        <v>68</v>
      </c>
      <c r="B1034" s="202"/>
      <c r="C1034" s="204">
        <v>15.36</v>
      </c>
      <c r="D1034" s="204">
        <v>19.315000000000001</v>
      </c>
      <c r="E1034" s="204">
        <v>14.391</v>
      </c>
      <c r="F1034" s="205">
        <f t="shared" si="868"/>
        <v>49.065999999999995</v>
      </c>
      <c r="G1034" s="206">
        <f t="shared" si="859"/>
        <v>714.95200000000011</v>
      </c>
      <c r="H1034" s="205">
        <f>G1034/BH1015</f>
        <v>31.084869565217396</v>
      </c>
      <c r="I1034" s="231">
        <f t="shared" si="852"/>
        <v>0</v>
      </c>
      <c r="J1034" s="207">
        <f t="shared" si="860"/>
        <v>0</v>
      </c>
      <c r="K1034" s="231">
        <f t="shared" si="853"/>
        <v>0</v>
      </c>
      <c r="L1034" s="207">
        <f t="shared" si="861"/>
        <v>0</v>
      </c>
      <c r="M1034" s="207">
        <f t="shared" si="854"/>
        <v>290</v>
      </c>
      <c r="N1034" s="207">
        <f t="shared" si="862"/>
        <v>9605</v>
      </c>
      <c r="O1034" s="208">
        <f>(24*60-(I1034+K1034+M1034+AR1034+AS1034+AT1034+AP1034))/24/60*100</f>
        <v>79.8611111111111</v>
      </c>
      <c r="P1034" s="208">
        <f>(X1034*24*60-(J1034+L1034+N1034+AQ1034+AU1034))/X1034/24/60*100</f>
        <v>70.999396135265698</v>
      </c>
      <c r="Q1034" s="232"/>
      <c r="R1034" s="233"/>
      <c r="S1034" s="233"/>
      <c r="T1034" s="234"/>
      <c r="U1034" s="234"/>
      <c r="V1034" s="272"/>
      <c r="W1034" s="213"/>
      <c r="X1034" s="214">
        <v>23</v>
      </c>
      <c r="Y1034" s="182" t="s">
        <v>68</v>
      </c>
      <c r="Z1034" s="215"/>
      <c r="AA1034" s="216"/>
      <c r="AB1034" s="216"/>
      <c r="AC1034" s="210">
        <f t="shared" si="855"/>
        <v>0</v>
      </c>
      <c r="AD1034" s="235"/>
      <c r="AE1034" s="235"/>
      <c r="AF1034" s="235"/>
      <c r="AG1034" s="210">
        <f t="shared" si="856"/>
        <v>0</v>
      </c>
      <c r="AH1034" s="216">
        <v>170</v>
      </c>
      <c r="AI1034" s="216">
        <v>80</v>
      </c>
      <c r="AJ1034" s="216">
        <v>40</v>
      </c>
      <c r="AK1034" s="210">
        <f t="shared" si="857"/>
        <v>290</v>
      </c>
      <c r="AL1034" s="233"/>
      <c r="AM1034" s="233"/>
      <c r="AN1034" s="233"/>
      <c r="AO1034" s="207">
        <f t="shared" si="864"/>
        <v>0</v>
      </c>
      <c r="AP1034" s="236"/>
      <c r="AQ1034" s="411">
        <f t="shared" si="865"/>
        <v>0</v>
      </c>
      <c r="AR1034" s="237"/>
      <c r="AS1034" s="237"/>
      <c r="AT1034" s="237"/>
      <c r="AU1034" s="219">
        <f t="shared" si="866"/>
        <v>0</v>
      </c>
      <c r="AV1034" s="263" t="s">
        <v>69</v>
      </c>
      <c r="AW1034" s="221"/>
      <c r="AX1034" s="210"/>
      <c r="AY1034" s="210"/>
      <c r="AZ1034" s="219">
        <f t="shared" si="869"/>
        <v>0</v>
      </c>
      <c r="BA1034" s="222">
        <f t="shared" si="867"/>
        <v>0</v>
      </c>
      <c r="BB1034" s="221"/>
      <c r="BC1034" s="210"/>
      <c r="BD1034" s="210"/>
      <c r="BE1034" s="219">
        <f t="shared" si="870"/>
        <v>0</v>
      </c>
      <c r="BF1034" s="222">
        <f t="shared" si="858"/>
        <v>0</v>
      </c>
      <c r="BG1034" s="223"/>
      <c r="BH1034" s="224" t="s">
        <v>70</v>
      </c>
      <c r="BI1034" s="268">
        <v>0.8</v>
      </c>
      <c r="BJ1034" s="249">
        <v>0.8</v>
      </c>
      <c r="BK1034" s="226"/>
      <c r="BL1034" s="269"/>
      <c r="BM1034" s="268">
        <v>0.64</v>
      </c>
      <c r="BN1034" s="226">
        <v>0.64</v>
      </c>
      <c r="BO1034" s="226"/>
      <c r="BP1034" s="270"/>
      <c r="BQ1034" s="268">
        <v>0.44</v>
      </c>
      <c r="BR1034" s="226">
        <v>0.44</v>
      </c>
      <c r="BS1034" s="226"/>
      <c r="BT1034" s="250"/>
      <c r="BU1034" s="8"/>
      <c r="BV1034" s="87"/>
      <c r="BW1034" s="104" t="s">
        <v>68</v>
      </c>
      <c r="BX1034" s="127">
        <f>BI1034+BM1034+BQ1034</f>
        <v>1.88</v>
      </c>
      <c r="BY1034" s="128">
        <f>BJ1034+BN1034+BR1034</f>
        <v>1.88</v>
      </c>
      <c r="BZ1034" s="102">
        <f>BK1034+BO1034+BS1034</f>
        <v>0</v>
      </c>
      <c r="CA1034" s="124">
        <f>BL1034+BP1034+BT1034</f>
        <v>0</v>
      </c>
      <c r="CB1034" s="8"/>
      <c r="CC1034" s="87"/>
      <c r="CD1034" s="131" t="s">
        <v>68</v>
      </c>
      <c r="CE1034" s="129">
        <f>BX1034</f>
        <v>1.88</v>
      </c>
      <c r="CF1034" s="102">
        <f>BY1034</f>
        <v>1.88</v>
      </c>
      <c r="CG1034" s="102">
        <f>BZ1034</f>
        <v>0</v>
      </c>
      <c r="CH1034" s="126">
        <f>CA1034</f>
        <v>0</v>
      </c>
      <c r="CI1034" s="8"/>
      <c r="CJ1034" s="9"/>
      <c r="CK1034" s="25" t="s">
        <v>70</v>
      </c>
      <c r="CL1034" s="31">
        <f>BJ1034/(BJ1034+C1034)%</f>
        <v>4.9504950495049513</v>
      </c>
      <c r="CM1034" s="31">
        <f>BN1034/(BN1034+D1034)%</f>
        <v>3.2072162365321972</v>
      </c>
      <c r="CN1034" s="31">
        <f>BR1034/(BR1034+E1034)%</f>
        <v>2.966758815993527</v>
      </c>
      <c r="CO1034" s="32">
        <f>BY1034/(BY1034+F1034)%</f>
        <v>3.6901817610803591</v>
      </c>
      <c r="CP1034" s="8"/>
      <c r="CQ1034" s="25" t="s">
        <v>70</v>
      </c>
      <c r="CR1034" s="31">
        <f>BK1034/C1034%</f>
        <v>0</v>
      </c>
      <c r="CS1034" s="31">
        <f>BO1034/D1034%</f>
        <v>0</v>
      </c>
      <c r="CT1034" s="31">
        <f>BS1034/E1034%</f>
        <v>0</v>
      </c>
      <c r="CU1034" s="32">
        <f>BZ1034/F1034%</f>
        <v>0</v>
      </c>
    </row>
    <row r="1035" spans="1:99" ht="15.75" customHeight="1" x14ac:dyDescent="0.25">
      <c r="A1035" s="182" t="s">
        <v>71</v>
      </c>
      <c r="B1035" s="202"/>
      <c r="C1035" s="204">
        <v>5.83</v>
      </c>
      <c r="D1035" s="204">
        <v>6.34</v>
      </c>
      <c r="E1035" s="204">
        <v>4.57</v>
      </c>
      <c r="F1035" s="206">
        <f t="shared" si="868"/>
        <v>16.740000000000002</v>
      </c>
      <c r="G1035" s="206">
        <f t="shared" si="859"/>
        <v>235.58100000000002</v>
      </c>
      <c r="H1035" s="206">
        <f>G1035/BH1015</f>
        <v>10.242652173913044</v>
      </c>
      <c r="I1035" s="207">
        <f t="shared" si="852"/>
        <v>0</v>
      </c>
      <c r="J1035" s="207">
        <f t="shared" si="860"/>
        <v>0</v>
      </c>
      <c r="K1035" s="207">
        <f t="shared" si="853"/>
        <v>0</v>
      </c>
      <c r="L1035" s="207">
        <f t="shared" si="861"/>
        <v>0</v>
      </c>
      <c r="M1035" s="207">
        <f t="shared" si="854"/>
        <v>45</v>
      </c>
      <c r="N1035" s="207">
        <f t="shared" si="862"/>
        <v>6120</v>
      </c>
      <c r="O1035" s="208">
        <f>(7*24*60-(I1035+K1035+M1035+AR1035+AS1035+AT1035+AP1035))/7/24/60*100</f>
        <v>99.553571428571431</v>
      </c>
      <c r="P1035" s="208">
        <f>(7*X1035*24*60-(J1035+L1035+N1035+AQ1035+AU1035))/7/X1035/24/60*100</f>
        <v>97.360248447204981</v>
      </c>
      <c r="Q1035" s="209"/>
      <c r="R1035" s="210"/>
      <c r="S1035" s="210"/>
      <c r="T1035" s="209"/>
      <c r="U1035" s="209"/>
      <c r="V1035" s="212"/>
      <c r="W1035" s="213"/>
      <c r="X1035" s="214">
        <f>X1028</f>
        <v>23</v>
      </c>
      <c r="Y1035" s="182" t="s">
        <v>71</v>
      </c>
      <c r="Z1035" s="215"/>
      <c r="AA1035" s="216"/>
      <c r="AB1035" s="216"/>
      <c r="AC1035" s="210">
        <f t="shared" si="855"/>
        <v>0</v>
      </c>
      <c r="AD1035" s="235"/>
      <c r="AE1035" s="235"/>
      <c r="AF1035" s="235"/>
      <c r="AG1035" s="210">
        <f t="shared" si="856"/>
        <v>0</v>
      </c>
      <c r="AH1035" s="216">
        <v>0</v>
      </c>
      <c r="AI1035" s="216">
        <v>0</v>
      </c>
      <c r="AJ1035" s="216">
        <v>45</v>
      </c>
      <c r="AK1035" s="210">
        <f t="shared" si="857"/>
        <v>45</v>
      </c>
      <c r="AL1035" s="233"/>
      <c r="AM1035" s="233"/>
      <c r="AN1035" s="233"/>
      <c r="AO1035" s="207">
        <f t="shared" si="864"/>
        <v>0</v>
      </c>
      <c r="AP1035" s="209"/>
      <c r="AQ1035" s="411">
        <f t="shared" si="865"/>
        <v>0</v>
      </c>
      <c r="AR1035" s="210"/>
      <c r="AS1035" s="210"/>
      <c r="AT1035" s="210"/>
      <c r="AU1035" s="219">
        <f t="shared" si="866"/>
        <v>0</v>
      </c>
      <c r="AV1035" s="263" t="s">
        <v>72</v>
      </c>
      <c r="AW1035" s="221">
        <f>AH1035</f>
        <v>0</v>
      </c>
      <c r="AX1035" s="221">
        <f>AI1035</f>
        <v>0</v>
      </c>
      <c r="AY1035" s="221">
        <f>AJ1035</f>
        <v>45</v>
      </c>
      <c r="AZ1035" s="219">
        <f t="shared" si="869"/>
        <v>45</v>
      </c>
      <c r="BA1035" s="222">
        <f t="shared" si="867"/>
        <v>2720</v>
      </c>
      <c r="BB1035" s="221"/>
      <c r="BC1035" s="210"/>
      <c r="BD1035" s="210"/>
      <c r="BE1035" s="219">
        <f t="shared" si="870"/>
        <v>0</v>
      </c>
      <c r="BF1035" s="222">
        <f t="shared" si="858"/>
        <v>0</v>
      </c>
      <c r="BG1035" s="238"/>
      <c r="BH1035" s="195"/>
      <c r="BI1035" s="274"/>
      <c r="BJ1035" s="240"/>
      <c r="BK1035" s="241"/>
      <c r="BL1035" s="275"/>
      <c r="BM1035" s="274"/>
      <c r="BN1035" s="241"/>
      <c r="BO1035" s="241"/>
      <c r="BP1035" s="276"/>
      <c r="BQ1035" s="274"/>
      <c r="BR1035" s="241"/>
      <c r="BS1035" s="241"/>
      <c r="BT1035" s="265"/>
      <c r="BU1035" s="8"/>
      <c r="BV1035" s="87"/>
      <c r="BW1035" s="134"/>
      <c r="BX1035" s="130"/>
      <c r="BY1035" s="93"/>
      <c r="BZ1035" s="93"/>
      <c r="CA1035" s="98"/>
      <c r="CB1035" s="8"/>
      <c r="CC1035" s="87"/>
      <c r="CD1035" s="90"/>
      <c r="CE1035" s="109"/>
      <c r="CF1035" s="93"/>
      <c r="CG1035" s="93"/>
      <c r="CH1035" s="110"/>
      <c r="CI1035" s="8"/>
      <c r="CJ1035" s="9"/>
      <c r="CK1035" s="25"/>
      <c r="CL1035" s="2"/>
      <c r="CM1035" s="2"/>
      <c r="CN1035" s="2"/>
      <c r="CO1035" s="3"/>
      <c r="CP1035" s="8"/>
      <c r="CQ1035" s="25"/>
      <c r="CR1035" s="2"/>
      <c r="CS1035" s="2"/>
      <c r="CT1035" s="2"/>
      <c r="CU1035" s="3"/>
    </row>
    <row r="1036" spans="1:99" ht="15.75" customHeight="1" x14ac:dyDescent="0.25">
      <c r="A1036" s="182" t="s">
        <v>73</v>
      </c>
      <c r="B1036" s="202"/>
      <c r="C1036" s="204">
        <v>5.3250000000000002</v>
      </c>
      <c r="D1036" s="204">
        <v>6.95</v>
      </c>
      <c r="E1036" s="204">
        <v>3.94</v>
      </c>
      <c r="F1036" s="205">
        <f t="shared" ref="F1036:F1042" si="873">C1036+D1036+E1036</f>
        <v>16.215</v>
      </c>
      <c r="G1036" s="206">
        <f t="shared" si="859"/>
        <v>494.15499999999997</v>
      </c>
      <c r="H1036" s="205">
        <f>G1036/BH1015</f>
        <v>21.484999999999999</v>
      </c>
      <c r="I1036" s="231">
        <f t="shared" ref="I1036:I1041" si="874">AC1036</f>
        <v>0</v>
      </c>
      <c r="J1036" s="207">
        <f t="shared" si="860"/>
        <v>0</v>
      </c>
      <c r="K1036" s="231">
        <f t="shared" ref="K1036:K1041" si="875">AG1036</f>
        <v>0</v>
      </c>
      <c r="L1036" s="207">
        <f t="shared" si="861"/>
        <v>45</v>
      </c>
      <c r="M1036" s="207">
        <f t="shared" ref="M1036:M1041" si="876">AK1036</f>
        <v>195</v>
      </c>
      <c r="N1036" s="207">
        <f t="shared" si="862"/>
        <v>10900</v>
      </c>
      <c r="O1036" s="208">
        <f t="shared" ref="O1036:O1041" si="877">(24*60-(I1036+K1036+M1036+AR1036+AS1036+AT1036+AP1036))/24/60*100</f>
        <v>86.458333333333343</v>
      </c>
      <c r="P1036" s="208">
        <f t="shared" ref="P1036:P1041" si="878">(X1036*24*60-(J1036+L1036+N1036+AQ1036+AU1036))/X1036/24/60*100</f>
        <v>66.953502415458942</v>
      </c>
      <c r="Q1036" s="232"/>
      <c r="R1036" s="233"/>
      <c r="S1036" s="233"/>
      <c r="T1036" s="234"/>
      <c r="U1036" s="234"/>
      <c r="V1036" s="272"/>
      <c r="W1036" s="213"/>
      <c r="X1036" s="214">
        <v>23</v>
      </c>
      <c r="Y1036" s="182" t="s">
        <v>73</v>
      </c>
      <c r="Z1036" s="215"/>
      <c r="AA1036" s="216"/>
      <c r="AB1036" s="216"/>
      <c r="AC1036" s="210">
        <f t="shared" ref="AC1036:AC1041" si="879">Z1036+AA1036+AB1036</f>
        <v>0</v>
      </c>
      <c r="AD1036" s="235"/>
      <c r="AE1036" s="235"/>
      <c r="AF1036" s="235"/>
      <c r="AG1036" s="210">
        <f t="shared" ref="AG1036:AG1041" si="880">AD1036+AE1036+AF1036</f>
        <v>0</v>
      </c>
      <c r="AH1036" s="216">
        <v>0</v>
      </c>
      <c r="AI1036" s="216">
        <v>0</v>
      </c>
      <c r="AJ1036" s="216">
        <v>195</v>
      </c>
      <c r="AK1036" s="210">
        <f t="shared" ref="AK1036:AK1041" si="881">AH1036+AI1036+AJ1036</f>
        <v>195</v>
      </c>
      <c r="AL1036" s="233"/>
      <c r="AM1036" s="233"/>
      <c r="AN1036" s="233"/>
      <c r="AO1036" s="207">
        <f t="shared" si="864"/>
        <v>0</v>
      </c>
      <c r="AP1036" s="236"/>
      <c r="AQ1036" s="411">
        <f t="shared" si="865"/>
        <v>0</v>
      </c>
      <c r="AR1036" s="237"/>
      <c r="AS1036" s="237"/>
      <c r="AT1036" s="237"/>
      <c r="AU1036" s="219">
        <f t="shared" si="866"/>
        <v>0</v>
      </c>
      <c r="AV1036" s="263" t="s">
        <v>74</v>
      </c>
      <c r="AW1036" s="221"/>
      <c r="AX1036" s="210"/>
      <c r="AY1036" s="210"/>
      <c r="AZ1036" s="219">
        <f t="shared" ref="AZ1036:AZ1041" si="882">AW1036+AX1036+AY1036</f>
        <v>0</v>
      </c>
      <c r="BA1036" s="222">
        <f t="shared" si="867"/>
        <v>0</v>
      </c>
      <c r="BB1036" s="221"/>
      <c r="BC1036" s="210"/>
      <c r="BD1036" s="210"/>
      <c r="BE1036" s="219">
        <f t="shared" ref="BE1036:BE1041" si="883">BB1036+BC1036+BD1036</f>
        <v>0</v>
      </c>
      <c r="BF1036" s="222">
        <f t="shared" si="858"/>
        <v>0</v>
      </c>
      <c r="BG1036" s="223"/>
      <c r="BH1036" s="224" t="s">
        <v>71</v>
      </c>
      <c r="BI1036" s="268">
        <v>0.14000000000000001</v>
      </c>
      <c r="BJ1036" s="249">
        <v>0.14000000000000001</v>
      </c>
      <c r="BK1036" s="226"/>
      <c r="BL1036" s="269"/>
      <c r="BM1036" s="268">
        <v>0.26</v>
      </c>
      <c r="BN1036" s="226">
        <v>0.26</v>
      </c>
      <c r="BO1036" s="226"/>
      <c r="BP1036" s="270"/>
      <c r="BQ1036" s="268">
        <v>0.24</v>
      </c>
      <c r="BR1036" s="226">
        <v>0.24</v>
      </c>
      <c r="BS1036" s="226"/>
      <c r="BT1036" s="250"/>
      <c r="BU1036" s="8"/>
      <c r="BV1036" s="87"/>
      <c r="BW1036" s="104" t="s">
        <v>71</v>
      </c>
      <c r="BX1036" s="127">
        <f t="shared" ref="BX1036:CA1037" si="884">BI1036+BM1036+BQ1036</f>
        <v>0.64</v>
      </c>
      <c r="BY1036" s="128">
        <f t="shared" si="884"/>
        <v>0.64</v>
      </c>
      <c r="BZ1036" s="102">
        <f t="shared" si="884"/>
        <v>0</v>
      </c>
      <c r="CA1036" s="124">
        <f t="shared" si="884"/>
        <v>0</v>
      </c>
      <c r="CB1036" s="8"/>
      <c r="CC1036" s="87"/>
      <c r="CD1036" s="131" t="s">
        <v>71</v>
      </c>
      <c r="CE1036" s="129">
        <f t="shared" ref="CE1036:CH1037" si="885">BX1036</f>
        <v>0.64</v>
      </c>
      <c r="CF1036" s="102">
        <f t="shared" si="885"/>
        <v>0.64</v>
      </c>
      <c r="CG1036" s="102">
        <f t="shared" si="885"/>
        <v>0</v>
      </c>
      <c r="CH1036" s="126">
        <f t="shared" si="885"/>
        <v>0</v>
      </c>
      <c r="CI1036" s="8"/>
      <c r="CJ1036" s="9"/>
      <c r="CK1036" s="25" t="s">
        <v>75</v>
      </c>
      <c r="CL1036" s="31">
        <f>BJ1036/(BJ1036+C1035)%</f>
        <v>2.3450586264656619</v>
      </c>
      <c r="CM1036" s="31">
        <f>BN1036/(BN1036+D1035)%</f>
        <v>3.9393939393939394</v>
      </c>
      <c r="CN1036" s="31">
        <f>BR1036/(BR1036+E1036)%</f>
        <v>5.7416267942583739</v>
      </c>
      <c r="CO1036" s="32">
        <f>BY1036/(BY1036+F1035)%</f>
        <v>3.6823935558112768</v>
      </c>
      <c r="CP1036" s="8"/>
      <c r="CQ1036" s="25" t="s">
        <v>75</v>
      </c>
      <c r="CR1036" s="31">
        <f>BK1036/C1035%</f>
        <v>0</v>
      </c>
      <c r="CS1036" s="31">
        <f>BO1036/D1035%</f>
        <v>0</v>
      </c>
      <c r="CT1036" s="31">
        <f>BS1036/E1035%</f>
        <v>0</v>
      </c>
      <c r="CU1036" s="32">
        <f>BZ1036/F1035%</f>
        <v>0</v>
      </c>
    </row>
    <row r="1037" spans="1:99" ht="15.75" customHeight="1" x14ac:dyDescent="0.25">
      <c r="A1037" s="201" t="s">
        <v>76</v>
      </c>
      <c r="B1037" s="202"/>
      <c r="C1037" s="204">
        <v>18.045000000000002</v>
      </c>
      <c r="D1037" s="204">
        <v>17.527999999999999</v>
      </c>
      <c r="E1037" s="204">
        <v>13.954000000000001</v>
      </c>
      <c r="F1037" s="206">
        <f t="shared" si="873"/>
        <v>49.527000000000001</v>
      </c>
      <c r="G1037" s="206">
        <f t="shared" si="859"/>
        <v>797.67599999999993</v>
      </c>
      <c r="H1037" s="206">
        <f>G1037/BH1015</f>
        <v>34.681565217391302</v>
      </c>
      <c r="I1037" s="207">
        <f t="shared" si="874"/>
        <v>0</v>
      </c>
      <c r="J1037" s="207">
        <f t="shared" si="860"/>
        <v>45</v>
      </c>
      <c r="K1037" s="207">
        <f t="shared" si="875"/>
        <v>0</v>
      </c>
      <c r="L1037" s="207">
        <f t="shared" si="861"/>
        <v>45</v>
      </c>
      <c r="M1037" s="207">
        <f t="shared" si="876"/>
        <v>105</v>
      </c>
      <c r="N1037" s="207">
        <f t="shared" si="862"/>
        <v>5490</v>
      </c>
      <c r="O1037" s="208">
        <f t="shared" si="877"/>
        <v>92.708333333333343</v>
      </c>
      <c r="P1037" s="208">
        <f t="shared" si="878"/>
        <v>83.061594202898561</v>
      </c>
      <c r="Q1037" s="209" t="e">
        <f t="shared" ref="Q1037:S1042" si="886">C1037/AL1037*60</f>
        <v>#DIV/0!</v>
      </c>
      <c r="R1037" s="210" t="e">
        <f t="shared" si="886"/>
        <v>#DIV/0!</v>
      </c>
      <c r="S1037" s="210" t="e">
        <f t="shared" si="886"/>
        <v>#DIV/0!</v>
      </c>
      <c r="T1037" s="209" t="e">
        <f>(F1037)/(AL1037+AM1037+AN1037)*60</f>
        <v>#DIV/0!</v>
      </c>
      <c r="U1037" s="209" t="e">
        <f>(G1037)*60/AO1037</f>
        <v>#DIV/0!</v>
      </c>
      <c r="V1037" s="212"/>
      <c r="W1037" s="213"/>
      <c r="X1037" s="214">
        <f>X1033</f>
        <v>23</v>
      </c>
      <c r="Y1037" s="201" t="s">
        <v>76</v>
      </c>
      <c r="Z1037" s="215"/>
      <c r="AA1037" s="216"/>
      <c r="AB1037" s="216"/>
      <c r="AC1037" s="210">
        <f t="shared" si="879"/>
        <v>0</v>
      </c>
      <c r="AD1037" s="235"/>
      <c r="AE1037" s="235"/>
      <c r="AF1037" s="246"/>
      <c r="AG1037" s="210">
        <f t="shared" si="880"/>
        <v>0</v>
      </c>
      <c r="AH1037" s="235">
        <v>0</v>
      </c>
      <c r="AI1037" s="235">
        <v>0</v>
      </c>
      <c r="AJ1037" s="235">
        <v>105</v>
      </c>
      <c r="AK1037" s="210">
        <f t="shared" si="881"/>
        <v>105</v>
      </c>
      <c r="AL1037" s="210"/>
      <c r="AM1037" s="210"/>
      <c r="AN1037" s="210"/>
      <c r="AO1037" s="207">
        <f t="shared" si="864"/>
        <v>0</v>
      </c>
      <c r="AP1037" s="209"/>
      <c r="AQ1037" s="411">
        <f t="shared" si="865"/>
        <v>0</v>
      </c>
      <c r="AR1037" s="210"/>
      <c r="AS1037" s="210"/>
      <c r="AT1037" s="210"/>
      <c r="AU1037" s="219">
        <f t="shared" si="866"/>
        <v>30</v>
      </c>
      <c r="AV1037" s="263" t="s">
        <v>77</v>
      </c>
      <c r="AW1037" s="221"/>
      <c r="AX1037" s="210"/>
      <c r="AY1037" s="210"/>
      <c r="AZ1037" s="219">
        <f t="shared" si="882"/>
        <v>0</v>
      </c>
      <c r="BA1037" s="222">
        <f t="shared" si="867"/>
        <v>0</v>
      </c>
      <c r="BB1037" s="221"/>
      <c r="BC1037" s="210"/>
      <c r="BD1037" s="210"/>
      <c r="BE1037" s="219">
        <f t="shared" si="883"/>
        <v>0</v>
      </c>
      <c r="BF1037" s="222">
        <f t="shared" si="858"/>
        <v>0</v>
      </c>
      <c r="BG1037" s="238"/>
      <c r="BH1037" s="283" t="s">
        <v>73</v>
      </c>
      <c r="BI1037" s="264">
        <v>0.24</v>
      </c>
      <c r="BJ1037" s="264">
        <v>0.24</v>
      </c>
      <c r="BK1037" s="264"/>
      <c r="BL1037" s="264"/>
      <c r="BM1037" s="264">
        <v>0.34</v>
      </c>
      <c r="BN1037" s="264">
        <v>0.34</v>
      </c>
      <c r="BO1037" s="264"/>
      <c r="BP1037" s="264"/>
      <c r="BQ1037" s="264">
        <v>0.33</v>
      </c>
      <c r="BR1037" s="264">
        <v>0.33</v>
      </c>
      <c r="BS1037" s="264"/>
      <c r="BT1037" s="250"/>
      <c r="BU1037" s="8"/>
      <c r="BV1037" s="87"/>
      <c r="BW1037" s="104" t="s">
        <v>73</v>
      </c>
      <c r="BX1037" s="135">
        <f t="shared" si="884"/>
        <v>0.91000000000000014</v>
      </c>
      <c r="BY1037" s="136">
        <f t="shared" si="884"/>
        <v>0.91000000000000014</v>
      </c>
      <c r="BZ1037" s="137">
        <f t="shared" si="884"/>
        <v>0</v>
      </c>
      <c r="CA1037" s="138">
        <f t="shared" si="884"/>
        <v>0</v>
      </c>
      <c r="CB1037" s="8"/>
      <c r="CC1037" s="118"/>
      <c r="CD1037" s="139" t="s">
        <v>73</v>
      </c>
      <c r="CE1037" s="140">
        <f t="shared" si="885"/>
        <v>0.91000000000000014</v>
      </c>
      <c r="CF1037" s="137">
        <f t="shared" si="885"/>
        <v>0.91000000000000014</v>
      </c>
      <c r="CG1037" s="137">
        <f t="shared" si="885"/>
        <v>0</v>
      </c>
      <c r="CH1037" s="141">
        <f t="shared" si="885"/>
        <v>0</v>
      </c>
      <c r="CI1037" s="8"/>
      <c r="CJ1037" s="9"/>
      <c r="CK1037" s="33"/>
      <c r="CL1037" s="4"/>
      <c r="CM1037" s="4"/>
      <c r="CN1037" s="4"/>
      <c r="CO1037" s="5"/>
      <c r="CP1037" s="8"/>
      <c r="CQ1037" s="34" t="s">
        <v>78</v>
      </c>
      <c r="CR1037" s="35">
        <f>BK1037/C1036%</f>
        <v>0</v>
      </c>
      <c r="CS1037" s="35">
        <f>BO1037/D1036%</f>
        <v>0</v>
      </c>
      <c r="CT1037" s="35">
        <f>BS1037/E1036%</f>
        <v>0</v>
      </c>
      <c r="CU1037" s="47">
        <f>BZ1037/F1036%</f>
        <v>0</v>
      </c>
    </row>
    <row r="1038" spans="1:99" ht="15.75" customHeight="1" x14ac:dyDescent="0.25">
      <c r="A1038" s="182" t="s">
        <v>79</v>
      </c>
      <c r="B1038" s="202"/>
      <c r="C1038" s="204">
        <v>12.085000000000001</v>
      </c>
      <c r="D1038" s="204">
        <v>22.207999999999998</v>
      </c>
      <c r="E1038" s="204">
        <v>10.683</v>
      </c>
      <c r="F1038" s="205">
        <f t="shared" si="873"/>
        <v>44.975999999999999</v>
      </c>
      <c r="G1038" s="206">
        <f t="shared" si="859"/>
        <v>757.31499999999994</v>
      </c>
      <c r="H1038" s="205">
        <f>G1038/BH1015</f>
        <v>32.926739130434783</v>
      </c>
      <c r="I1038" s="231">
        <f t="shared" si="874"/>
        <v>0</v>
      </c>
      <c r="J1038" s="207">
        <f t="shared" si="860"/>
        <v>0</v>
      </c>
      <c r="K1038" s="231">
        <f t="shared" si="875"/>
        <v>0</v>
      </c>
      <c r="L1038" s="207">
        <f t="shared" si="861"/>
        <v>0</v>
      </c>
      <c r="M1038" s="207">
        <f t="shared" si="876"/>
        <v>80</v>
      </c>
      <c r="N1038" s="207">
        <f t="shared" si="862"/>
        <v>7950</v>
      </c>
      <c r="O1038" s="208">
        <f t="shared" si="877"/>
        <v>94.444444444444443</v>
      </c>
      <c r="P1038" s="208">
        <f t="shared" si="878"/>
        <v>74.54710144927536</v>
      </c>
      <c r="Q1038" s="232" t="e">
        <f t="shared" si="886"/>
        <v>#DIV/0!</v>
      </c>
      <c r="R1038" s="233" t="e">
        <f t="shared" si="886"/>
        <v>#DIV/0!</v>
      </c>
      <c r="S1038" s="233" t="e">
        <f t="shared" si="886"/>
        <v>#DIV/0!</v>
      </c>
      <c r="T1038" s="234" t="e">
        <f>(F1038)/(AL1038+AM1038+AN1038)*60</f>
        <v>#DIV/0!</v>
      </c>
      <c r="U1038" s="234" t="e">
        <f>(G1038)*60/AO1038</f>
        <v>#DIV/0!</v>
      </c>
      <c r="V1038" s="272"/>
      <c r="W1038" s="213"/>
      <c r="X1038" s="214">
        <f>X1037</f>
        <v>23</v>
      </c>
      <c r="Y1038" s="182" t="s">
        <v>79</v>
      </c>
      <c r="Z1038" s="215"/>
      <c r="AA1038" s="216"/>
      <c r="AB1038" s="216"/>
      <c r="AC1038" s="210">
        <f t="shared" si="879"/>
        <v>0</v>
      </c>
      <c r="AD1038" s="235"/>
      <c r="AE1038" s="235"/>
      <c r="AF1038" s="246"/>
      <c r="AG1038" s="210">
        <f t="shared" si="880"/>
        <v>0</v>
      </c>
      <c r="AH1038" s="235">
        <v>0</v>
      </c>
      <c r="AI1038" s="235">
        <v>40</v>
      </c>
      <c r="AJ1038" s="235">
        <v>40</v>
      </c>
      <c r="AK1038" s="210">
        <f t="shared" si="881"/>
        <v>80</v>
      </c>
      <c r="AL1038" s="233"/>
      <c r="AM1038" s="233"/>
      <c r="AN1038" s="233"/>
      <c r="AO1038" s="207">
        <f t="shared" si="864"/>
        <v>0</v>
      </c>
      <c r="AP1038" s="236"/>
      <c r="AQ1038" s="411">
        <f t="shared" si="865"/>
        <v>480</v>
      </c>
      <c r="AR1038" s="237"/>
      <c r="AS1038" s="237"/>
      <c r="AT1038" s="237"/>
      <c r="AU1038" s="219">
        <f t="shared" si="866"/>
        <v>0</v>
      </c>
      <c r="AV1038" s="263" t="s">
        <v>80</v>
      </c>
      <c r="AW1038" s="221"/>
      <c r="AX1038" s="210"/>
      <c r="AY1038" s="210"/>
      <c r="AZ1038" s="219">
        <f t="shared" si="882"/>
        <v>0</v>
      </c>
      <c r="BA1038" s="222">
        <f t="shared" si="867"/>
        <v>0</v>
      </c>
      <c r="BB1038" s="221"/>
      <c r="BC1038" s="210"/>
      <c r="BD1038" s="210"/>
      <c r="BE1038" s="219">
        <f t="shared" si="883"/>
        <v>0</v>
      </c>
      <c r="BF1038" s="222">
        <f t="shared" si="858"/>
        <v>0</v>
      </c>
      <c r="BG1038" s="284"/>
      <c r="BH1038" s="224" t="s">
        <v>77</v>
      </c>
      <c r="BI1038" s="225"/>
      <c r="BJ1038" s="249"/>
      <c r="BK1038" s="226">
        <v>0.31</v>
      </c>
      <c r="BL1038" s="250"/>
      <c r="BM1038" s="225"/>
      <c r="BN1038" s="226"/>
      <c r="BO1038" s="226">
        <v>0.55900000000000005</v>
      </c>
      <c r="BP1038" s="251"/>
      <c r="BQ1038" s="225"/>
      <c r="BR1038" s="226"/>
      <c r="BS1038" s="226">
        <v>0.23899999999999999</v>
      </c>
      <c r="BT1038" s="250"/>
      <c r="BU1038" s="8"/>
      <c r="BV1038" s="87"/>
      <c r="BW1038" s="104" t="s">
        <v>77</v>
      </c>
      <c r="BX1038" s="130"/>
      <c r="BY1038" s="93"/>
      <c r="BZ1038" s="102">
        <f>BK1038+BO1038+BS1038</f>
        <v>1.1080000000000001</v>
      </c>
      <c r="CA1038" s="98"/>
      <c r="CB1038" s="8"/>
      <c r="CC1038" s="87"/>
      <c r="CD1038" s="131" t="s">
        <v>77</v>
      </c>
      <c r="CE1038" s="132"/>
      <c r="CF1038" s="93"/>
      <c r="CG1038" s="102">
        <f>BZ1038</f>
        <v>1.1080000000000001</v>
      </c>
      <c r="CH1038" s="133"/>
      <c r="CI1038" s="8"/>
      <c r="CJ1038" s="9"/>
      <c r="CK1038" s="34" t="s">
        <v>78</v>
      </c>
      <c r="CL1038" s="35">
        <f>BJ1037/(BJ1037+C1036)%</f>
        <v>4.3126684636118595</v>
      </c>
      <c r="CM1038" s="31">
        <f>BN1037/(BN1037+D1036)%</f>
        <v>4.6639231824417005</v>
      </c>
      <c r="CN1038" s="31">
        <f>BR1037/(BR1037+E1036)%</f>
        <v>7.7283372365339593</v>
      </c>
      <c r="CO1038" s="32">
        <f>BY1037/(BY1037+F1036)%</f>
        <v>5.3138686131386867</v>
      </c>
      <c r="CP1038" s="8"/>
      <c r="CQ1038" s="25" t="s">
        <v>77</v>
      </c>
      <c r="CR1038" s="31">
        <f>BK1038/C1037%</f>
        <v>1.7179274037129395</v>
      </c>
      <c r="CS1038" s="31">
        <f>BO1038/D1037%</f>
        <v>3.1891830214513925</v>
      </c>
      <c r="CT1038" s="31">
        <f>BS1038/E1037%</f>
        <v>1.7127705317471693</v>
      </c>
      <c r="CU1038" s="32">
        <f>BZ1038/F1037%</f>
        <v>2.2371635673471038</v>
      </c>
    </row>
    <row r="1039" spans="1:99" ht="15.75" customHeight="1" x14ac:dyDescent="0.25">
      <c r="A1039" s="182" t="s">
        <v>81</v>
      </c>
      <c r="B1039" s="202"/>
      <c r="C1039" s="204">
        <v>0</v>
      </c>
      <c r="D1039" s="204">
        <v>0</v>
      </c>
      <c r="E1039" s="204">
        <v>0</v>
      </c>
      <c r="F1039" s="205">
        <f t="shared" si="873"/>
        <v>0</v>
      </c>
      <c r="G1039" s="206">
        <f t="shared" si="859"/>
        <v>25.011999999999997</v>
      </c>
      <c r="H1039" s="205">
        <f>G1039/BH1015</f>
        <v>1.087478260869565</v>
      </c>
      <c r="I1039" s="231">
        <f t="shared" si="874"/>
        <v>0</v>
      </c>
      <c r="J1039" s="207">
        <f t="shared" si="860"/>
        <v>0</v>
      </c>
      <c r="K1039" s="231">
        <f t="shared" si="875"/>
        <v>0</v>
      </c>
      <c r="L1039" s="207">
        <f t="shared" si="861"/>
        <v>0</v>
      </c>
      <c r="M1039" s="207">
        <f t="shared" si="876"/>
        <v>1440</v>
      </c>
      <c r="N1039" s="207">
        <f t="shared" si="862"/>
        <v>29500</v>
      </c>
      <c r="O1039" s="208">
        <f t="shared" si="877"/>
        <v>0</v>
      </c>
      <c r="P1039" s="208">
        <f t="shared" si="878"/>
        <v>10.929951690821255</v>
      </c>
      <c r="Q1039" s="232" t="e">
        <f t="shared" si="886"/>
        <v>#DIV/0!</v>
      </c>
      <c r="R1039" s="233" t="e">
        <f t="shared" si="886"/>
        <v>#DIV/0!</v>
      </c>
      <c r="S1039" s="233" t="e">
        <f t="shared" si="886"/>
        <v>#DIV/0!</v>
      </c>
      <c r="T1039" s="234" t="e">
        <f>(F1039)/(AL1039+AM1039+AN1039)*60</f>
        <v>#DIV/0!</v>
      </c>
      <c r="U1039" s="234" t="e">
        <f>(G1039)*60/AO1039</f>
        <v>#DIV/0!</v>
      </c>
      <c r="V1039" s="272"/>
      <c r="W1039" s="213"/>
      <c r="X1039" s="285">
        <f>X1038</f>
        <v>23</v>
      </c>
      <c r="Y1039" s="182" t="s">
        <v>81</v>
      </c>
      <c r="Z1039" s="215"/>
      <c r="AA1039" s="216"/>
      <c r="AB1039" s="216"/>
      <c r="AC1039" s="210">
        <f t="shared" si="879"/>
        <v>0</v>
      </c>
      <c r="AD1039" s="216"/>
      <c r="AE1039" s="216"/>
      <c r="AF1039" s="216"/>
      <c r="AG1039" s="210">
        <f t="shared" si="880"/>
        <v>0</v>
      </c>
      <c r="AH1039" s="235">
        <v>480</v>
      </c>
      <c r="AI1039" s="235">
        <v>480</v>
      </c>
      <c r="AJ1039" s="235">
        <v>480</v>
      </c>
      <c r="AK1039" s="210">
        <f t="shared" si="881"/>
        <v>1440</v>
      </c>
      <c r="AL1039" s="233"/>
      <c r="AM1039" s="233"/>
      <c r="AN1039" s="233"/>
      <c r="AO1039" s="207">
        <f t="shared" si="864"/>
        <v>0</v>
      </c>
      <c r="AP1039" s="236"/>
      <c r="AQ1039" s="411">
        <f t="shared" si="865"/>
        <v>0</v>
      </c>
      <c r="AR1039" s="237"/>
      <c r="AS1039" s="237"/>
      <c r="AT1039" s="237"/>
      <c r="AU1039" s="219">
        <f t="shared" si="866"/>
        <v>0</v>
      </c>
      <c r="AV1039" s="263" t="s">
        <v>82</v>
      </c>
      <c r="AW1039" s="221"/>
      <c r="AX1039" s="210"/>
      <c r="AY1039" s="210"/>
      <c r="AZ1039" s="219">
        <f t="shared" si="882"/>
        <v>0</v>
      </c>
      <c r="BA1039" s="222">
        <f t="shared" si="867"/>
        <v>0</v>
      </c>
      <c r="BB1039" s="221"/>
      <c r="BC1039" s="210"/>
      <c r="BD1039" s="210"/>
      <c r="BE1039" s="219">
        <f t="shared" si="883"/>
        <v>0</v>
      </c>
      <c r="BF1039" s="222">
        <f t="shared" si="858"/>
        <v>0</v>
      </c>
      <c r="BG1039" s="223"/>
      <c r="BH1039" s="195"/>
      <c r="BI1039" s="239"/>
      <c r="BJ1039" s="240"/>
      <c r="BK1039" s="241"/>
      <c r="BL1039" s="242"/>
      <c r="BM1039" s="239"/>
      <c r="BN1039" s="241"/>
      <c r="BO1039" s="241"/>
      <c r="BP1039" s="198"/>
      <c r="BQ1039" s="239"/>
      <c r="BR1039" s="241"/>
      <c r="BS1039" s="241"/>
      <c r="BT1039" s="242"/>
      <c r="BU1039" s="8"/>
      <c r="BV1039" s="87"/>
      <c r="BW1039" s="107"/>
      <c r="BX1039" s="130"/>
      <c r="BY1039" s="93"/>
      <c r="BZ1039" s="93"/>
      <c r="CA1039" s="98"/>
      <c r="CB1039" s="8"/>
      <c r="CC1039" s="87"/>
      <c r="CD1039" s="108"/>
      <c r="CE1039" s="109"/>
      <c r="CF1039" s="93"/>
      <c r="CG1039" s="93"/>
      <c r="CH1039" s="110"/>
      <c r="CI1039" s="8"/>
      <c r="CJ1039" s="9"/>
      <c r="CK1039" s="36"/>
      <c r="CL1039" s="37"/>
      <c r="CM1039" s="37"/>
      <c r="CN1039" s="37"/>
      <c r="CO1039" s="38"/>
      <c r="CP1039" s="8"/>
      <c r="CQ1039" s="25"/>
      <c r="CR1039" s="2"/>
      <c r="CS1039" s="2"/>
      <c r="CT1039" s="2"/>
      <c r="CU1039" s="3"/>
    </row>
    <row r="1040" spans="1:99" ht="15.75" customHeight="1" x14ac:dyDescent="0.25">
      <c r="A1040" s="182" t="s">
        <v>83</v>
      </c>
      <c r="B1040" s="202"/>
      <c r="C1040" s="204">
        <v>5</v>
      </c>
      <c r="D1040" s="204">
        <v>5.3010000000000002</v>
      </c>
      <c r="E1040" s="204">
        <v>4.88</v>
      </c>
      <c r="F1040" s="205">
        <f t="shared" si="873"/>
        <v>15.181000000000001</v>
      </c>
      <c r="G1040" s="206">
        <f t="shared" si="859"/>
        <v>310.89699999999999</v>
      </c>
      <c r="H1040" s="205">
        <f>G1040/BH1015</f>
        <v>13.517260869565217</v>
      </c>
      <c r="I1040" s="231">
        <f t="shared" si="874"/>
        <v>0</v>
      </c>
      <c r="J1040" s="207">
        <f t="shared" si="860"/>
        <v>540</v>
      </c>
      <c r="K1040" s="231">
        <f t="shared" si="875"/>
        <v>0</v>
      </c>
      <c r="L1040" s="207">
        <f t="shared" si="861"/>
        <v>240</v>
      </c>
      <c r="M1040" s="207">
        <f t="shared" si="876"/>
        <v>40</v>
      </c>
      <c r="N1040" s="207">
        <f t="shared" si="862"/>
        <v>3500</v>
      </c>
      <c r="O1040" s="208">
        <f t="shared" si="877"/>
        <v>97.222222222222214</v>
      </c>
      <c r="P1040" s="208">
        <f t="shared" si="878"/>
        <v>87.077294685990324</v>
      </c>
      <c r="Q1040" s="232" t="e">
        <f t="shared" si="886"/>
        <v>#DIV/0!</v>
      </c>
      <c r="R1040" s="233" t="e">
        <f t="shared" si="886"/>
        <v>#DIV/0!</v>
      </c>
      <c r="S1040" s="233" t="e">
        <f t="shared" si="886"/>
        <v>#DIV/0!</v>
      </c>
      <c r="T1040" s="234" t="e">
        <f>(F1040)/(AL1040+AM1040+AN1040)*60</f>
        <v>#DIV/0!</v>
      </c>
      <c r="U1040" s="234" t="e">
        <f>(G1040)*60/AO1040</f>
        <v>#DIV/0!</v>
      </c>
      <c r="V1040" s="272"/>
      <c r="W1040" s="286"/>
      <c r="X1040" s="214">
        <f>X1039</f>
        <v>23</v>
      </c>
      <c r="Y1040" s="182" t="s">
        <v>83</v>
      </c>
      <c r="Z1040" s="215"/>
      <c r="AA1040" s="215"/>
      <c r="AB1040" s="215"/>
      <c r="AC1040" s="210">
        <f t="shared" si="879"/>
        <v>0</v>
      </c>
      <c r="AD1040" s="215"/>
      <c r="AE1040" s="215"/>
      <c r="AF1040" s="215"/>
      <c r="AG1040" s="210">
        <f t="shared" si="880"/>
        <v>0</v>
      </c>
      <c r="AH1040" s="235"/>
      <c r="AI1040" s="235">
        <v>0</v>
      </c>
      <c r="AJ1040" s="235">
        <v>40</v>
      </c>
      <c r="AK1040" s="210">
        <f t="shared" si="881"/>
        <v>40</v>
      </c>
      <c r="AL1040" s="233"/>
      <c r="AM1040" s="233"/>
      <c r="AN1040" s="233"/>
      <c r="AO1040" s="207">
        <f t="shared" si="864"/>
        <v>0</v>
      </c>
      <c r="AP1040" s="236"/>
      <c r="AQ1040" s="411">
        <f t="shared" si="865"/>
        <v>0</v>
      </c>
      <c r="AR1040" s="237"/>
      <c r="AS1040" s="237"/>
      <c r="AT1040" s="237"/>
      <c r="AU1040" s="219">
        <f t="shared" si="866"/>
        <v>0</v>
      </c>
      <c r="AV1040" s="263" t="s">
        <v>84</v>
      </c>
      <c r="AW1040" s="221"/>
      <c r="AX1040" s="210"/>
      <c r="AY1040" s="210"/>
      <c r="AZ1040" s="219">
        <f t="shared" si="882"/>
        <v>0</v>
      </c>
      <c r="BA1040" s="222">
        <f t="shared" si="867"/>
        <v>0</v>
      </c>
      <c r="BB1040" s="221"/>
      <c r="BC1040" s="210"/>
      <c r="BD1040" s="210"/>
      <c r="BE1040" s="219">
        <f t="shared" si="883"/>
        <v>0</v>
      </c>
      <c r="BF1040" s="222">
        <f t="shared" si="858"/>
        <v>0</v>
      </c>
      <c r="BG1040" s="223"/>
      <c r="BH1040" s="224" t="s">
        <v>80</v>
      </c>
      <c r="BI1040" s="225"/>
      <c r="BJ1040" s="249"/>
      <c r="BK1040" s="226">
        <v>0.11600000000000001</v>
      </c>
      <c r="BL1040" s="250"/>
      <c r="BM1040" s="287"/>
      <c r="BN1040" s="226"/>
      <c r="BO1040" s="226">
        <v>0.22500000000000001</v>
      </c>
      <c r="BP1040" s="288"/>
      <c r="BQ1040" s="287"/>
      <c r="BR1040" s="226"/>
      <c r="BS1040" s="226">
        <v>0.16800000000000001</v>
      </c>
      <c r="BT1040" s="289"/>
      <c r="BU1040" s="8"/>
      <c r="BV1040" s="87"/>
      <c r="BW1040" s="104" t="s">
        <v>80</v>
      </c>
      <c r="BX1040" s="130"/>
      <c r="BY1040" s="93"/>
      <c r="BZ1040" s="102">
        <f>BK1040+BO1040+BS1040</f>
        <v>0.50900000000000001</v>
      </c>
      <c r="CA1040" s="98"/>
      <c r="CB1040" s="8"/>
      <c r="CC1040" s="87"/>
      <c r="CD1040" s="131" t="s">
        <v>80</v>
      </c>
      <c r="CE1040" s="132"/>
      <c r="CF1040" s="93"/>
      <c r="CG1040" s="102">
        <f>BZ1040</f>
        <v>0.50900000000000001</v>
      </c>
      <c r="CH1040" s="133"/>
      <c r="CI1040" s="8"/>
      <c r="CJ1040" s="9"/>
      <c r="CK1040" s="39"/>
      <c r="CL1040" s="40"/>
      <c r="CM1040" s="40"/>
      <c r="CN1040" s="40"/>
      <c r="CO1040" s="41"/>
      <c r="CP1040" s="8"/>
      <c r="CQ1040" s="25" t="s">
        <v>80</v>
      </c>
      <c r="CR1040" s="31">
        <f>BK1040/C1038%</f>
        <v>0.95986760446834918</v>
      </c>
      <c r="CS1040" s="31">
        <f>BO1040/D1038%</f>
        <v>1.0131484149855909</v>
      </c>
      <c r="CT1040" s="31">
        <f>BS1040/E1038%</f>
        <v>1.5725919685481609</v>
      </c>
      <c r="CU1040" s="32">
        <f>BZ1040/F1038%</f>
        <v>1.1317146922803274</v>
      </c>
    </row>
    <row r="1041" spans="1:99" ht="15.75" customHeight="1" x14ac:dyDescent="0.25">
      <c r="A1041" s="182" t="s">
        <v>85</v>
      </c>
      <c r="B1041" s="202"/>
      <c r="C1041" s="204">
        <v>11.097</v>
      </c>
      <c r="D1041" s="204">
        <v>14.419</v>
      </c>
      <c r="E1041" s="204">
        <v>10.063000000000001</v>
      </c>
      <c r="F1041" s="205">
        <f t="shared" si="873"/>
        <v>35.579000000000001</v>
      </c>
      <c r="G1041" s="206">
        <f t="shared" si="859"/>
        <v>645.94899999999996</v>
      </c>
      <c r="H1041" s="205">
        <f>G1041/BH1015</f>
        <v>28.08473913043478</v>
      </c>
      <c r="I1041" s="231">
        <f t="shared" si="874"/>
        <v>0</v>
      </c>
      <c r="J1041" s="207">
        <f t="shared" si="860"/>
        <v>0</v>
      </c>
      <c r="K1041" s="231">
        <f t="shared" si="875"/>
        <v>0</v>
      </c>
      <c r="L1041" s="207">
        <f t="shared" si="861"/>
        <v>40</v>
      </c>
      <c r="M1041" s="207">
        <f t="shared" si="876"/>
        <v>110</v>
      </c>
      <c r="N1041" s="207">
        <f t="shared" si="862"/>
        <v>8820</v>
      </c>
      <c r="O1041" s="208">
        <f t="shared" si="877"/>
        <v>92.3611111111111</v>
      </c>
      <c r="P1041" s="208">
        <f t="shared" si="878"/>
        <v>72.388285024154584</v>
      </c>
      <c r="Q1041" s="232" t="e">
        <f t="shared" si="886"/>
        <v>#DIV/0!</v>
      </c>
      <c r="R1041" s="233" t="e">
        <f t="shared" si="886"/>
        <v>#DIV/0!</v>
      </c>
      <c r="S1041" s="233" t="e">
        <f t="shared" si="886"/>
        <v>#DIV/0!</v>
      </c>
      <c r="T1041" s="234" t="e">
        <f>(F1041)/(AL1041+AM1041+AN1041)*60</f>
        <v>#DIV/0!</v>
      </c>
      <c r="U1041" s="234" t="e">
        <f>(G1041)*60/AO1041</f>
        <v>#DIV/0!</v>
      </c>
      <c r="V1041" s="272"/>
      <c r="W1041" s="213"/>
      <c r="X1041" s="285">
        <f>X1040</f>
        <v>23</v>
      </c>
      <c r="Y1041" s="182" t="s">
        <v>85</v>
      </c>
      <c r="Z1041" s="215"/>
      <c r="AA1041" s="215"/>
      <c r="AB1041" s="215"/>
      <c r="AC1041" s="210">
        <f t="shared" si="879"/>
        <v>0</v>
      </c>
      <c r="AD1041" s="215"/>
      <c r="AE1041" s="215"/>
      <c r="AF1041" s="215"/>
      <c r="AG1041" s="210">
        <f t="shared" si="880"/>
        <v>0</v>
      </c>
      <c r="AH1041" s="216">
        <v>0</v>
      </c>
      <c r="AI1041" s="216">
        <v>40</v>
      </c>
      <c r="AJ1041" s="216">
        <v>70</v>
      </c>
      <c r="AK1041" s="210">
        <f t="shared" si="881"/>
        <v>110</v>
      </c>
      <c r="AL1041" s="233"/>
      <c r="AM1041" s="233"/>
      <c r="AN1041" s="233"/>
      <c r="AO1041" s="207">
        <f t="shared" si="864"/>
        <v>0</v>
      </c>
      <c r="AP1041" s="236"/>
      <c r="AQ1041" s="411">
        <f t="shared" si="865"/>
        <v>0</v>
      </c>
      <c r="AR1041" s="237"/>
      <c r="AS1041" s="237"/>
      <c r="AT1041" s="237"/>
      <c r="AU1041" s="219">
        <f t="shared" si="866"/>
        <v>285</v>
      </c>
      <c r="AV1041" s="263" t="s">
        <v>86</v>
      </c>
      <c r="AW1041" s="221"/>
      <c r="AX1041" s="210"/>
      <c r="AY1041" s="210"/>
      <c r="AZ1041" s="219">
        <f t="shared" si="882"/>
        <v>0</v>
      </c>
      <c r="BA1041" s="222">
        <f t="shared" si="867"/>
        <v>0</v>
      </c>
      <c r="BB1041" s="221"/>
      <c r="BC1041" s="210"/>
      <c r="BD1041" s="210"/>
      <c r="BE1041" s="219">
        <f t="shared" si="883"/>
        <v>0</v>
      </c>
      <c r="BF1041" s="222">
        <f t="shared" si="858"/>
        <v>0</v>
      </c>
      <c r="BG1041" s="223"/>
      <c r="BH1041" s="195"/>
      <c r="BI1041" s="239"/>
      <c r="BJ1041" s="240"/>
      <c r="BK1041" s="241"/>
      <c r="BL1041" s="242"/>
      <c r="BM1041" s="225"/>
      <c r="BN1041" s="241"/>
      <c r="BO1041" s="241"/>
      <c r="BP1041" s="251"/>
      <c r="BQ1041" s="225"/>
      <c r="BR1041" s="241"/>
      <c r="BS1041" s="241"/>
      <c r="BT1041" s="250"/>
      <c r="BU1041" s="8"/>
      <c r="BV1041" s="87"/>
      <c r="BW1041" s="97"/>
      <c r="BX1041" s="130"/>
      <c r="BY1041" s="93"/>
      <c r="BZ1041" s="93"/>
      <c r="CA1041" s="98"/>
      <c r="CB1041" s="8"/>
      <c r="CC1041" s="87"/>
      <c r="CD1041" s="131"/>
      <c r="CE1041" s="132"/>
      <c r="CF1041" s="93"/>
      <c r="CG1041" s="93"/>
      <c r="CH1041" s="133"/>
      <c r="CI1041" s="8"/>
      <c r="CJ1041" s="9"/>
      <c r="CP1041" s="8"/>
      <c r="CQ1041" s="42"/>
      <c r="CR1041" s="43"/>
      <c r="CS1041" s="43"/>
      <c r="CT1041" s="43"/>
      <c r="CU1041" s="48"/>
    </row>
    <row r="1042" spans="1:99" ht="15.75" customHeight="1" x14ac:dyDescent="0.25">
      <c r="A1042" s="201" t="s">
        <v>87</v>
      </c>
      <c r="B1042" s="202"/>
      <c r="C1042" s="204">
        <v>103</v>
      </c>
      <c r="D1042" s="204">
        <v>230</v>
      </c>
      <c r="E1042" s="204">
        <v>85</v>
      </c>
      <c r="F1042" s="290">
        <f t="shared" si="873"/>
        <v>418</v>
      </c>
      <c r="G1042" s="206">
        <f t="shared" si="859"/>
        <v>8375.726999999999</v>
      </c>
      <c r="H1042" s="291">
        <f>G1042/BH1015</f>
        <v>364.16204347826084</v>
      </c>
      <c r="I1042" s="207"/>
      <c r="J1042" s="207"/>
      <c r="K1042" s="207"/>
      <c r="L1042" s="207"/>
      <c r="M1042" s="207"/>
      <c r="N1042" s="207"/>
      <c r="O1042" s="208"/>
      <c r="P1042" s="210"/>
      <c r="Q1042" s="209" t="e">
        <f t="shared" si="886"/>
        <v>#DIV/0!</v>
      </c>
      <c r="R1042" s="210" t="e">
        <f t="shared" si="886"/>
        <v>#DIV/0!</v>
      </c>
      <c r="S1042" s="210"/>
      <c r="T1042" s="209"/>
      <c r="U1042" s="209"/>
      <c r="V1042" s="212"/>
      <c r="W1042" s="213"/>
      <c r="X1042" s="292">
        <f>X1039</f>
        <v>23</v>
      </c>
      <c r="Y1042" s="293"/>
      <c r="Z1042" s="294"/>
      <c r="AA1042" s="295"/>
      <c r="AB1042" s="295"/>
      <c r="AC1042" s="294"/>
      <c r="AD1042" s="295"/>
      <c r="AE1042" s="295"/>
      <c r="AF1042" s="295"/>
      <c r="AG1042" s="295"/>
      <c r="AH1042" s="296"/>
      <c r="AI1042" s="295"/>
      <c r="AJ1042" s="295"/>
      <c r="AK1042" s="295"/>
      <c r="AL1042" s="295"/>
      <c r="AM1042" s="295"/>
      <c r="AN1042" s="295"/>
      <c r="AO1042" s="295"/>
      <c r="AP1042" s="295"/>
      <c r="AQ1042" s="295"/>
      <c r="AR1042" s="295"/>
      <c r="AS1042" s="295"/>
      <c r="AT1042" s="295"/>
      <c r="AU1042" s="297"/>
      <c r="AV1042" s="297"/>
      <c r="AW1042" s="297"/>
      <c r="AX1042" s="297"/>
      <c r="AY1042" s="297"/>
      <c r="AZ1042" s="297"/>
      <c r="BA1042" s="222">
        <f t="shared" si="867"/>
        <v>0</v>
      </c>
      <c r="BB1042" s="297"/>
      <c r="BC1042" s="297"/>
      <c r="BD1042" s="297"/>
      <c r="BE1042" s="297"/>
      <c r="BF1042" s="298"/>
      <c r="BG1042" s="299"/>
      <c r="BH1042" s="224" t="s">
        <v>82</v>
      </c>
      <c r="BI1042" s="300"/>
      <c r="BJ1042" s="249"/>
      <c r="BK1042" s="226">
        <v>0</v>
      </c>
      <c r="BL1042" s="301"/>
      <c r="BM1042" s="300"/>
      <c r="BN1042" s="226"/>
      <c r="BO1042" s="226">
        <v>0</v>
      </c>
      <c r="BP1042" s="302"/>
      <c r="BQ1042" s="300"/>
      <c r="BR1042" s="226"/>
      <c r="BS1042" s="226">
        <v>0</v>
      </c>
      <c r="BT1042" s="289"/>
      <c r="BU1042" s="8"/>
      <c r="BV1042" s="87"/>
      <c r="BW1042" s="104" t="s">
        <v>82</v>
      </c>
      <c r="BX1042" s="130"/>
      <c r="BY1042" s="93"/>
      <c r="BZ1042" s="102">
        <f>BK1042+BO1042+BS1042</f>
        <v>0</v>
      </c>
      <c r="CA1042" s="142"/>
      <c r="CB1042" s="15"/>
      <c r="CC1042" s="87"/>
      <c r="CD1042" s="131" t="s">
        <v>82</v>
      </c>
      <c r="CE1042" s="132"/>
      <c r="CF1042" s="93"/>
      <c r="CG1042" s="102">
        <f>BZ1042</f>
        <v>0</v>
      </c>
      <c r="CH1042" s="133"/>
      <c r="CI1042" s="8"/>
      <c r="CJ1042" s="9"/>
      <c r="CK1042" s="8"/>
      <c r="CL1042" s="8"/>
      <c r="CM1042" s="8"/>
      <c r="CN1042" s="8"/>
      <c r="CO1042" s="8"/>
      <c r="CP1042" s="8"/>
      <c r="CQ1042" s="25" t="s">
        <v>82</v>
      </c>
      <c r="CR1042" s="31" t="e">
        <f>BK1042/C1039%</f>
        <v>#DIV/0!</v>
      </c>
      <c r="CS1042" s="31" t="e">
        <f>BO1042/D1039%</f>
        <v>#DIV/0!</v>
      </c>
      <c r="CT1042" s="31" t="e">
        <f>BS1042/E1039%</f>
        <v>#DIV/0!</v>
      </c>
      <c r="CU1042" s="32" t="e">
        <f>BZ1042/F1039%</f>
        <v>#DIV/0!</v>
      </c>
    </row>
    <row r="1043" spans="1:99" ht="15.75" customHeight="1" x14ac:dyDescent="0.25">
      <c r="A1043" s="293" t="s">
        <v>88</v>
      </c>
      <c r="B1043" s="465"/>
      <c r="C1043" s="465"/>
      <c r="D1043" s="303"/>
      <c r="E1043" s="304" t="s">
        <v>89</v>
      </c>
      <c r="F1043" s="305">
        <v>373.78</v>
      </c>
      <c r="G1043" s="206">
        <f t="shared" si="859"/>
        <v>6998.3949999999986</v>
      </c>
      <c r="H1043" s="306">
        <f>G1043/BH1015</f>
        <v>304.27804347826083</v>
      </c>
      <c r="I1043" s="307"/>
      <c r="J1043" s="307"/>
      <c r="K1043" s="308" t="s">
        <v>17</v>
      </c>
      <c r="L1043" s="308"/>
      <c r="M1043" s="308" t="s">
        <v>18</v>
      </c>
      <c r="N1043" s="308"/>
      <c r="O1043" s="466" t="s">
        <v>19</v>
      </c>
      <c r="P1043" s="466"/>
      <c r="Q1043" s="466" t="s">
        <v>90</v>
      </c>
      <c r="R1043" s="466"/>
      <c r="S1043" s="467" t="s">
        <v>91</v>
      </c>
      <c r="T1043" s="467"/>
      <c r="U1043" s="467" t="s">
        <v>92</v>
      </c>
      <c r="V1043" s="468"/>
      <c r="W1043" s="213"/>
      <c r="X1043" s="185"/>
      <c r="Y1043" s="309"/>
      <c r="Z1043" s="309"/>
      <c r="AA1043" s="310"/>
      <c r="AB1043" s="311"/>
      <c r="AC1043" s="311"/>
      <c r="AD1043" s="311"/>
      <c r="AE1043" s="312"/>
      <c r="AF1043" s="313"/>
      <c r="AG1043" s="313"/>
      <c r="AH1043" s="313"/>
      <c r="AI1043" s="313"/>
      <c r="AJ1043" s="313"/>
      <c r="AK1043" s="313"/>
      <c r="AL1043" s="313"/>
      <c r="AM1043" s="313"/>
      <c r="AN1043" s="313"/>
      <c r="AO1043" s="313"/>
      <c r="AP1043" s="313"/>
      <c r="AQ1043" s="313"/>
      <c r="AR1043" s="313"/>
      <c r="AS1043" s="313"/>
      <c r="AT1043" s="313"/>
      <c r="AU1043" s="313"/>
      <c r="AV1043" s="313"/>
      <c r="AW1043" s="313"/>
      <c r="AX1043" s="313"/>
      <c r="AY1043" s="313"/>
      <c r="AZ1043" s="313"/>
      <c r="BA1043" s="313"/>
      <c r="BB1043" s="313"/>
      <c r="BC1043" s="313"/>
      <c r="BD1043" s="313"/>
      <c r="BE1043" s="313"/>
      <c r="BF1043" s="313"/>
      <c r="BG1043" s="313"/>
      <c r="BH1043" s="224"/>
      <c r="BI1043" s="225"/>
      <c r="BJ1043" s="240"/>
      <c r="BK1043" s="241"/>
      <c r="BL1043" s="250"/>
      <c r="BM1043" s="225"/>
      <c r="BN1043" s="241"/>
      <c r="BO1043" s="241"/>
      <c r="BP1043" s="251"/>
      <c r="BQ1043" s="225"/>
      <c r="BR1043" s="241"/>
      <c r="BS1043" s="241"/>
      <c r="BT1043" s="250"/>
      <c r="BU1043" s="8"/>
      <c r="BV1043" s="87"/>
      <c r="BW1043" s="107"/>
      <c r="BX1043" s="130"/>
      <c r="BY1043" s="93"/>
      <c r="BZ1043" s="93"/>
      <c r="CA1043" s="142"/>
      <c r="CB1043" s="8"/>
      <c r="CC1043" s="87"/>
      <c r="CD1043" s="131"/>
      <c r="CE1043" s="132"/>
      <c r="CF1043" s="93"/>
      <c r="CG1043" s="93"/>
      <c r="CH1043" s="133"/>
      <c r="CI1043" s="8"/>
      <c r="CJ1043" s="9"/>
      <c r="CK1043" s="8"/>
      <c r="CL1043" s="8"/>
      <c r="CM1043" s="8"/>
      <c r="CN1043" s="8"/>
      <c r="CO1043" s="8"/>
      <c r="CP1043" s="8"/>
      <c r="CQ1043" s="25"/>
      <c r="CR1043" s="2"/>
      <c r="CS1043" s="2"/>
      <c r="CT1043" s="2"/>
      <c r="CU1043" s="3"/>
    </row>
    <row r="1044" spans="1:99" ht="15.75" customHeight="1" x14ac:dyDescent="0.25">
      <c r="A1044" s="314" t="s">
        <v>129</v>
      </c>
      <c r="B1044" s="315"/>
      <c r="C1044" s="315"/>
      <c r="D1044" s="316"/>
      <c r="E1044" s="316"/>
      <c r="F1044" s="317" t="s">
        <v>597</v>
      </c>
      <c r="G1044" s="318" t="str">
        <f>F1044</f>
        <v xml:space="preserve">       </v>
      </c>
      <c r="H1044" s="319"/>
      <c r="I1044" s="320"/>
      <c r="J1044" s="321"/>
      <c r="K1044" s="322" t="s">
        <v>93</v>
      </c>
      <c r="L1044" s="323" t="s">
        <v>94</v>
      </c>
      <c r="M1044" s="324" t="s">
        <v>93</v>
      </c>
      <c r="N1044" s="323" t="s">
        <v>94</v>
      </c>
      <c r="O1044" s="324" t="s">
        <v>93</v>
      </c>
      <c r="P1044" s="323" t="s">
        <v>94</v>
      </c>
      <c r="Q1044" s="324" t="s">
        <v>93</v>
      </c>
      <c r="R1044" s="323" t="s">
        <v>94</v>
      </c>
      <c r="S1044" s="324" t="s">
        <v>93</v>
      </c>
      <c r="T1044" s="323" t="s">
        <v>94</v>
      </c>
      <c r="U1044" s="324" t="s">
        <v>93</v>
      </c>
      <c r="V1044" s="325" t="s">
        <v>94</v>
      </c>
      <c r="W1044" s="213"/>
      <c r="X1044" s="213"/>
      <c r="Y1044" s="309"/>
      <c r="Z1044" s="309"/>
      <c r="AA1044" s="326"/>
      <c r="AB1044" s="326"/>
      <c r="AC1044" s="326"/>
      <c r="AD1044" s="326"/>
      <c r="AE1044" s="326"/>
      <c r="AF1044" s="326"/>
      <c r="AG1044" s="326"/>
      <c r="AH1044" s="326"/>
      <c r="AI1044" s="326"/>
      <c r="AJ1044" s="326"/>
      <c r="AK1044" s="326"/>
      <c r="AL1044" s="326"/>
      <c r="AM1044" s="326"/>
      <c r="AN1044" s="326"/>
      <c r="AO1044" s="326"/>
      <c r="AP1044" s="326"/>
      <c r="AQ1044" s="326"/>
      <c r="AR1044" s="326"/>
      <c r="AS1044" s="326"/>
      <c r="AT1044" s="326"/>
      <c r="AU1044" s="326"/>
      <c r="AV1044" s="326"/>
      <c r="AW1044" s="326"/>
      <c r="AX1044" s="326"/>
      <c r="AY1044" s="326"/>
      <c r="AZ1044" s="326"/>
      <c r="BA1044" s="326"/>
      <c r="BB1044" s="326"/>
      <c r="BC1044" s="326"/>
      <c r="BD1044" s="326"/>
      <c r="BE1044" s="326"/>
      <c r="BF1044" s="326"/>
      <c r="BG1044" s="326"/>
      <c r="BH1044" s="224" t="s">
        <v>84</v>
      </c>
      <c r="BI1044" s="225"/>
      <c r="BJ1044" s="249"/>
      <c r="BK1044" s="226"/>
      <c r="BL1044" s="250"/>
      <c r="BM1044" s="225"/>
      <c r="BN1044" s="226"/>
      <c r="BO1044" s="226">
        <v>0.108</v>
      </c>
      <c r="BP1044" s="251"/>
      <c r="BQ1044" s="225"/>
      <c r="BR1044" s="226"/>
      <c r="BS1044" s="226">
        <v>8.5000000000000006E-2</v>
      </c>
      <c r="BT1044" s="250"/>
      <c r="BU1044" s="8"/>
      <c r="BV1044" s="87"/>
      <c r="BW1044" s="104" t="s">
        <v>84</v>
      </c>
      <c r="BX1044" s="130"/>
      <c r="BY1044" s="93"/>
      <c r="BZ1044" s="102">
        <f>BK1044+BO1044+BS1044</f>
        <v>0.193</v>
      </c>
      <c r="CA1044" s="142"/>
      <c r="CB1044" s="8"/>
      <c r="CC1044" s="87"/>
      <c r="CD1044" s="90" t="s">
        <v>84</v>
      </c>
      <c r="CE1044" s="132"/>
      <c r="CF1044" s="93"/>
      <c r="CG1044" s="102">
        <f>BZ1044</f>
        <v>0.193</v>
      </c>
      <c r="CH1044" s="133"/>
      <c r="CI1044" s="8"/>
      <c r="CJ1044" s="9"/>
      <c r="CK1044" s="8"/>
      <c r="CL1044" s="8"/>
      <c r="CM1044" s="8"/>
      <c r="CN1044" s="8"/>
      <c r="CO1044" s="8"/>
      <c r="CP1044" s="8"/>
      <c r="CQ1044" s="25" t="s">
        <v>84</v>
      </c>
      <c r="CR1044" s="31">
        <f>BK1044/C1040%</f>
        <v>0</v>
      </c>
      <c r="CS1044" s="31">
        <f>BO1044/D1040%</f>
        <v>2.037351443123939</v>
      </c>
      <c r="CT1044" s="31">
        <f>BS1044/E1040%</f>
        <v>1.7418032786885249</v>
      </c>
      <c r="CU1044" s="32">
        <f>BZ1044/F1040%</f>
        <v>1.2713259996047692</v>
      </c>
    </row>
    <row r="1045" spans="1:99" ht="15.75" customHeight="1" x14ac:dyDescent="0.25">
      <c r="A1045" s="474" t="s">
        <v>95</v>
      </c>
      <c r="B1045" s="475"/>
      <c r="C1045" s="327" t="s">
        <v>40</v>
      </c>
      <c r="D1045" s="327" t="s">
        <v>45</v>
      </c>
      <c r="E1045" s="327" t="s">
        <v>48</v>
      </c>
      <c r="F1045" s="328" t="s">
        <v>52</v>
      </c>
      <c r="G1045" s="329" t="s">
        <v>56</v>
      </c>
      <c r="H1045" s="329" t="s">
        <v>96</v>
      </c>
      <c r="I1045" s="330" t="s">
        <v>97</v>
      </c>
      <c r="J1045" s="330"/>
      <c r="K1045" s="331">
        <v>1</v>
      </c>
      <c r="L1045" s="262">
        <v>15</v>
      </c>
      <c r="M1045" s="215">
        <v>1</v>
      </c>
      <c r="N1045" s="262">
        <v>15</v>
      </c>
      <c r="O1045" s="262"/>
      <c r="P1045" s="262"/>
      <c r="Q1045" s="210">
        <f t="shared" ref="Q1045:R1047" si="887">K1045+M1045+O1045</f>
        <v>2</v>
      </c>
      <c r="R1045" s="211">
        <f t="shared" si="887"/>
        <v>30</v>
      </c>
      <c r="S1045" s="411">
        <f t="shared" ref="S1045:T1047" si="888">Q1045+S999</f>
        <v>57</v>
      </c>
      <c r="T1045" s="411">
        <f t="shared" si="888"/>
        <v>895</v>
      </c>
      <c r="U1045" s="208">
        <f>S1045/X1019</f>
        <v>2.4782608695652173</v>
      </c>
      <c r="V1045" s="412">
        <f>T1045/S1045</f>
        <v>15.701754385964913</v>
      </c>
      <c r="W1045" s="185"/>
      <c r="X1045" s="213"/>
      <c r="Y1045" s="309"/>
      <c r="Z1045" s="309"/>
      <c r="AA1045" s="313"/>
      <c r="AB1045" s="313"/>
      <c r="AC1045" s="313"/>
      <c r="AD1045" s="313"/>
      <c r="AE1045" s="313"/>
      <c r="AF1045" s="313"/>
      <c r="AG1045" s="313"/>
      <c r="AH1045" s="313"/>
      <c r="AI1045" s="313"/>
      <c r="AJ1045" s="313"/>
      <c r="AK1045" s="313"/>
      <c r="AL1045" s="313"/>
      <c r="AM1045" s="313"/>
      <c r="AN1045" s="313"/>
      <c r="AO1045" s="313"/>
      <c r="AP1045" s="313"/>
      <c r="AQ1045" s="313"/>
      <c r="AR1045" s="313"/>
      <c r="AS1045" s="313"/>
      <c r="AT1045" s="313"/>
      <c r="AU1045" s="313"/>
      <c r="AV1045" s="313"/>
      <c r="AW1045" s="313"/>
      <c r="AX1045" s="313"/>
      <c r="AY1045" s="313"/>
      <c r="AZ1045" s="313"/>
      <c r="BA1045" s="313"/>
      <c r="BB1045" s="313"/>
      <c r="BC1045" s="313"/>
      <c r="BD1045" s="313"/>
      <c r="BE1045" s="313"/>
      <c r="BF1045" s="313"/>
      <c r="BG1045" s="313"/>
      <c r="BH1045" s="195"/>
      <c r="BI1045" s="225"/>
      <c r="BJ1045" s="240"/>
      <c r="BK1045" s="241"/>
      <c r="BL1045" s="250"/>
      <c r="BM1045" s="225"/>
      <c r="BN1045" s="241"/>
      <c r="BO1045" s="241"/>
      <c r="BP1045" s="251"/>
      <c r="BQ1045" s="225"/>
      <c r="BR1045" s="241"/>
      <c r="BS1045" s="241"/>
      <c r="BT1045" s="250"/>
      <c r="BU1045" s="8"/>
      <c r="BV1045" s="87"/>
      <c r="BW1045" s="97"/>
      <c r="BX1045" s="130"/>
      <c r="BY1045" s="93"/>
      <c r="BZ1045" s="93"/>
      <c r="CA1045" s="142"/>
      <c r="CB1045" s="8"/>
      <c r="CC1045" s="143"/>
      <c r="CD1045" s="108"/>
      <c r="CE1045" s="132"/>
      <c r="CF1045" s="93"/>
      <c r="CG1045" s="93"/>
      <c r="CH1045" s="133"/>
      <c r="CI1045" s="8"/>
      <c r="CJ1045" s="9"/>
      <c r="CK1045" s="8"/>
      <c r="CL1045" s="8"/>
      <c r="CM1045" s="8"/>
      <c r="CN1045" s="8"/>
      <c r="CO1045" s="8"/>
      <c r="CP1045" s="8"/>
      <c r="CQ1045" s="42"/>
      <c r="CR1045" s="43"/>
      <c r="CS1045" s="43"/>
      <c r="CT1045" s="43"/>
      <c r="CU1045" s="48"/>
    </row>
    <row r="1046" spans="1:99" ht="15.75" customHeight="1" x14ac:dyDescent="0.25">
      <c r="A1046" s="191" t="s">
        <v>98</v>
      </c>
      <c r="B1046" s="234"/>
      <c r="C1046" s="333">
        <v>1.2</v>
      </c>
      <c r="D1046" s="333">
        <v>0.85</v>
      </c>
      <c r="E1046" s="333">
        <v>1.1499999999999999</v>
      </c>
      <c r="F1046" s="334">
        <v>0.85</v>
      </c>
      <c r="G1046" s="334">
        <v>0.85</v>
      </c>
      <c r="H1046" s="335">
        <f>F1019</f>
        <v>401.16999999999996</v>
      </c>
      <c r="I1046" s="336" t="s">
        <v>99</v>
      </c>
      <c r="J1046" s="336"/>
      <c r="K1046" s="331">
        <v>1</v>
      </c>
      <c r="L1046" s="262">
        <v>10</v>
      </c>
      <c r="M1046" s="215">
        <v>1</v>
      </c>
      <c r="N1046" s="262">
        <v>10</v>
      </c>
      <c r="O1046" s="262"/>
      <c r="P1046" s="215"/>
      <c r="Q1046" s="210">
        <f t="shared" si="887"/>
        <v>2</v>
      </c>
      <c r="R1046" s="211">
        <f t="shared" si="887"/>
        <v>20</v>
      </c>
      <c r="S1046" s="411">
        <f t="shared" si="888"/>
        <v>54</v>
      </c>
      <c r="T1046" s="411">
        <f t="shared" si="888"/>
        <v>585</v>
      </c>
      <c r="U1046" s="208">
        <f>S1046/X1020</f>
        <v>2.347826086956522</v>
      </c>
      <c r="V1046" s="222">
        <f>T1046/S1046</f>
        <v>10.833333333333334</v>
      </c>
      <c r="W1046" s="213"/>
      <c r="X1046" s="223"/>
      <c r="Y1046" s="309"/>
      <c r="Z1046" s="309"/>
      <c r="AA1046" s="313"/>
      <c r="AE1046" s="313"/>
      <c r="AF1046" s="313"/>
      <c r="AG1046" s="313"/>
      <c r="AH1046" s="313"/>
      <c r="AI1046" s="313"/>
      <c r="AJ1046" s="313"/>
      <c r="AK1046" s="313"/>
      <c r="AL1046" s="313"/>
      <c r="AM1046" s="313"/>
      <c r="AN1046" s="313"/>
      <c r="AO1046" s="313"/>
      <c r="AP1046" s="313"/>
      <c r="AQ1046" s="313"/>
      <c r="AR1046" s="313"/>
      <c r="AS1046" s="313"/>
      <c r="AT1046" s="313"/>
      <c r="AU1046" s="313"/>
      <c r="AV1046" s="313"/>
      <c r="AW1046" s="313"/>
      <c r="AX1046" s="313"/>
      <c r="AY1046" s="313"/>
      <c r="AZ1046" s="313"/>
      <c r="BA1046" s="313"/>
      <c r="BB1046" s="313"/>
      <c r="BC1046" s="313"/>
      <c r="BD1046" s="313"/>
      <c r="BE1046" s="313"/>
      <c r="BF1046" s="313"/>
      <c r="BG1046" s="313"/>
      <c r="BH1046" s="224" t="s">
        <v>86</v>
      </c>
      <c r="BI1046" s="239"/>
      <c r="BJ1046" s="249"/>
      <c r="BK1046" s="226">
        <v>8.7999999999999995E-2</v>
      </c>
      <c r="BL1046" s="242"/>
      <c r="BM1046" s="225"/>
      <c r="BN1046" s="226"/>
      <c r="BO1046" s="226">
        <v>0.32400000000000001</v>
      </c>
      <c r="BP1046" s="251"/>
      <c r="BQ1046" s="225"/>
      <c r="BR1046" s="226"/>
      <c r="BS1046" s="226">
        <v>0.18099999999999999</v>
      </c>
      <c r="BT1046" s="250"/>
      <c r="BU1046" s="87"/>
      <c r="BV1046" s="87"/>
      <c r="BW1046" s="104" t="s">
        <v>86</v>
      </c>
      <c r="BX1046" s="14"/>
      <c r="BY1046" s="16"/>
      <c r="BZ1046" s="102">
        <f>BK1046+BO1046+BS1046</f>
        <v>0.59299999999999997</v>
      </c>
      <c r="CA1046" s="17"/>
      <c r="CB1046" s="469" t="s">
        <v>100</v>
      </c>
      <c r="CC1046" s="470"/>
      <c r="CD1046" s="131" t="s">
        <v>86</v>
      </c>
      <c r="CE1046" s="19"/>
      <c r="CF1046" s="16"/>
      <c r="CG1046" s="102">
        <f>BZ1046</f>
        <v>0.59299999999999997</v>
      </c>
      <c r="CH1046" s="20"/>
      <c r="CI1046" s="9"/>
      <c r="CP1046" s="8"/>
      <c r="CQ1046" s="33" t="s">
        <v>86</v>
      </c>
      <c r="CR1046" s="44">
        <f>BK1046/C1041%</f>
        <v>0.79300711904118226</v>
      </c>
      <c r="CS1046" s="44">
        <f>BO1046/D1041%</f>
        <v>2.2470351619391078</v>
      </c>
      <c r="CT1046" s="44">
        <f>BS1046/E1041%</f>
        <v>1.798668389148365</v>
      </c>
      <c r="CU1046" s="49">
        <f>BZ1046/F1041%</f>
        <v>1.6667135107788302</v>
      </c>
    </row>
    <row r="1047" spans="1:99" ht="15.75" customHeight="1" x14ac:dyDescent="0.25">
      <c r="A1047" s="501" t="s">
        <v>95</v>
      </c>
      <c r="B1047" s="241" t="s">
        <v>38</v>
      </c>
      <c r="C1047" s="337">
        <f>BY1019/F1019%</f>
        <v>1.0519231248597853</v>
      </c>
      <c r="D1047" s="337">
        <f>BY1021/(F1021+F1022+F1023)%</f>
        <v>1.0729079426877022</v>
      </c>
      <c r="E1047" s="337">
        <f>BY1023/(F1024+F1025+F1026)%</f>
        <v>0.79144277979911803</v>
      </c>
      <c r="F1047" s="338">
        <f>BY1025/(F1027+F1028)%</f>
        <v>2.1676481643904273</v>
      </c>
      <c r="G1047" s="339">
        <f>BY1027/(F1029)%</f>
        <v>0</v>
      </c>
      <c r="H1047" s="340" t="s">
        <v>101</v>
      </c>
      <c r="I1047" s="341" t="s">
        <v>102</v>
      </c>
      <c r="J1047" s="341"/>
      <c r="K1047" s="342">
        <v>0</v>
      </c>
      <c r="L1047" s="343">
        <v>0</v>
      </c>
      <c r="M1047" s="344">
        <v>1</v>
      </c>
      <c r="N1047" s="343">
        <v>10</v>
      </c>
      <c r="O1047" s="344"/>
      <c r="P1047" s="344"/>
      <c r="Q1047" s="294">
        <f t="shared" si="887"/>
        <v>1</v>
      </c>
      <c r="R1047" s="345">
        <f t="shared" si="887"/>
        <v>10</v>
      </c>
      <c r="S1047" s="411">
        <f t="shared" si="888"/>
        <v>13</v>
      </c>
      <c r="T1047" s="411">
        <f t="shared" si="888"/>
        <v>275</v>
      </c>
      <c r="U1047" s="346">
        <f>S1047/X1021</f>
        <v>0.56521739130434778</v>
      </c>
      <c r="V1047" s="347">
        <f>T1047/S1047</f>
        <v>21.153846153846153</v>
      </c>
      <c r="W1047" s="213"/>
      <c r="X1047" s="348"/>
      <c r="Y1047" s="309"/>
      <c r="Z1047" s="309"/>
      <c r="AA1047" s="348"/>
      <c r="AE1047" s="348"/>
      <c r="AF1047" s="348"/>
      <c r="AG1047" s="169"/>
      <c r="AH1047" s="169"/>
      <c r="AI1047" s="169"/>
      <c r="AJ1047" s="169"/>
      <c r="AK1047" s="169"/>
      <c r="AL1047" s="169"/>
      <c r="AM1047" s="169"/>
      <c r="AN1047" s="169"/>
      <c r="AO1047" s="169"/>
      <c r="AP1047" s="169"/>
      <c r="AQ1047" s="169"/>
      <c r="AR1047" s="169"/>
      <c r="AS1047" s="169"/>
      <c r="AT1047" s="169"/>
      <c r="AU1047" s="169"/>
      <c r="AV1047" s="169"/>
      <c r="AW1047" s="169"/>
      <c r="AX1047" s="169"/>
      <c r="AY1047" s="169"/>
      <c r="AZ1047" s="169"/>
      <c r="BA1047" s="169"/>
      <c r="BB1047" s="169"/>
      <c r="BC1047" s="169"/>
      <c r="BD1047" s="169"/>
      <c r="BE1047" s="169"/>
      <c r="BF1047" s="169"/>
      <c r="BG1047" s="169"/>
      <c r="BH1047" s="224"/>
      <c r="BI1047" s="349"/>
      <c r="BJ1047" s="276"/>
      <c r="BK1047" s="197"/>
      <c r="BL1047" s="250"/>
      <c r="BM1047" s="287"/>
      <c r="BN1047" s="241"/>
      <c r="BO1047" s="241"/>
      <c r="BP1047" s="288"/>
      <c r="BQ1047" s="350"/>
      <c r="BR1047" s="197"/>
      <c r="BS1047" s="197"/>
      <c r="BT1047" s="289"/>
      <c r="BU1047" s="87"/>
      <c r="BV1047" s="87"/>
      <c r="BW1047" s="107"/>
      <c r="BX1047" s="14"/>
      <c r="BY1047" s="16"/>
      <c r="BZ1047" s="93"/>
      <c r="CA1047" s="17"/>
      <c r="CB1047" s="144" t="s">
        <v>90</v>
      </c>
      <c r="CC1047" s="145"/>
      <c r="CD1047" s="131"/>
      <c r="CE1047" s="21"/>
      <c r="CF1047" s="22"/>
      <c r="CG1047" s="146"/>
      <c r="CH1047" s="23"/>
      <c r="CI1047" s="9"/>
      <c r="CP1047" s="8"/>
      <c r="CQ1047" s="8"/>
      <c r="CR1047" s="8"/>
      <c r="CS1047" s="8"/>
      <c r="CT1047" s="8"/>
      <c r="CU1047" s="8"/>
    </row>
    <row r="1048" spans="1:99" ht="15.75" customHeight="1" x14ac:dyDescent="0.25">
      <c r="A1048" s="502"/>
      <c r="B1048" s="351" t="s">
        <v>39</v>
      </c>
      <c r="C1048" s="352">
        <f>CF1019/G1019%</f>
        <v>7.4109444194973881E-2</v>
      </c>
      <c r="D1048" s="352">
        <f>CF1021/(G1021+G1022+G1023)%</f>
        <v>4.3977242426497226E-2</v>
      </c>
      <c r="E1048" s="352">
        <f>CF1023/(G1024+G1025+G1026)%</f>
        <v>4.094744524861476E-2</v>
      </c>
      <c r="F1048" s="353">
        <f>CF1025/(G1027+G1028)%</f>
        <v>5.541727929988436E-2</v>
      </c>
      <c r="G1048" s="354">
        <f>CF1027/(G1029)%</f>
        <v>0</v>
      </c>
      <c r="H1048" s="413">
        <f>H1002+F1042-F1043</f>
        <v>1264.1409999999998</v>
      </c>
      <c r="K1048" s="309"/>
      <c r="L1048" s="309"/>
      <c r="M1048" s="471" t="s">
        <v>103</v>
      </c>
      <c r="N1048" s="472"/>
      <c r="O1048" s="473"/>
      <c r="P1048" s="357" t="s">
        <v>104</v>
      </c>
      <c r="Q1048" s="358" t="s">
        <v>105</v>
      </c>
      <c r="R1048" s="359" t="s">
        <v>106</v>
      </c>
      <c r="S1048" s="359" t="s">
        <v>107</v>
      </c>
      <c r="T1048" s="359" t="s">
        <v>108</v>
      </c>
      <c r="U1048" s="359" t="s">
        <v>101</v>
      </c>
      <c r="V1048" s="360" t="s">
        <v>109</v>
      </c>
      <c r="W1048" s="213"/>
      <c r="X1048" s="348"/>
      <c r="Y1048" s="348"/>
      <c r="Z1048" s="348"/>
      <c r="AA1048" s="348"/>
      <c r="AE1048" s="348"/>
      <c r="AF1048" s="348"/>
      <c r="AG1048" s="169"/>
      <c r="AH1048" s="169"/>
      <c r="AI1048" s="169"/>
      <c r="AJ1048" s="169"/>
      <c r="AK1048" s="169"/>
      <c r="AL1048" s="169"/>
      <c r="AM1048" s="169"/>
      <c r="AN1048" s="169"/>
      <c r="AO1048" s="169"/>
      <c r="AP1048" s="169"/>
      <c r="AQ1048" s="169"/>
      <c r="AR1048" s="169"/>
      <c r="AS1048" s="169"/>
      <c r="AT1048" s="169"/>
      <c r="AU1048" s="169"/>
      <c r="AV1048" s="169"/>
      <c r="AW1048" s="169"/>
      <c r="AX1048" s="169"/>
      <c r="AY1048" s="169"/>
      <c r="AZ1048" s="169"/>
      <c r="BA1048" s="169"/>
      <c r="BB1048" s="169"/>
      <c r="BC1048" s="169"/>
      <c r="BD1048" s="169"/>
      <c r="BE1048" s="169"/>
      <c r="BF1048" s="169"/>
      <c r="BG1048" s="169"/>
      <c r="BH1048" s="361" t="s">
        <v>110</v>
      </c>
      <c r="BI1048" s="480"/>
      <c r="BJ1048" s="362">
        <f>BJ1019+BJ1021+BJ1023+BJ1025+BJ1027+BJ1029+BJ1030+BJ1032+BJ1034+BJ1036+BJ1037+BJ1038+BJ1040+BJ1042+BJ1044+BJ1046</f>
        <v>11.62</v>
      </c>
      <c r="BK1048" s="362">
        <f>BK1019+BK1021+BK1023+BK1025+BK1027+BK1029+BK1030+BK1032+BK1034+BK1036+BK1037+BK1038+BK1040+BK1042+BK1044+BK1046</f>
        <v>0.51400000000000001</v>
      </c>
      <c r="BL1048" s="488"/>
      <c r="BM1048" s="489"/>
      <c r="BN1048" s="362">
        <f>BN1019+BN1021+BN1023+BN1025+BN1027+BN1029+BN1030+BN1032+BN1034+BN1036+BN1037+BN1038+BN1040+BN1042+BN1044+BN1046</f>
        <v>7.4499999999999993</v>
      </c>
      <c r="BO1048" s="362">
        <f>BO1019+BO1021+BO1023+BO1025+BO1027+BO1029+BO1030+BO1032+BO1034+BO1036+BO1037+BO1038+BO1040+BO1042+BO1044+BO1046</f>
        <v>1.216</v>
      </c>
      <c r="BP1048" s="488"/>
      <c r="BQ1048" s="489"/>
      <c r="BR1048" s="362">
        <f>BR1019+BR1021+BR1023+BR1025+BR1027+BR1029+BR1030+BR1032+BR1034+BR1036+BR1037+BR1038+BR1040+BR1042+BR1044+BR1046</f>
        <v>7.1500000000000021</v>
      </c>
      <c r="BS1048" s="362">
        <f>BS1019+BS1021+BS1023+BS1025+BS1027+BS1029+BS1030+BS1032+BS1034+BS1036+BS1037+BS1038+BS1040+BS1042+BS1044+BS1046</f>
        <v>0.67300000000000004</v>
      </c>
      <c r="BT1048" s="482"/>
      <c r="BU1048" s="87"/>
      <c r="BV1048" s="87"/>
      <c r="BW1048" s="147" t="s">
        <v>110</v>
      </c>
      <c r="BX1048" s="18"/>
      <c r="BY1048" s="148">
        <f>BY1019+BY1021+BY1023+BY1025+BY1027+BY1029+BY1030+BY1032+BY1034+BY1036+BY1037+BY1038+BY1040+BY1042+BY1044+BY1046</f>
        <v>26.22</v>
      </c>
      <c r="BZ1048" s="149">
        <f>BZ1021+BZ1023+BZ1025+BZ1027+BZ1029+BZ1030+BZ1032+BZ1034+BZ1036+BZ1037+BZ1038+BZ1040+BZ1042+BZ1044+BZ1046+CC1047</f>
        <v>2.403</v>
      </c>
      <c r="CA1048" s="150">
        <f>CA1029+CA1030+CA1032+CA1036+CA1036+CA1037</f>
        <v>0</v>
      </c>
      <c r="CB1048" s="144" t="s">
        <v>39</v>
      </c>
      <c r="CC1048" s="145">
        <f>CC1047</f>
        <v>0</v>
      </c>
      <c r="CD1048" s="147" t="s">
        <v>110</v>
      </c>
      <c r="CE1048" s="151"/>
      <c r="CF1048" s="152">
        <f>SUM(CF1001:CF1047)</f>
        <v>510.23999999999984</v>
      </c>
      <c r="CG1048" s="153">
        <f>SUM(BZ1002:BZ1048)</f>
        <v>7.2809999999999988</v>
      </c>
      <c r="CH1048" s="154">
        <f>CA1048</f>
        <v>0</v>
      </c>
      <c r="CI1048" s="9"/>
      <c r="CP1048" s="8"/>
      <c r="CQ1048" s="45"/>
      <c r="CR1048" s="8"/>
      <c r="CS1048" s="8"/>
      <c r="CT1048" s="8"/>
      <c r="CU1048" s="8"/>
    </row>
    <row r="1049" spans="1:99" ht="15" customHeight="1" x14ac:dyDescent="0.25">
      <c r="A1049" s="363"/>
      <c r="H1049" s="364" t="s">
        <v>109</v>
      </c>
      <c r="K1049" s="309"/>
      <c r="L1049" s="309"/>
      <c r="M1049" s="365"/>
      <c r="N1049" s="333"/>
      <c r="O1049" s="366"/>
      <c r="P1049" s="367" t="s">
        <v>111</v>
      </c>
      <c r="Q1049" s="205"/>
      <c r="R1049" s="205"/>
      <c r="S1049" s="368"/>
      <c r="T1049" s="368"/>
      <c r="U1049" s="368"/>
      <c r="V1049" s="369">
        <f>Q1049+R1049+S1049+T1049+U1049</f>
        <v>0</v>
      </c>
      <c r="W1049" s="213"/>
      <c r="X1049" s="348"/>
      <c r="Y1049" s="348"/>
      <c r="Z1049" s="348"/>
      <c r="AA1049" s="348"/>
      <c r="AE1049" s="348"/>
      <c r="AF1049" s="348"/>
      <c r="AG1049" s="169"/>
      <c r="AH1049" s="169"/>
      <c r="AI1049" s="169"/>
      <c r="AJ1049" s="169"/>
      <c r="AK1049" s="169"/>
      <c r="AL1049" s="169"/>
      <c r="AM1049" s="169"/>
      <c r="AN1049" s="169"/>
      <c r="AO1049" s="169"/>
      <c r="AP1049" s="169"/>
      <c r="AQ1049" s="169"/>
      <c r="AR1049" s="169"/>
      <c r="AS1049" s="169"/>
      <c r="AT1049" s="169"/>
      <c r="AU1049" s="169"/>
      <c r="AV1049" s="169"/>
      <c r="AW1049" s="169"/>
      <c r="AX1049" s="169"/>
      <c r="AY1049" s="169"/>
      <c r="AZ1049" s="169"/>
      <c r="BA1049" s="169"/>
      <c r="BB1049" s="169"/>
      <c r="BC1049" s="169"/>
      <c r="BD1049" s="169"/>
      <c r="BE1049" s="169"/>
      <c r="BF1049" s="169"/>
      <c r="BG1049" s="169"/>
      <c r="BH1049" s="370" t="s">
        <v>112</v>
      </c>
      <c r="BI1049" s="481"/>
      <c r="BJ1049" s="371">
        <f>BJ1048/(BJ1048+C1042)%</f>
        <v>10.137846798115511</v>
      </c>
      <c r="BK1049" s="371">
        <f>BK1048/C1042%</f>
        <v>0.49902912621359224</v>
      </c>
      <c r="BL1049" s="490"/>
      <c r="BM1049" s="491"/>
      <c r="BN1049" s="371">
        <f>BN1048/(BN1048+D1042)%</f>
        <v>3.1375026321330806</v>
      </c>
      <c r="BO1049" s="371">
        <f>BO1048/D1042%</f>
        <v>0.52869565217391312</v>
      </c>
      <c r="BP1049" s="490"/>
      <c r="BQ1049" s="491"/>
      <c r="BR1049" s="371">
        <f>BR1048/(BR1048+E1042)%</f>
        <v>7.7590884427563767</v>
      </c>
      <c r="BS1049" s="371">
        <f>BS1048/E1042%</f>
        <v>0.79176470588235304</v>
      </c>
      <c r="BT1049" s="483"/>
      <c r="BU1049" s="87"/>
      <c r="BV1049" s="87"/>
      <c r="BW1049" s="87"/>
      <c r="BX1049" s="87"/>
      <c r="BY1049" s="87"/>
      <c r="BZ1049" s="87"/>
      <c r="CA1049" s="87"/>
      <c r="CB1049" s="87"/>
      <c r="CC1049" s="87"/>
      <c r="CD1049" s="87"/>
      <c r="CE1049" s="87"/>
      <c r="CF1049" s="87"/>
      <c r="CG1049" s="87"/>
      <c r="CH1049" s="87"/>
      <c r="CI1049" s="9"/>
      <c r="CP1049" s="8"/>
    </row>
    <row r="1050" spans="1:99" ht="15" customHeight="1" x14ac:dyDescent="0.25">
      <c r="A1050" s="474" t="s">
        <v>95</v>
      </c>
      <c r="B1050" s="475"/>
      <c r="C1050" s="327" t="s">
        <v>58</v>
      </c>
      <c r="D1050" s="372" t="s">
        <v>61</v>
      </c>
      <c r="E1050" s="323" t="s">
        <v>65</v>
      </c>
      <c r="F1050" s="325" t="s">
        <v>70</v>
      </c>
      <c r="G1050" s="373" t="s">
        <v>71</v>
      </c>
      <c r="H1050" s="374" t="s">
        <v>73</v>
      </c>
      <c r="I1050" s="375"/>
      <c r="K1050" s="309"/>
      <c r="L1050" s="309"/>
      <c r="M1050" s="476" t="s">
        <v>113</v>
      </c>
      <c r="N1050" s="477"/>
      <c r="O1050" s="376"/>
      <c r="P1050" s="377" t="s">
        <v>114</v>
      </c>
      <c r="Q1050" s="378">
        <f t="shared" ref="Q1050:V1050" si="889">Q1049</f>
        <v>0</v>
      </c>
      <c r="R1050" s="378">
        <f t="shared" si="889"/>
        <v>0</v>
      </c>
      <c r="S1050" s="378">
        <f t="shared" si="889"/>
        <v>0</v>
      </c>
      <c r="T1050" s="378">
        <f t="shared" si="889"/>
        <v>0</v>
      </c>
      <c r="U1050" s="378">
        <f t="shared" si="889"/>
        <v>0</v>
      </c>
      <c r="V1050" s="379">
        <f t="shared" si="889"/>
        <v>0</v>
      </c>
      <c r="W1050" s="169"/>
      <c r="X1050" s="348"/>
      <c r="Y1050" s="348"/>
      <c r="Z1050" s="348"/>
      <c r="AA1050" s="348"/>
      <c r="AE1050" s="348"/>
      <c r="AF1050" s="348"/>
      <c r="AG1050" s="169"/>
      <c r="AH1050" s="169"/>
      <c r="AI1050" s="169"/>
      <c r="AJ1050" s="169"/>
      <c r="AK1050" s="169"/>
      <c r="AL1050" s="169"/>
      <c r="AM1050" s="169"/>
      <c r="AN1050" s="169"/>
      <c r="AO1050" s="169"/>
      <c r="AP1050" s="169"/>
      <c r="AQ1050" s="169"/>
      <c r="AR1050" s="169"/>
      <c r="AS1050" s="169"/>
      <c r="AT1050" s="169"/>
      <c r="AU1050" s="169"/>
      <c r="AV1050" s="169"/>
      <c r="AW1050" s="169"/>
      <c r="AX1050" s="169"/>
      <c r="AY1050" s="169"/>
      <c r="AZ1050" s="169"/>
      <c r="BA1050" s="169"/>
      <c r="BB1050" s="169"/>
      <c r="BC1050" s="169"/>
      <c r="BD1050" s="169"/>
      <c r="BE1050" s="169"/>
      <c r="BF1050" s="169"/>
      <c r="BG1050" s="169"/>
      <c r="BH1050" s="380"/>
      <c r="BI1050" s="381"/>
      <c r="BJ1050" s="381"/>
      <c r="BK1050" s="381"/>
      <c r="BL1050" s="381"/>
      <c r="BM1050" s="381"/>
      <c r="BN1050" s="381"/>
      <c r="BO1050" s="381"/>
      <c r="BP1050" s="381"/>
      <c r="BQ1050" s="381"/>
      <c r="BR1050" s="381"/>
      <c r="BS1050" s="381"/>
      <c r="BT1050" s="381"/>
      <c r="BU1050" s="87"/>
      <c r="BV1050" s="87"/>
      <c r="BW1050" s="87"/>
      <c r="BX1050" s="87"/>
      <c r="BY1050" s="87"/>
      <c r="BZ1050" s="87"/>
      <c r="CA1050" s="87"/>
      <c r="CB1050" s="87"/>
      <c r="CC1050" s="87"/>
      <c r="CD1050" s="87"/>
      <c r="CE1050" s="87"/>
      <c r="CF1050" s="87"/>
      <c r="CG1050" s="87"/>
      <c r="CH1050" s="87"/>
      <c r="CI1050" s="9"/>
    </row>
    <row r="1051" spans="1:99" ht="15" customHeight="1" x14ac:dyDescent="0.25">
      <c r="A1051" s="382"/>
      <c r="B1051" s="189"/>
      <c r="C1051" s="333">
        <v>1.5</v>
      </c>
      <c r="D1051" s="333">
        <v>1.45</v>
      </c>
      <c r="E1051" s="383">
        <v>1.25</v>
      </c>
      <c r="F1051" s="272">
        <v>1.5</v>
      </c>
      <c r="G1051" s="384">
        <v>1.5</v>
      </c>
      <c r="H1051" s="385">
        <v>1.5</v>
      </c>
      <c r="I1051" s="386"/>
      <c r="K1051" s="387" t="s">
        <v>56</v>
      </c>
      <c r="L1051" s="388"/>
      <c r="M1051" s="476" t="s">
        <v>115</v>
      </c>
      <c r="N1051" s="477"/>
      <c r="O1051" s="376"/>
      <c r="S1051" s="309"/>
      <c r="T1051" s="389"/>
      <c r="U1051" s="478" t="s">
        <v>109</v>
      </c>
      <c r="V1051" s="479"/>
      <c r="W1051" s="169"/>
      <c r="X1051" s="348"/>
      <c r="Y1051" s="390" t="s">
        <v>116</v>
      </c>
      <c r="Z1051" s="390">
        <f>100-(Z1054+V1054+0.15)</f>
        <v>94.107912504063989</v>
      </c>
      <c r="AA1051" s="348"/>
      <c r="AE1051" s="348"/>
      <c r="AF1051" s="348"/>
      <c r="AG1051" s="169"/>
      <c r="AH1051" s="169"/>
      <c r="AI1051" s="169"/>
      <c r="AJ1051" s="169"/>
      <c r="AK1051" s="169"/>
      <c r="AL1051" s="169"/>
      <c r="AM1051" s="169"/>
      <c r="AN1051" s="169"/>
      <c r="AO1051" s="169"/>
      <c r="AP1051" s="169"/>
      <c r="AQ1051" s="169"/>
      <c r="AR1051" s="169"/>
      <c r="AS1051" s="169"/>
      <c r="AT1051" s="169"/>
      <c r="AU1051" s="169"/>
      <c r="AV1051" s="169"/>
      <c r="AW1051" s="169"/>
      <c r="AX1051" s="169"/>
      <c r="AY1051" s="169"/>
      <c r="AZ1051" s="169"/>
      <c r="BA1051" s="169"/>
      <c r="BB1051" s="169"/>
      <c r="BC1051" s="169"/>
      <c r="BD1051" s="169"/>
      <c r="BE1051" s="169"/>
      <c r="BF1051" s="169"/>
      <c r="BG1051" s="169"/>
      <c r="BH1051" s="380"/>
      <c r="BI1051" s="381"/>
      <c r="BJ1051" s="381"/>
      <c r="BK1051" s="381"/>
      <c r="BL1051" s="381"/>
      <c r="BM1051" s="381"/>
      <c r="BN1051" s="381"/>
      <c r="BO1051" s="381"/>
      <c r="BP1051" s="381"/>
      <c r="BQ1051" s="381"/>
      <c r="BR1051" s="381"/>
      <c r="BS1051" s="381"/>
      <c r="BT1051" s="381"/>
      <c r="BU1051" s="87"/>
      <c r="BV1051" s="87"/>
      <c r="BW1051" s="87"/>
      <c r="BX1051" s="87"/>
      <c r="BY1051" s="87"/>
      <c r="BZ1051" s="87"/>
      <c r="CA1051" s="87"/>
      <c r="CB1051" s="87"/>
      <c r="CC1051" s="87"/>
      <c r="CD1051" s="87"/>
      <c r="CE1051" s="87"/>
      <c r="CF1051" s="87"/>
      <c r="CG1051" s="87"/>
      <c r="CH1051" s="87"/>
      <c r="CI1051" s="9"/>
    </row>
    <row r="1052" spans="1:99" ht="15.75" customHeight="1" x14ac:dyDescent="0.25">
      <c r="A1052" s="365" t="s">
        <v>117</v>
      </c>
      <c r="B1052" s="241" t="s">
        <v>38</v>
      </c>
      <c r="C1052" s="337">
        <f>BX1029/(BX1029+F1031)%</f>
        <v>2.7341376616613142</v>
      </c>
      <c r="D1052" s="337">
        <f>BX1030/(BX1030+F1032)%</f>
        <v>1.8814023950367915</v>
      </c>
      <c r="E1052" s="337">
        <f>BX1032/(BX1032+F1033)%</f>
        <v>2.2856496737093752</v>
      </c>
      <c r="F1052" s="339">
        <f>BX1034/(BX1034+F1034)%</f>
        <v>3.6901817610803591</v>
      </c>
      <c r="G1052" s="391">
        <f>BX1036/(BX1036+F1035)%</f>
        <v>3.6823935558112768</v>
      </c>
      <c r="H1052" s="392">
        <f>BX1037/(BX1037+F1036)%</f>
        <v>5.3138686131386867</v>
      </c>
      <c r="I1052" s="393"/>
      <c r="K1052" s="337">
        <f>BZ1027/(F1029)%</f>
        <v>0</v>
      </c>
      <c r="L1052" s="309"/>
      <c r="M1052" s="476" t="s">
        <v>118</v>
      </c>
      <c r="N1052" s="477"/>
      <c r="O1052" s="376"/>
      <c r="S1052" s="309"/>
      <c r="T1052" s="492" t="s">
        <v>119</v>
      </c>
      <c r="U1052" s="183" t="s">
        <v>36</v>
      </c>
      <c r="V1052" s="366">
        <v>5.25</v>
      </c>
      <c r="W1052" s="169"/>
      <c r="X1052" s="348"/>
      <c r="Y1052" s="484" t="s">
        <v>120</v>
      </c>
      <c r="Z1052" s="484"/>
      <c r="AA1052" s="348"/>
      <c r="AB1052" s="348"/>
      <c r="AC1052" s="348"/>
      <c r="AD1052" s="348"/>
      <c r="AE1052" s="348"/>
      <c r="AF1052" s="348"/>
      <c r="AG1052" s="169"/>
      <c r="AH1052" s="169"/>
      <c r="AI1052" s="169"/>
      <c r="AJ1052" s="169"/>
      <c r="AK1052" s="169"/>
      <c r="AL1052" s="169"/>
      <c r="AM1052" s="169"/>
      <c r="AN1052" s="169"/>
      <c r="AO1052" s="169"/>
      <c r="AP1052" s="169"/>
      <c r="AQ1052" s="169"/>
      <c r="AR1052" s="169"/>
      <c r="AS1052" s="169"/>
      <c r="AT1052" s="169"/>
      <c r="AU1052" s="169"/>
      <c r="AV1052" s="169"/>
      <c r="AW1052" s="169"/>
      <c r="AX1052" s="169"/>
      <c r="AY1052" s="169"/>
      <c r="AZ1052" s="169"/>
      <c r="BA1052" s="169"/>
      <c r="BB1052" s="169"/>
      <c r="BC1052" s="169"/>
      <c r="BD1052" s="169"/>
      <c r="BE1052" s="169"/>
      <c r="BF1052" s="169"/>
      <c r="BG1052" s="169"/>
      <c r="BH1052" s="380"/>
      <c r="BI1052" s="381"/>
      <c r="BJ1052" s="381"/>
      <c r="BK1052" s="381"/>
      <c r="BL1052" s="381"/>
      <c r="BM1052" s="381"/>
      <c r="BN1052" s="381"/>
      <c r="BO1052" s="381"/>
      <c r="BP1052" s="381"/>
      <c r="BQ1052" s="381"/>
      <c r="BR1052" s="381"/>
      <c r="BS1052" s="381"/>
      <c r="BT1052" s="381"/>
      <c r="BU1052" s="87"/>
      <c r="BV1052" s="87"/>
      <c r="BW1052" s="87"/>
      <c r="BX1052" s="87"/>
      <c r="BY1052" s="87"/>
      <c r="BZ1052" s="87"/>
      <c r="CA1052" s="87"/>
      <c r="CB1052" s="87"/>
      <c r="CC1052" s="87"/>
      <c r="CD1052" s="87"/>
      <c r="CE1052" s="87"/>
      <c r="CF1052" s="87"/>
      <c r="CG1052" s="87"/>
      <c r="CH1052" s="87"/>
      <c r="CI1052" s="9"/>
    </row>
    <row r="1053" spans="1:99" ht="15.75" customHeight="1" x14ac:dyDescent="0.25">
      <c r="A1053" s="365"/>
      <c r="B1053" s="241" t="s">
        <v>39</v>
      </c>
      <c r="C1053" s="337">
        <f>CE1029/(CE1029+G1031)%</f>
        <v>0.11592363907487782</v>
      </c>
      <c r="D1053" s="337">
        <f>CE1030/(CE1030+G1032)%</f>
        <v>0.11765996702633562</v>
      </c>
      <c r="E1053" s="337">
        <f>CE1032/(CE1032+G1033)%</f>
        <v>0.12451886438795678</v>
      </c>
      <c r="F1053" s="339">
        <f>CE1034/(CE1034+G1034)%</f>
        <v>0.26226507745189942</v>
      </c>
      <c r="G1053" s="391">
        <f>CE1036/(CE1036+G1035)%</f>
        <v>0.27093272825024023</v>
      </c>
      <c r="H1053" s="394">
        <f>CF1037/(CF1037+G1036)%</f>
        <v>0.18381424661408102</v>
      </c>
      <c r="K1053" s="352">
        <f>CG1027/(G1029)%</f>
        <v>0</v>
      </c>
      <c r="M1053" s="485" t="s">
        <v>121</v>
      </c>
      <c r="N1053" s="467"/>
      <c r="O1053" s="395"/>
      <c r="T1053" s="492"/>
      <c r="U1053" s="183" t="s">
        <v>38</v>
      </c>
      <c r="V1053" s="193">
        <f>BY1048/(BY1048+F1042)%</f>
        <v>5.9024807527801526</v>
      </c>
      <c r="W1053" s="169"/>
      <c r="X1053" s="260"/>
      <c r="Y1053" s="183" t="s">
        <v>122</v>
      </c>
      <c r="Z1053" s="396">
        <v>0</v>
      </c>
      <c r="AA1053" s="260"/>
      <c r="AB1053" s="260"/>
      <c r="AC1053" s="260"/>
      <c r="AD1053" s="260"/>
      <c r="AE1053" s="260"/>
      <c r="AF1053" s="260"/>
      <c r="AG1053" s="223"/>
      <c r="AH1053" s="223"/>
      <c r="AI1053" s="223"/>
      <c r="AJ1053" s="223"/>
      <c r="AK1053" s="223"/>
      <c r="AL1053" s="223"/>
      <c r="AM1053" s="223"/>
      <c r="AN1053" s="223"/>
      <c r="AO1053" s="223"/>
      <c r="AP1053" s="223"/>
      <c r="AQ1053" s="223"/>
      <c r="AR1053" s="223"/>
      <c r="AS1053" s="223"/>
      <c r="AT1053" s="223"/>
      <c r="AU1053" s="223"/>
      <c r="AV1053" s="223"/>
      <c r="AW1053" s="223"/>
      <c r="AX1053" s="223"/>
      <c r="AY1053" s="223"/>
      <c r="AZ1053" s="223"/>
      <c r="BA1053" s="223"/>
      <c r="BB1053" s="223"/>
      <c r="BC1053" s="223"/>
      <c r="BD1053" s="223"/>
      <c r="BE1053" s="223"/>
      <c r="BF1053" s="223"/>
      <c r="BG1053" s="223"/>
      <c r="BH1053" s="380"/>
      <c r="BI1053" s="381"/>
      <c r="BJ1053" s="381"/>
      <c r="BK1053" s="381"/>
      <c r="BL1053" s="381"/>
      <c r="BM1053" s="381"/>
      <c r="BN1053" s="381"/>
      <c r="BO1053" s="381"/>
      <c r="BP1053" s="381"/>
      <c r="BQ1053" s="381"/>
      <c r="BR1053" s="381"/>
      <c r="BS1053" s="381"/>
      <c r="BT1053" s="381"/>
      <c r="BU1053" s="87"/>
      <c r="BV1053" s="87"/>
      <c r="BW1053" s="87"/>
      <c r="BX1053" s="87"/>
      <c r="BY1053" s="87"/>
      <c r="BZ1053" s="87"/>
      <c r="CA1053" s="87"/>
      <c r="CB1053" s="87"/>
      <c r="CC1053" s="87"/>
      <c r="CD1053" s="87"/>
      <c r="CE1053" s="87"/>
      <c r="CF1053" s="87"/>
      <c r="CG1053" s="87"/>
      <c r="CH1053" s="87"/>
      <c r="CI1053" s="9"/>
    </row>
    <row r="1054" spans="1:99" ht="15.75" customHeight="1" x14ac:dyDescent="0.25">
      <c r="A1054" s="382"/>
      <c r="B1054" s="234"/>
      <c r="C1054" s="333">
        <v>1.95</v>
      </c>
      <c r="D1054" s="333">
        <v>1.75</v>
      </c>
      <c r="E1054" s="333">
        <v>1.65</v>
      </c>
      <c r="F1054" s="384"/>
      <c r="G1054" s="322" t="s">
        <v>123</v>
      </c>
      <c r="H1054" s="397" t="s">
        <v>45</v>
      </c>
      <c r="I1054" s="327" t="s">
        <v>48</v>
      </c>
      <c r="J1054" s="327" t="s">
        <v>52</v>
      </c>
      <c r="K1054" s="327" t="s">
        <v>58</v>
      </c>
      <c r="L1054" s="372" t="s">
        <v>61</v>
      </c>
      <c r="M1054" s="323" t="s">
        <v>65</v>
      </c>
      <c r="N1054" s="323" t="s">
        <v>70</v>
      </c>
      <c r="O1054" s="327" t="s">
        <v>77</v>
      </c>
      <c r="P1054" s="327" t="s">
        <v>80</v>
      </c>
      <c r="Q1054" s="398" t="s">
        <v>82</v>
      </c>
      <c r="R1054" s="398" t="s">
        <v>84</v>
      </c>
      <c r="S1054" s="399" t="s">
        <v>86</v>
      </c>
      <c r="T1054" s="493"/>
      <c r="U1054" s="183" t="s">
        <v>39</v>
      </c>
      <c r="V1054" s="414">
        <f>CF1048/(CF1048+G1042)%</f>
        <v>5.7420874959360066</v>
      </c>
      <c r="W1054" s="169"/>
      <c r="X1054" s="260"/>
      <c r="Y1054" s="183" t="s">
        <v>124</v>
      </c>
      <c r="Z1054" s="400">
        <f>Z1053/((CF1048+G1042)+(CF1048+G1042)*0.0015)%</f>
        <v>0</v>
      </c>
      <c r="AF1054" s="260"/>
      <c r="AG1054" s="223"/>
      <c r="AH1054" s="223"/>
      <c r="AI1054" s="223"/>
      <c r="AJ1054" s="223"/>
      <c r="AK1054" s="223"/>
      <c r="AL1054" s="223"/>
      <c r="AM1054" s="223"/>
      <c r="AN1054" s="223"/>
      <c r="AO1054" s="223"/>
      <c r="AP1054" s="223"/>
      <c r="AQ1054" s="223"/>
      <c r="AR1054" s="223"/>
      <c r="AS1054" s="223"/>
      <c r="AT1054" s="223"/>
      <c r="AU1054" s="223"/>
      <c r="AV1054" s="223"/>
      <c r="AW1054" s="223"/>
      <c r="AX1054" s="223"/>
      <c r="AY1054" s="223"/>
      <c r="AZ1054" s="223"/>
      <c r="BA1054" s="223"/>
      <c r="BB1054" s="223"/>
      <c r="BC1054" s="223"/>
      <c r="BD1054" s="223"/>
      <c r="BE1054" s="223"/>
      <c r="BF1054" s="223"/>
      <c r="BG1054" s="223"/>
      <c r="BH1054" s="380"/>
      <c r="BI1054" s="381"/>
      <c r="BJ1054" s="381"/>
      <c r="BK1054" s="381"/>
      <c r="BL1054" s="381"/>
      <c r="BM1054" s="381"/>
      <c r="BN1054" s="381"/>
      <c r="BO1054" s="381"/>
      <c r="BP1054" s="381"/>
      <c r="BQ1054" s="381"/>
      <c r="BR1054" s="381"/>
      <c r="BS1054" s="381"/>
      <c r="BT1054" s="381"/>
      <c r="BU1054" s="87"/>
      <c r="BV1054" s="87"/>
      <c r="BW1054" s="87"/>
      <c r="BX1054" s="87"/>
      <c r="BY1054" s="87"/>
      <c r="BZ1054" s="87"/>
      <c r="CA1054" s="87"/>
      <c r="CB1054" s="87"/>
      <c r="CC1054" s="87"/>
      <c r="CD1054" s="87"/>
      <c r="CE1054" s="87"/>
      <c r="CF1054" s="87"/>
      <c r="CG1054" s="87"/>
      <c r="CH1054" s="87"/>
      <c r="CI1054" s="9"/>
    </row>
    <row r="1055" spans="1:99" ht="15" customHeight="1" x14ac:dyDescent="0.25">
      <c r="A1055" s="365" t="s">
        <v>109</v>
      </c>
      <c r="B1055" s="241" t="s">
        <v>38</v>
      </c>
      <c r="C1055" s="337">
        <f>BY1029/(BY1029+F1031)%</f>
        <v>2.9867543935589995</v>
      </c>
      <c r="D1055" s="337">
        <f>BY1030/(BY1030+F1032)%</f>
        <v>2.0509866052138843</v>
      </c>
      <c r="E1055" s="337">
        <f>BY1032/(BY1032+F1033)%</f>
        <v>2.568934415668084</v>
      </c>
      <c r="F1055" s="338">
        <f>BY1034/(BY1034+F1034)%</f>
        <v>3.6901817610803591</v>
      </c>
      <c r="G1055" s="274" t="s">
        <v>38</v>
      </c>
      <c r="H1055" s="337">
        <f>BZ1021/(F1021+F1022+F1023)%</f>
        <v>0</v>
      </c>
      <c r="I1055" s="337">
        <f>BZ1023/(F1024+F1025+F1026)%</f>
        <v>0</v>
      </c>
      <c r="J1055" s="337">
        <f>BZ1025/(F1027+F1028)%</f>
        <v>0</v>
      </c>
      <c r="K1055" s="337">
        <f>BZ1029/F1031%</f>
        <v>0</v>
      </c>
      <c r="L1055" s="337">
        <f>BZ1030/F1032%</f>
        <v>0</v>
      </c>
      <c r="M1055" s="337">
        <f>BZ1032/F1033%</f>
        <v>0</v>
      </c>
      <c r="N1055" s="386">
        <f>BZ1034/F1034%</f>
        <v>0</v>
      </c>
      <c r="O1055" s="337">
        <f>BZ1038/F1037%</f>
        <v>2.2371635673471038</v>
      </c>
      <c r="P1055" s="337">
        <f>BZ1040/F1038%</f>
        <v>1.1317146922803274</v>
      </c>
      <c r="Q1055" s="337" t="e">
        <f>BZ1042/F1039%</f>
        <v>#DIV/0!</v>
      </c>
      <c r="R1055" s="386">
        <f>BZ1044/F1040%</f>
        <v>1.2713259996047692</v>
      </c>
      <c r="S1055" s="272">
        <f>BZ1046/F1041%</f>
        <v>1.6667135107788302</v>
      </c>
      <c r="T1055" s="493" t="s">
        <v>14</v>
      </c>
      <c r="U1055" s="183" t="s">
        <v>38</v>
      </c>
      <c r="V1055" s="193">
        <f>BZ1048/F1042%/0.381</f>
        <v>1.5088723957352221</v>
      </c>
      <c r="W1055" s="223"/>
      <c r="X1055" s="260"/>
      <c r="AF1055" s="260"/>
      <c r="AG1055" s="223"/>
      <c r="AH1055" s="223"/>
      <c r="AI1055" s="223"/>
      <c r="AJ1055" s="223"/>
      <c r="AK1055" s="223"/>
      <c r="AL1055" s="223"/>
      <c r="AM1055" s="223"/>
      <c r="AN1055" s="223"/>
      <c r="AO1055" s="223"/>
      <c r="AP1055" s="223"/>
      <c r="AQ1055" s="223"/>
      <c r="AR1055" s="223"/>
      <c r="AS1055" s="223"/>
      <c r="AT1055" s="223"/>
      <c r="AU1055" s="223"/>
      <c r="AV1055" s="223"/>
      <c r="AW1055" s="223"/>
      <c r="AX1055" s="223"/>
      <c r="AY1055" s="223"/>
      <c r="AZ1055" s="223"/>
      <c r="BA1055" s="223"/>
      <c r="BB1055" s="223"/>
      <c r="BC1055" s="223"/>
      <c r="BD1055" s="223"/>
      <c r="BE1055" s="223"/>
      <c r="BF1055" s="223"/>
      <c r="BG1055" s="223"/>
      <c r="BH1055" s="380"/>
      <c r="BI1055" s="381"/>
      <c r="BJ1055" s="381"/>
      <c r="BK1055" s="381"/>
      <c r="BL1055" s="381"/>
      <c r="BM1055" s="381"/>
      <c r="BN1055" s="381"/>
      <c r="BO1055" s="381"/>
      <c r="BP1055" s="381"/>
      <c r="BQ1055" s="381"/>
      <c r="BR1055" s="381"/>
      <c r="BS1055" s="381"/>
      <c r="BT1055" s="381"/>
      <c r="BU1055" s="87"/>
      <c r="BV1055" s="87"/>
      <c r="BW1055" s="87"/>
      <c r="BX1055" s="87"/>
      <c r="BY1055" s="87"/>
      <c r="BZ1055" s="87"/>
      <c r="CA1055" s="87"/>
      <c r="CB1055" s="87"/>
      <c r="CC1055" s="87"/>
      <c r="CD1055" s="87"/>
      <c r="CE1055" s="87"/>
      <c r="CF1055" s="87"/>
      <c r="CG1055" s="87"/>
      <c r="CH1055" s="87"/>
      <c r="CI1055" s="9"/>
    </row>
    <row r="1056" spans="1:99" ht="15" customHeight="1" x14ac:dyDescent="0.25">
      <c r="A1056" s="401"/>
      <c r="B1056" s="351" t="s">
        <v>39</v>
      </c>
      <c r="C1056" s="352">
        <f>CF1029/(CF1029+G1031)%</f>
        <v>0.12694996993677524</v>
      </c>
      <c r="D1056" s="352">
        <f>CF1030/(CF1030+G1032)%</f>
        <v>0.12847366073426303</v>
      </c>
      <c r="E1056" s="352">
        <f>CF1032/(CF1032+G1033)%</f>
        <v>0.14033649083105595</v>
      </c>
      <c r="F1056" s="353">
        <f>CF1034/(CF1034+G1034)%</f>
        <v>0.26226507745189942</v>
      </c>
      <c r="G1056" s="402" t="s">
        <v>39</v>
      </c>
      <c r="H1056" s="352">
        <f>CG1021/(G1021+G1022+G1023)%</f>
        <v>0</v>
      </c>
      <c r="I1056" s="352">
        <f>CG1023/(G1024+G1025+G1026)%</f>
        <v>0</v>
      </c>
      <c r="J1056" s="352">
        <f>CG1025/(G1027+G1028)%</f>
        <v>0</v>
      </c>
      <c r="K1056" s="352">
        <f>CG1029/G1031%</f>
        <v>0</v>
      </c>
      <c r="L1056" s="352">
        <f>CG1030/G1032%</f>
        <v>0</v>
      </c>
      <c r="M1056" s="352">
        <f>CG1032/G1033%</f>
        <v>0</v>
      </c>
      <c r="N1056" s="393">
        <f>CG1034/G1034%</f>
        <v>0</v>
      </c>
      <c r="O1056" s="352">
        <f>CG1038/G1037%</f>
        <v>0.13890351471023324</v>
      </c>
      <c r="P1056" s="352">
        <f>CG1040/G1038%</f>
        <v>6.7211134072347717E-2</v>
      </c>
      <c r="Q1056" s="352">
        <f>CG1042/G1039%</f>
        <v>0</v>
      </c>
      <c r="R1056" s="393">
        <f>CG1044/G1040%</f>
        <v>6.2078437553273275E-2</v>
      </c>
      <c r="S1056" s="403">
        <f>CG1046/G1041%</f>
        <v>9.1802913233088063E-2</v>
      </c>
      <c r="T1056" s="494"/>
      <c r="U1056" s="404" t="s">
        <v>39</v>
      </c>
      <c r="V1056" s="405">
        <f>CG1048/G1042%/0.381</f>
        <v>0.22816211918645915</v>
      </c>
      <c r="W1056" s="223"/>
      <c r="X1056" s="260"/>
      <c r="AF1056" s="260"/>
      <c r="AG1056" s="223"/>
      <c r="AH1056" s="223"/>
      <c r="AI1056" s="223"/>
      <c r="AJ1056" s="223"/>
      <c r="AK1056" s="223"/>
      <c r="AL1056" s="223"/>
      <c r="AM1056" s="223"/>
      <c r="AN1056" s="223"/>
      <c r="AO1056" s="223"/>
      <c r="AP1056" s="223"/>
      <c r="AQ1056" s="223"/>
      <c r="AR1056" s="223"/>
      <c r="AS1056" s="223"/>
      <c r="AT1056" s="223"/>
      <c r="AU1056" s="223"/>
      <c r="AV1056" s="223"/>
      <c r="AW1056" s="223"/>
      <c r="AX1056" s="223"/>
      <c r="AY1056" s="223"/>
      <c r="AZ1056" s="223"/>
      <c r="BA1056" s="223"/>
      <c r="BB1056" s="223"/>
      <c r="BC1056" s="223"/>
      <c r="BD1056" s="223"/>
      <c r="BE1056" s="223"/>
      <c r="BF1056" s="223"/>
      <c r="BG1056" s="223"/>
      <c r="BH1056" s="380"/>
      <c r="BI1056" s="381"/>
      <c r="BJ1056" s="381"/>
      <c r="BK1056" s="381"/>
      <c r="BL1056" s="381"/>
      <c r="BM1056" s="381"/>
      <c r="BN1056" s="381"/>
      <c r="BO1056" s="381"/>
      <c r="BP1056" s="381"/>
      <c r="BQ1056" s="381"/>
      <c r="BR1056" s="381"/>
      <c r="BS1056" s="381"/>
      <c r="BT1056" s="381"/>
      <c r="BU1056" s="87"/>
      <c r="BV1056" s="87"/>
      <c r="BW1056" s="87"/>
      <c r="BX1056" s="87"/>
      <c r="BY1056" s="87"/>
      <c r="BZ1056" s="87"/>
      <c r="CA1056" s="87"/>
      <c r="CB1056" s="87"/>
      <c r="CC1056" s="87"/>
      <c r="CD1056" s="87"/>
      <c r="CE1056" s="87"/>
      <c r="CF1056" s="87"/>
      <c r="CG1056" s="87"/>
      <c r="CH1056" s="87"/>
      <c r="CI1056" s="9"/>
    </row>
    <row r="1057" spans="1:99" ht="15" customHeight="1" x14ac:dyDescent="0.25">
      <c r="A1057" s="408" t="s">
        <v>125</v>
      </c>
      <c r="B1057" s="348"/>
      <c r="C1057" s="348"/>
      <c r="D1057" s="309"/>
      <c r="E1057" s="309"/>
      <c r="F1057" s="309"/>
      <c r="G1057" s="309"/>
      <c r="H1057" s="309"/>
      <c r="I1057" s="309"/>
      <c r="J1057" s="309"/>
      <c r="K1057" s="309"/>
      <c r="L1057" s="309"/>
      <c r="M1057" s="309"/>
      <c r="N1057" s="213"/>
      <c r="O1057" s="213"/>
      <c r="P1057" s="213"/>
      <c r="Q1057" s="309"/>
      <c r="R1057" s="309"/>
      <c r="W1057" s="223"/>
      <c r="X1057" s="309"/>
      <c r="Y1057" s="309"/>
      <c r="Z1057" s="309"/>
      <c r="AA1057" s="310"/>
      <c r="AB1057" s="310"/>
      <c r="AC1057" s="310"/>
      <c r="AD1057" s="310"/>
      <c r="AE1057" s="310"/>
      <c r="AF1057" s="310"/>
      <c r="AG1057" s="409"/>
      <c r="AH1057" s="409"/>
      <c r="AI1057" s="409"/>
      <c r="AJ1057" s="409"/>
      <c r="AK1057" s="409"/>
      <c r="AL1057" s="409"/>
      <c r="AM1057" s="409"/>
      <c r="AN1057" s="409"/>
      <c r="AO1057" s="409"/>
      <c r="AP1057" s="409"/>
      <c r="AQ1057" s="409"/>
      <c r="AR1057" s="409"/>
      <c r="AS1057" s="409"/>
      <c r="AT1057" s="409"/>
      <c r="AU1057" s="409"/>
      <c r="AV1057" s="409"/>
      <c r="AW1057" s="409"/>
      <c r="AX1057" s="409"/>
      <c r="AY1057" s="409"/>
      <c r="AZ1057" s="409"/>
      <c r="BA1057" s="409"/>
      <c r="BB1057" s="409"/>
      <c r="BC1057" s="409"/>
      <c r="BD1057" s="409"/>
      <c r="BE1057" s="409"/>
      <c r="BF1057" s="409"/>
      <c r="BG1057" s="409"/>
      <c r="BH1057" s="380"/>
      <c r="BI1057" s="381"/>
      <c r="BJ1057" s="381"/>
      <c r="BK1057" s="381"/>
      <c r="BL1057" s="381"/>
      <c r="BM1057" s="381"/>
      <c r="BN1057" s="381"/>
      <c r="BO1057" s="381"/>
      <c r="BP1057" s="381"/>
      <c r="BQ1057" s="381"/>
      <c r="BR1057" s="381"/>
      <c r="BS1057" s="381"/>
      <c r="BT1057" s="381"/>
      <c r="BU1057" s="87"/>
      <c r="BV1057" s="87"/>
      <c r="BW1057" s="87"/>
      <c r="BX1057" s="87"/>
      <c r="BY1057" s="87"/>
      <c r="BZ1057" s="87"/>
      <c r="CA1057" s="87"/>
      <c r="CB1057" s="87"/>
      <c r="CC1057" s="87"/>
      <c r="CD1057" s="87"/>
      <c r="CE1057" s="87"/>
      <c r="CF1057" s="87"/>
      <c r="CG1057" s="87"/>
      <c r="CH1057" s="87"/>
      <c r="CI1057" s="9"/>
    </row>
    <row r="1058" spans="1:99" ht="15" customHeight="1" x14ac:dyDescent="0.3">
      <c r="A1058" s="363"/>
      <c r="S1058" s="161"/>
      <c r="T1058" s="161"/>
      <c r="U1058" s="161"/>
      <c r="V1058" s="161"/>
      <c r="W1058" s="223"/>
      <c r="BH1058" s="380"/>
      <c r="BI1058" s="381"/>
      <c r="BJ1058" s="381"/>
      <c r="BK1058" s="381"/>
      <c r="BL1058" s="381"/>
      <c r="BM1058" s="381"/>
      <c r="BN1058" s="381"/>
      <c r="BO1058" s="381"/>
      <c r="BP1058" s="381"/>
      <c r="BQ1058" s="381"/>
      <c r="BR1058" s="381"/>
      <c r="BS1058" s="381"/>
      <c r="BT1058" s="381"/>
      <c r="BU1058" s="87"/>
      <c r="BV1058" s="87"/>
      <c r="BW1058" s="87"/>
      <c r="BX1058" s="87"/>
      <c r="BY1058" s="87"/>
      <c r="BZ1058" s="87"/>
      <c r="CA1058" s="87"/>
      <c r="CB1058" s="87"/>
      <c r="CC1058" s="87"/>
      <c r="CD1058" s="87"/>
      <c r="CE1058" s="87"/>
      <c r="CF1058" s="87"/>
      <c r="CG1058" s="87"/>
      <c r="CH1058" s="87"/>
      <c r="CI1058" s="9"/>
    </row>
    <row r="1059" spans="1:99" ht="15" customHeight="1" x14ac:dyDescent="0.25">
      <c r="A1059" s="363"/>
      <c r="W1059" s="213"/>
      <c r="BH1059" s="380"/>
      <c r="BI1059" s="381"/>
      <c r="BJ1059" s="381"/>
      <c r="BK1059" s="381"/>
      <c r="BL1059" s="381"/>
      <c r="BM1059" s="381"/>
      <c r="BN1059" s="381"/>
      <c r="BO1059" s="381"/>
      <c r="BP1059" s="381"/>
      <c r="BQ1059" s="381"/>
      <c r="BR1059" s="381"/>
      <c r="BS1059" s="381"/>
      <c r="BT1059" s="381"/>
      <c r="BU1059" s="87"/>
      <c r="BV1059" s="87"/>
      <c r="BW1059" s="87"/>
      <c r="BX1059" s="87"/>
      <c r="BY1059" s="87"/>
      <c r="BZ1059" s="87"/>
      <c r="CA1059" s="87"/>
      <c r="CB1059" s="87"/>
      <c r="CC1059" s="87"/>
      <c r="CD1059" s="87"/>
      <c r="CE1059" s="87"/>
      <c r="CF1059" s="87"/>
      <c r="CG1059" s="87"/>
      <c r="CH1059" s="87"/>
      <c r="CI1059" s="9"/>
    </row>
    <row r="1060" spans="1:99" ht="15" customHeight="1" x14ac:dyDescent="0.3">
      <c r="A1060" s="363"/>
      <c r="W1060" s="213"/>
      <c r="BG1060" s="161"/>
      <c r="BH1060" s="380"/>
      <c r="BI1060" s="381"/>
      <c r="BJ1060" s="381"/>
      <c r="BK1060" s="381"/>
      <c r="BL1060" s="381"/>
      <c r="BM1060" s="381"/>
      <c r="BN1060" s="381"/>
      <c r="BO1060" s="381"/>
      <c r="BP1060" s="381"/>
      <c r="BQ1060" s="381"/>
      <c r="BR1060" s="381"/>
      <c r="BS1060" s="381"/>
      <c r="BT1060" s="381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</row>
    <row r="1061" spans="1:99" ht="23.25" customHeight="1" x14ac:dyDescent="0.3">
      <c r="A1061" s="156" t="s">
        <v>0</v>
      </c>
      <c r="B1061" s="157"/>
      <c r="C1061" s="157"/>
      <c r="D1061" s="157"/>
      <c r="E1061" s="157"/>
      <c r="F1061" s="157"/>
      <c r="G1061" s="157"/>
      <c r="H1061" s="158"/>
      <c r="I1061" s="159"/>
      <c r="J1061" s="159"/>
      <c r="K1061" s="426" t="s">
        <v>1</v>
      </c>
      <c r="L1061" s="427"/>
      <c r="M1061" s="486" t="s">
        <v>561</v>
      </c>
      <c r="N1061" s="486"/>
      <c r="O1061" s="159"/>
      <c r="P1061" s="159"/>
      <c r="Q1061" s="159"/>
      <c r="R1061" s="159"/>
      <c r="S1061" s="159"/>
      <c r="T1061" s="159"/>
      <c r="U1061" s="159"/>
      <c r="V1061" s="160"/>
      <c r="W1061" s="161"/>
      <c r="X1061" s="161"/>
      <c r="Y1061" s="161"/>
      <c r="Z1061" s="161"/>
      <c r="AA1061" s="161"/>
      <c r="AB1061" s="161"/>
      <c r="AC1061" s="161"/>
      <c r="AD1061" s="161"/>
      <c r="AE1061" s="161"/>
      <c r="AF1061" s="161"/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/>
      <c r="AR1061" s="161"/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1"/>
      <c r="BE1061" s="161"/>
      <c r="BF1061" s="161"/>
      <c r="BG1061" s="161"/>
      <c r="BH1061" s="162">
        <v>24</v>
      </c>
      <c r="BI1061" s="430" t="s">
        <v>2</v>
      </c>
      <c r="BJ1061" s="431"/>
      <c r="BK1061" s="431"/>
      <c r="BL1061" s="432"/>
      <c r="BM1061" s="430" t="s">
        <v>3</v>
      </c>
      <c r="BN1061" s="431"/>
      <c r="BO1061" s="431"/>
      <c r="BP1061" s="432"/>
      <c r="BQ1061" s="430" t="s">
        <v>4</v>
      </c>
      <c r="BR1061" s="431"/>
      <c r="BS1061" s="431"/>
      <c r="BT1061" s="433"/>
      <c r="BU1061" s="87"/>
      <c r="BV1061" s="87"/>
      <c r="BW1061" s="87"/>
      <c r="BX1061" s="87"/>
      <c r="BY1061" s="88" t="s">
        <v>5</v>
      </c>
      <c r="BZ1061" s="89"/>
      <c r="CA1061" s="89"/>
      <c r="CB1061" s="87"/>
      <c r="CC1061" s="87"/>
      <c r="CD1061" s="87"/>
      <c r="CE1061" s="87"/>
      <c r="CF1061" s="88" t="s">
        <v>6</v>
      </c>
      <c r="CG1061" s="89"/>
      <c r="CH1061" s="89"/>
      <c r="CI1061" s="9"/>
      <c r="CK1061" s="12"/>
      <c r="CL1061" s="434" t="s">
        <v>7</v>
      </c>
      <c r="CM1061" s="434"/>
      <c r="CN1061" s="434"/>
      <c r="CO1061" s="24"/>
      <c r="CQ1061" s="12"/>
      <c r="CR1061" s="434" t="s">
        <v>8</v>
      </c>
      <c r="CS1061" s="434"/>
      <c r="CT1061" s="434"/>
      <c r="CU1061" s="24"/>
    </row>
    <row r="1062" spans="1:99" ht="15.75" customHeight="1" x14ac:dyDescent="0.25">
      <c r="A1062" s="163" t="s">
        <v>9</v>
      </c>
      <c r="B1062" s="435" t="s">
        <v>10</v>
      </c>
      <c r="C1062" s="435"/>
      <c r="D1062" s="435"/>
      <c r="E1062" s="435"/>
      <c r="F1062" s="435"/>
      <c r="G1062" s="435"/>
      <c r="H1062" s="435"/>
      <c r="I1062" s="436" t="s">
        <v>11</v>
      </c>
      <c r="J1062" s="436"/>
      <c r="K1062" s="436"/>
      <c r="L1062" s="436"/>
      <c r="M1062" s="436"/>
      <c r="N1062" s="436"/>
      <c r="O1062" s="461" t="s">
        <v>12</v>
      </c>
      <c r="P1062" s="461"/>
      <c r="Q1062" s="497" t="s">
        <v>13</v>
      </c>
      <c r="R1062" s="497"/>
      <c r="S1062" s="497"/>
      <c r="T1062" s="497"/>
      <c r="U1062" s="497"/>
      <c r="V1062" s="498"/>
      <c r="W1062" s="164"/>
      <c r="X1062" s="165"/>
      <c r="Y1062" s="437" t="s">
        <v>11</v>
      </c>
      <c r="Z1062" s="438"/>
      <c r="AA1062" s="438"/>
      <c r="AB1062" s="438"/>
      <c r="AC1062" s="438"/>
      <c r="AD1062" s="438"/>
      <c r="AE1062" s="438"/>
      <c r="AF1062" s="438"/>
      <c r="AG1062" s="438"/>
      <c r="AH1062" s="438"/>
      <c r="AI1062" s="438"/>
      <c r="AJ1062" s="438"/>
      <c r="AK1062" s="438"/>
      <c r="AL1062" s="438"/>
      <c r="AM1062" s="438"/>
      <c r="AN1062" s="438"/>
      <c r="AO1062" s="438"/>
      <c r="AP1062" s="438"/>
      <c r="AQ1062" s="438"/>
      <c r="AR1062" s="438"/>
      <c r="AS1062" s="438"/>
      <c r="AT1062" s="438"/>
      <c r="AU1062" s="439"/>
      <c r="AV1062" s="166"/>
      <c r="AW1062" s="167"/>
      <c r="AX1062" s="167"/>
      <c r="AY1062" s="167"/>
      <c r="AZ1062" s="167"/>
      <c r="BA1062" s="168"/>
      <c r="BB1062" s="167"/>
      <c r="BC1062" s="167"/>
      <c r="BD1062" s="167"/>
      <c r="BE1062" s="167"/>
      <c r="BF1062" s="168"/>
      <c r="BG1062" s="169"/>
      <c r="BH1062" s="170" t="s">
        <v>9</v>
      </c>
      <c r="BI1062" s="171" t="s">
        <v>7</v>
      </c>
      <c r="BJ1062" s="172"/>
      <c r="BK1062" s="173" t="s">
        <v>14</v>
      </c>
      <c r="BL1062" s="174" t="s">
        <v>15</v>
      </c>
      <c r="BM1062" s="171" t="s">
        <v>7</v>
      </c>
      <c r="BN1062" s="172"/>
      <c r="BO1062" s="173" t="s">
        <v>14</v>
      </c>
      <c r="BP1062" s="173" t="s">
        <v>15</v>
      </c>
      <c r="BQ1062" s="171" t="s">
        <v>7</v>
      </c>
      <c r="BR1062" s="172"/>
      <c r="BS1062" s="173" t="s">
        <v>14</v>
      </c>
      <c r="BT1062" s="174" t="s">
        <v>15</v>
      </c>
      <c r="BU1062" s="87"/>
      <c r="BV1062" s="87"/>
      <c r="BW1062" s="463" t="s">
        <v>9</v>
      </c>
      <c r="BX1062" s="91" t="s">
        <v>7</v>
      </c>
      <c r="BY1062" s="450" t="s">
        <v>16</v>
      </c>
      <c r="BZ1062" s="450" t="s">
        <v>14</v>
      </c>
      <c r="CA1062" s="452" t="s">
        <v>15</v>
      </c>
      <c r="CB1062" s="87"/>
      <c r="CC1062" s="87"/>
      <c r="CD1062" s="454" t="s">
        <v>9</v>
      </c>
      <c r="CE1062" s="92" t="s">
        <v>7</v>
      </c>
      <c r="CF1062" s="450" t="s">
        <v>16</v>
      </c>
      <c r="CG1062" s="457" t="s">
        <v>14</v>
      </c>
      <c r="CH1062" s="459" t="s">
        <v>15</v>
      </c>
      <c r="CI1062" s="9"/>
      <c r="CK1062" s="25" t="s">
        <v>9</v>
      </c>
      <c r="CL1062" s="26" t="s">
        <v>17</v>
      </c>
      <c r="CM1062" s="26" t="s">
        <v>18</v>
      </c>
      <c r="CN1062" s="1" t="s">
        <v>19</v>
      </c>
      <c r="CO1062" s="27" t="s">
        <v>20</v>
      </c>
      <c r="CP1062" s="28"/>
      <c r="CQ1062" s="25" t="s">
        <v>9</v>
      </c>
      <c r="CR1062" s="26" t="s">
        <v>17</v>
      </c>
      <c r="CS1062" s="26" t="s">
        <v>18</v>
      </c>
      <c r="CT1062" s="1" t="s">
        <v>19</v>
      </c>
      <c r="CU1062" s="27" t="s">
        <v>20</v>
      </c>
    </row>
    <row r="1063" spans="1:99" ht="31.5" customHeight="1" x14ac:dyDescent="0.25">
      <c r="A1063" s="175"/>
      <c r="B1063" s="176"/>
      <c r="C1063" s="177" t="s">
        <v>17</v>
      </c>
      <c r="D1063" s="177" t="s">
        <v>18</v>
      </c>
      <c r="E1063" s="177" t="s">
        <v>19</v>
      </c>
      <c r="F1063" s="178" t="s">
        <v>16</v>
      </c>
      <c r="G1063" s="178" t="s">
        <v>21</v>
      </c>
      <c r="H1063" s="178" t="s">
        <v>22</v>
      </c>
      <c r="I1063" s="440" t="s">
        <v>23</v>
      </c>
      <c r="J1063" s="440"/>
      <c r="K1063" s="441" t="s">
        <v>24</v>
      </c>
      <c r="L1063" s="441"/>
      <c r="M1063" s="441" t="s">
        <v>25</v>
      </c>
      <c r="N1063" s="441"/>
      <c r="O1063" s="462"/>
      <c r="P1063" s="462"/>
      <c r="Q1063" s="499"/>
      <c r="R1063" s="499"/>
      <c r="S1063" s="499"/>
      <c r="T1063" s="499"/>
      <c r="U1063" s="499"/>
      <c r="V1063" s="500"/>
      <c r="W1063" s="164"/>
      <c r="X1063" s="165"/>
      <c r="Y1063" s="179"/>
      <c r="Z1063" s="442" t="s">
        <v>26</v>
      </c>
      <c r="AA1063" s="442"/>
      <c r="AB1063" s="442"/>
      <c r="AC1063" s="442"/>
      <c r="AD1063" s="443" t="s">
        <v>27</v>
      </c>
      <c r="AE1063" s="443"/>
      <c r="AF1063" s="443"/>
      <c r="AG1063" s="443"/>
      <c r="AH1063" s="443" t="s">
        <v>28</v>
      </c>
      <c r="AI1063" s="443"/>
      <c r="AJ1063" s="443"/>
      <c r="AK1063" s="443"/>
      <c r="AL1063" s="444" t="s">
        <v>29</v>
      </c>
      <c r="AM1063" s="444"/>
      <c r="AN1063" s="444"/>
      <c r="AO1063" s="444"/>
      <c r="AP1063" s="445" t="s">
        <v>30</v>
      </c>
      <c r="AQ1063" s="445"/>
      <c r="AR1063" s="445" t="s">
        <v>31</v>
      </c>
      <c r="AS1063" s="445"/>
      <c r="AT1063" s="445"/>
      <c r="AU1063" s="446"/>
      <c r="AW1063" s="447" t="s">
        <v>32</v>
      </c>
      <c r="AX1063" s="448"/>
      <c r="AY1063" s="448"/>
      <c r="AZ1063" s="448"/>
      <c r="BA1063" s="449"/>
      <c r="BB1063" s="447" t="s">
        <v>33</v>
      </c>
      <c r="BC1063" s="448"/>
      <c r="BD1063" s="448"/>
      <c r="BE1063" s="448"/>
      <c r="BF1063" s="449"/>
      <c r="BG1063" s="181"/>
      <c r="BH1063" s="170"/>
      <c r="BI1063" s="171" t="s">
        <v>34</v>
      </c>
      <c r="BJ1063" s="173" t="s">
        <v>16</v>
      </c>
      <c r="BK1063" s="173"/>
      <c r="BL1063" s="174"/>
      <c r="BM1063" s="171" t="s">
        <v>34</v>
      </c>
      <c r="BN1063" s="173" t="s">
        <v>16</v>
      </c>
      <c r="BO1063" s="173"/>
      <c r="BP1063" s="173"/>
      <c r="BQ1063" s="171" t="s">
        <v>34</v>
      </c>
      <c r="BR1063" s="173" t="s">
        <v>16</v>
      </c>
      <c r="BS1063" s="173"/>
      <c r="BT1063" s="174"/>
      <c r="BU1063" s="87"/>
      <c r="BV1063" s="87"/>
      <c r="BW1063" s="464"/>
      <c r="BX1063" s="95" t="s">
        <v>34</v>
      </c>
      <c r="BY1063" s="451"/>
      <c r="BZ1063" s="451"/>
      <c r="CA1063" s="453"/>
      <c r="CB1063" s="87"/>
      <c r="CC1063" s="87"/>
      <c r="CD1063" s="455"/>
      <c r="CE1063" s="88" t="s">
        <v>34</v>
      </c>
      <c r="CF1063" s="456"/>
      <c r="CG1063" s="458"/>
      <c r="CH1063" s="460"/>
      <c r="CI1063" s="9"/>
      <c r="CK1063" s="25"/>
      <c r="CL1063" s="29" t="s">
        <v>35</v>
      </c>
      <c r="CM1063" s="26" t="s">
        <v>35</v>
      </c>
      <c r="CN1063" s="26" t="s">
        <v>35</v>
      </c>
      <c r="CO1063" s="27" t="s">
        <v>35</v>
      </c>
      <c r="CP1063" s="15"/>
      <c r="CQ1063" s="25"/>
      <c r="CR1063" s="29" t="s">
        <v>35</v>
      </c>
      <c r="CS1063" s="26" t="s">
        <v>35</v>
      </c>
      <c r="CT1063" s="26" t="s">
        <v>35</v>
      </c>
      <c r="CU1063" s="27" t="s">
        <v>35</v>
      </c>
    </row>
    <row r="1064" spans="1:99" ht="15.75" customHeight="1" x14ac:dyDescent="0.25">
      <c r="A1064" s="182"/>
      <c r="B1064" s="178" t="s">
        <v>36</v>
      </c>
      <c r="C1064" s="177" t="s">
        <v>37</v>
      </c>
      <c r="D1064" s="177" t="s">
        <v>37</v>
      </c>
      <c r="E1064" s="177" t="s">
        <v>37</v>
      </c>
      <c r="F1064" s="177" t="s">
        <v>37</v>
      </c>
      <c r="G1064" s="177" t="s">
        <v>37</v>
      </c>
      <c r="H1064" s="177" t="s">
        <v>37</v>
      </c>
      <c r="I1064" s="178" t="s">
        <v>38</v>
      </c>
      <c r="J1064" s="178" t="s">
        <v>39</v>
      </c>
      <c r="K1064" s="178" t="s">
        <v>38</v>
      </c>
      <c r="L1064" s="178" t="s">
        <v>39</v>
      </c>
      <c r="M1064" s="178" t="s">
        <v>38</v>
      </c>
      <c r="N1064" s="178" t="s">
        <v>39</v>
      </c>
      <c r="O1064" s="178" t="s">
        <v>38</v>
      </c>
      <c r="P1064" s="178" t="s">
        <v>39</v>
      </c>
      <c r="Q1064" s="183" t="s">
        <v>17</v>
      </c>
      <c r="R1064" s="183" t="s">
        <v>18</v>
      </c>
      <c r="S1064" s="183" t="s">
        <v>19</v>
      </c>
      <c r="T1064" s="183" t="s">
        <v>38</v>
      </c>
      <c r="U1064" s="183" t="s">
        <v>39</v>
      </c>
      <c r="V1064" s="184" t="s">
        <v>36</v>
      </c>
      <c r="W1064" s="185"/>
      <c r="X1064" s="186"/>
      <c r="Y1064" s="175"/>
      <c r="Z1064" s="187" t="s">
        <v>17</v>
      </c>
      <c r="AA1064" s="187" t="s">
        <v>18</v>
      </c>
      <c r="AB1064" s="188" t="s">
        <v>19</v>
      </c>
      <c r="AC1064" s="189" t="s">
        <v>16</v>
      </c>
      <c r="AD1064" s="187" t="s">
        <v>17</v>
      </c>
      <c r="AE1064" s="187" t="s">
        <v>18</v>
      </c>
      <c r="AF1064" s="187" t="s">
        <v>19</v>
      </c>
      <c r="AG1064" s="189" t="s">
        <v>16</v>
      </c>
      <c r="AH1064" s="187" t="s">
        <v>17</v>
      </c>
      <c r="AI1064" s="187" t="s">
        <v>18</v>
      </c>
      <c r="AJ1064" s="187" t="s">
        <v>19</v>
      </c>
      <c r="AK1064" s="189" t="s">
        <v>16</v>
      </c>
      <c r="AL1064" s="187" t="s">
        <v>17</v>
      </c>
      <c r="AM1064" s="187" t="s">
        <v>18</v>
      </c>
      <c r="AN1064" s="187" t="s">
        <v>19</v>
      </c>
      <c r="AO1064" s="189" t="s">
        <v>39</v>
      </c>
      <c r="AP1064" s="189" t="s">
        <v>38</v>
      </c>
      <c r="AQ1064" s="189" t="s">
        <v>39</v>
      </c>
      <c r="AR1064" s="187" t="s">
        <v>17</v>
      </c>
      <c r="AS1064" s="187" t="s">
        <v>18</v>
      </c>
      <c r="AT1064" s="187" t="s">
        <v>19</v>
      </c>
      <c r="AU1064" s="190" t="s">
        <v>39</v>
      </c>
      <c r="AV1064" s="191" t="s">
        <v>17</v>
      </c>
      <c r="AW1064" s="192" t="s">
        <v>17</v>
      </c>
      <c r="AX1064" s="189" t="s">
        <v>18</v>
      </c>
      <c r="AY1064" s="189" t="s">
        <v>19</v>
      </c>
      <c r="AZ1064" s="189" t="s">
        <v>38</v>
      </c>
      <c r="BA1064" s="193" t="s">
        <v>39</v>
      </c>
      <c r="BB1064" s="192" t="s">
        <v>17</v>
      </c>
      <c r="BC1064" s="189" t="s">
        <v>18</v>
      </c>
      <c r="BD1064" s="189" t="s">
        <v>19</v>
      </c>
      <c r="BE1064" s="189" t="s">
        <v>38</v>
      </c>
      <c r="BF1064" s="193" t="s">
        <v>39</v>
      </c>
      <c r="BG1064" s="194"/>
      <c r="BH1064" s="195"/>
      <c r="BI1064" s="196"/>
      <c r="BJ1064" s="197"/>
      <c r="BK1064" s="198"/>
      <c r="BL1064" s="199"/>
      <c r="BM1064" s="196"/>
      <c r="BN1064" s="197"/>
      <c r="BO1064" s="198"/>
      <c r="BP1064" s="200"/>
      <c r="BQ1064" s="196"/>
      <c r="BR1064" s="197"/>
      <c r="BS1064" s="198"/>
      <c r="BT1064" s="199"/>
      <c r="BU1064" s="8"/>
      <c r="BV1064" s="87"/>
      <c r="BW1064" s="97"/>
      <c r="BX1064" s="95"/>
      <c r="BY1064" s="93"/>
      <c r="BZ1064" s="93"/>
      <c r="CA1064" s="98"/>
      <c r="CB1064" s="8"/>
      <c r="CC1064" s="87"/>
      <c r="CD1064" s="90"/>
      <c r="CE1064" s="99"/>
      <c r="CF1064" s="100"/>
      <c r="CG1064" s="100"/>
      <c r="CH1064" s="101"/>
      <c r="CI1064" s="8"/>
      <c r="CJ1064" s="9"/>
      <c r="CK1064" s="25"/>
      <c r="CL1064" s="10"/>
      <c r="CM1064" s="10"/>
      <c r="CN1064" s="10"/>
      <c r="CO1064" s="11"/>
      <c r="CP1064" s="8"/>
      <c r="CQ1064" s="25"/>
      <c r="CR1064" s="30"/>
      <c r="CS1064" s="30"/>
      <c r="CT1064" s="30"/>
      <c r="CU1064" s="46"/>
    </row>
    <row r="1065" spans="1:99" ht="15.75" customHeight="1" x14ac:dyDescent="0.25">
      <c r="A1065" s="201" t="s">
        <v>40</v>
      </c>
      <c r="B1065" s="202"/>
      <c r="C1065" s="203">
        <v>177</v>
      </c>
      <c r="D1065" s="204">
        <v>174.60400000000001</v>
      </c>
      <c r="E1065" s="204">
        <v>71.150000000000006</v>
      </c>
      <c r="F1065" s="205">
        <f t="shared" ref="F1065:F1072" si="890">C1065+D1065+E1065</f>
        <v>422.75400000000002</v>
      </c>
      <c r="G1065" s="206">
        <f>F1065+G1019</f>
        <v>6117.0349999999999</v>
      </c>
      <c r="H1065" s="206">
        <f>G1065/BH1061</f>
        <v>254.87645833333332</v>
      </c>
      <c r="I1065" s="207">
        <f t="shared" ref="I1065:I1081" si="891">AC1065</f>
        <v>0</v>
      </c>
      <c r="J1065" s="207">
        <f>I1065+J1019</f>
        <v>0</v>
      </c>
      <c r="K1065" s="207">
        <f t="shared" ref="K1065:K1081" si="892">AG1065</f>
        <v>70</v>
      </c>
      <c r="L1065" s="207">
        <f>K1065+L1019</f>
        <v>230</v>
      </c>
      <c r="M1065" s="207">
        <f t="shared" ref="M1065:M1081" si="893">AK1065</f>
        <v>870</v>
      </c>
      <c r="N1065" s="207" t="e">
        <f>M1065+N1019</f>
        <v>#VALUE!</v>
      </c>
      <c r="O1065" s="208">
        <f>(24*60-(I1065+K1065+M1065+AR1065+AS1065+AT1065+AP1065))/24/60*100</f>
        <v>34.722222222222221</v>
      </c>
      <c r="P1065" s="410" t="e">
        <f>(X1065*24*60-(J1065+L1065+N1065+AQ1065+AU1065))/X1065/24/60*100</f>
        <v>#VALUE!</v>
      </c>
      <c r="Q1065" s="209"/>
      <c r="R1065" s="210"/>
      <c r="S1065" s="211"/>
      <c r="T1065" s="209"/>
      <c r="U1065" s="209"/>
      <c r="V1065" s="212"/>
      <c r="W1065" s="213"/>
      <c r="X1065" s="214">
        <f>BH1061</f>
        <v>24</v>
      </c>
      <c r="Y1065" s="201" t="s">
        <v>40</v>
      </c>
      <c r="Z1065" s="215"/>
      <c r="AA1065" s="216"/>
      <c r="AB1065" s="217"/>
      <c r="AC1065" s="210">
        <f t="shared" ref="AC1065:AC1081" si="894">Z1065+AA1065+AB1065</f>
        <v>0</v>
      </c>
      <c r="AD1065" s="215"/>
      <c r="AE1065" s="215"/>
      <c r="AF1065" s="215">
        <v>70</v>
      </c>
      <c r="AG1065" s="210">
        <f t="shared" ref="AG1065:AG1081" si="895">AD1065+AE1065+AF1065</f>
        <v>70</v>
      </c>
      <c r="AH1065" s="216">
        <v>280</v>
      </c>
      <c r="AI1065" s="216">
        <v>285</v>
      </c>
      <c r="AJ1065" s="216">
        <v>305</v>
      </c>
      <c r="AK1065" s="210">
        <f t="shared" ref="AK1065:AK1081" si="896">AH1065+AI1065+AJ1065</f>
        <v>870</v>
      </c>
      <c r="AL1065" s="218"/>
      <c r="AM1065" s="218"/>
      <c r="AN1065" s="218"/>
      <c r="AO1065" s="207">
        <f>AL1065+AM1065+AN1065+AO1019</f>
        <v>0</v>
      </c>
      <c r="AP1065" s="209"/>
      <c r="AQ1065" s="411">
        <f>AP1065+AQ1019</f>
        <v>0</v>
      </c>
      <c r="AR1065" s="210"/>
      <c r="AS1065" s="210"/>
      <c r="AT1065" s="210"/>
      <c r="AU1065" s="219">
        <f>AR1065+AS1065+AT1065+AU1019</f>
        <v>0</v>
      </c>
      <c r="AV1065" s="220" t="s">
        <v>40</v>
      </c>
      <c r="AW1065" s="221"/>
      <c r="AX1065" s="210"/>
      <c r="AY1065" s="210"/>
      <c r="AZ1065" s="219">
        <f>AW1065+AX1065+AY1065</f>
        <v>0</v>
      </c>
      <c r="BA1065" s="222">
        <f>AZ1065+BA1019</f>
        <v>0</v>
      </c>
      <c r="BB1065" s="221"/>
      <c r="BC1065" s="210"/>
      <c r="BD1065" s="210"/>
      <c r="BE1065" s="219">
        <f>BB1065+BC1065+BD1065</f>
        <v>0</v>
      </c>
      <c r="BF1065" s="222">
        <f t="shared" ref="BF1065:BF1087" si="897">BE1065+BF1019</f>
        <v>0</v>
      </c>
      <c r="BG1065" s="223"/>
      <c r="BH1065" s="224" t="s">
        <v>40</v>
      </c>
      <c r="BI1065" s="225"/>
      <c r="BJ1065" s="226">
        <v>1.53</v>
      </c>
      <c r="BK1065" s="227"/>
      <c r="BL1065" s="228"/>
      <c r="BM1065" s="225"/>
      <c r="BN1065" s="226">
        <v>1.33</v>
      </c>
      <c r="BO1065" s="227"/>
      <c r="BP1065" s="229"/>
      <c r="BQ1065" s="225"/>
      <c r="BR1065" s="226">
        <v>1.25</v>
      </c>
      <c r="BS1065" s="227"/>
      <c r="BT1065" s="230"/>
      <c r="BU1065" s="8"/>
      <c r="BV1065" s="87"/>
      <c r="BW1065" s="104" t="s">
        <v>40</v>
      </c>
      <c r="BX1065" s="13"/>
      <c r="BY1065" s="102">
        <f>BJ1065+BN1065+BR1065</f>
        <v>4.1100000000000003</v>
      </c>
      <c r="BZ1065" s="102"/>
      <c r="CA1065" s="98"/>
      <c r="CB1065" s="8"/>
      <c r="CC1065" s="87"/>
      <c r="CD1065" s="90" t="s">
        <v>40</v>
      </c>
      <c r="CE1065" s="105"/>
      <c r="CF1065" s="102">
        <f>BY1065</f>
        <v>4.1100000000000003</v>
      </c>
      <c r="CG1065" s="102"/>
      <c r="CH1065" s="106"/>
      <c r="CI1065" s="8"/>
      <c r="CJ1065" s="9"/>
      <c r="CK1065" s="25" t="s">
        <v>40</v>
      </c>
      <c r="CL1065" s="31">
        <f>BJ1065/C1065*100</f>
        <v>0.86440677966101698</v>
      </c>
      <c r="CM1065" s="31">
        <f>BN1065/D1065*100</f>
        <v>0.76172367185173306</v>
      </c>
      <c r="CN1065" s="31">
        <f>BR1065/E1065*100</f>
        <v>1.7568517217146873</v>
      </c>
      <c r="CO1065" s="32">
        <f>BY1065/F1065%</f>
        <v>0.97219659660227931</v>
      </c>
      <c r="CP1065" s="8"/>
      <c r="CQ1065" s="25" t="s">
        <v>40</v>
      </c>
      <c r="CR1065" s="31"/>
      <c r="CS1065" s="31"/>
      <c r="CT1065" s="31"/>
      <c r="CU1065" s="32"/>
    </row>
    <row r="1066" spans="1:99" ht="15.75" customHeight="1" x14ac:dyDescent="0.25">
      <c r="A1066" s="182" t="s">
        <v>41</v>
      </c>
      <c r="B1066" s="202"/>
      <c r="C1066" s="204">
        <v>133.28</v>
      </c>
      <c r="D1066" s="204">
        <v>178.67</v>
      </c>
      <c r="E1066" s="204">
        <v>90.07</v>
      </c>
      <c r="F1066" s="205">
        <f t="shared" si="890"/>
        <v>402.02</v>
      </c>
      <c r="G1066" s="206">
        <f t="shared" ref="G1066:G1089" si="898">F1066+G1020</f>
        <v>6132.3259999999991</v>
      </c>
      <c r="H1066" s="205">
        <f>G1066/BH1061</f>
        <v>255.51358333333329</v>
      </c>
      <c r="I1066" s="231">
        <f t="shared" si="891"/>
        <v>0</v>
      </c>
      <c r="J1066" s="207">
        <f t="shared" ref="J1066:J1087" si="899">I1066+J1020</f>
        <v>520</v>
      </c>
      <c r="K1066" s="231">
        <f t="shared" si="892"/>
        <v>0</v>
      </c>
      <c r="L1066" s="207">
        <f t="shared" ref="L1066:L1087" si="900">K1066+L1020</f>
        <v>175</v>
      </c>
      <c r="M1066" s="207">
        <f t="shared" si="893"/>
        <v>355</v>
      </c>
      <c r="N1066" s="207">
        <f t="shared" ref="N1066:N1087" si="901">M1066+N1020</f>
        <v>15820</v>
      </c>
      <c r="O1066" s="208">
        <f>(24*60-(I1066+K1066+M1066+AR1066+AS1066+AT1066+AP1066))/24/60*100</f>
        <v>75.347222222222214</v>
      </c>
      <c r="P1066" s="208">
        <f>(X1066*24*60-(J1066+L1066+N1066+AQ1066+AU1066))/X1066/24/60*100</f>
        <v>52.213541666666664</v>
      </c>
      <c r="Q1066" s="232"/>
      <c r="R1066" s="233"/>
      <c r="S1066" s="233"/>
      <c r="T1066" s="234"/>
      <c r="U1066" s="234"/>
      <c r="V1066" s="184"/>
      <c r="W1066" s="213"/>
      <c r="X1066" s="214">
        <f t="shared" ref="X1066:X1075" si="902">X1065</f>
        <v>24</v>
      </c>
      <c r="Y1066" s="182" t="s">
        <v>41</v>
      </c>
      <c r="Z1066" s="215"/>
      <c r="AA1066" s="216"/>
      <c r="AB1066" s="216"/>
      <c r="AC1066" s="210">
        <f t="shared" si="894"/>
        <v>0</v>
      </c>
      <c r="AD1066" s="235"/>
      <c r="AE1066" s="235"/>
      <c r="AF1066" s="235"/>
      <c r="AG1066" s="210">
        <f t="shared" si="895"/>
        <v>0</v>
      </c>
      <c r="AH1066" s="235">
        <v>110</v>
      </c>
      <c r="AI1066" s="235">
        <v>35</v>
      </c>
      <c r="AJ1066" s="235">
        <v>210</v>
      </c>
      <c r="AK1066" s="210">
        <f t="shared" si="896"/>
        <v>355</v>
      </c>
      <c r="AL1066" s="233"/>
      <c r="AM1066" s="233"/>
      <c r="AN1066" s="233"/>
      <c r="AO1066" s="207">
        <f t="shared" ref="AO1066:AO1087" si="903">AL1066+AM1066+AN1066+AO1020</f>
        <v>0</v>
      </c>
      <c r="AP1066" s="236"/>
      <c r="AQ1066" s="411">
        <f t="shared" ref="AQ1066:AQ1087" si="904">AP1066+AQ1020</f>
        <v>0</v>
      </c>
      <c r="AR1066" s="237"/>
      <c r="AS1066" s="237"/>
      <c r="AT1066" s="237"/>
      <c r="AU1066" s="219">
        <f t="shared" ref="AU1066:AU1087" si="905">AR1066+AS1066+AT1066+AU1020</f>
        <v>0</v>
      </c>
      <c r="AV1066" s="220" t="s">
        <v>42</v>
      </c>
      <c r="AW1066" s="221"/>
      <c r="AX1066" s="210"/>
      <c r="AY1066" s="210"/>
      <c r="AZ1066" s="219">
        <f>AW1066+AX1066+AY1066</f>
        <v>0</v>
      </c>
      <c r="BA1066" s="222">
        <f t="shared" ref="BA1066:BA1088" si="906">AZ1066+BA1020</f>
        <v>0</v>
      </c>
      <c r="BB1066" s="221"/>
      <c r="BC1066" s="210"/>
      <c r="BD1066" s="210"/>
      <c r="BE1066" s="219">
        <f>BB1066+BC1066+BD1066</f>
        <v>0</v>
      </c>
      <c r="BF1066" s="222">
        <f t="shared" si="897"/>
        <v>0</v>
      </c>
      <c r="BG1066" s="238"/>
      <c r="BH1066" s="195"/>
      <c r="BI1066" s="239"/>
      <c r="BJ1066" s="240"/>
      <c r="BK1066" s="241"/>
      <c r="BL1066" s="242"/>
      <c r="BM1066" s="239"/>
      <c r="BN1066" s="241"/>
      <c r="BO1066" s="241"/>
      <c r="BP1066" s="198"/>
      <c r="BQ1066" s="239"/>
      <c r="BR1066" s="241"/>
      <c r="BS1066" s="241"/>
      <c r="BT1066" s="243"/>
      <c r="BU1066" s="8"/>
      <c r="BV1066" s="87"/>
      <c r="BW1066" s="107"/>
      <c r="BX1066" s="14"/>
      <c r="BY1066" s="93"/>
      <c r="BZ1066" s="93"/>
      <c r="CA1066" s="98"/>
      <c r="CB1066" s="8"/>
      <c r="CC1066" s="87"/>
      <c r="CD1066" s="108"/>
      <c r="CE1066" s="109"/>
      <c r="CF1066" s="93"/>
      <c r="CG1066" s="93"/>
      <c r="CH1066" s="110"/>
      <c r="CI1066" s="8"/>
      <c r="CJ1066" s="9"/>
      <c r="CK1066" s="25"/>
      <c r="CL1066" s="2"/>
      <c r="CM1066" s="2"/>
      <c r="CN1066" s="2"/>
      <c r="CO1066" s="3"/>
      <c r="CP1066" s="8"/>
      <c r="CQ1066" s="25"/>
      <c r="CR1066" s="2"/>
      <c r="CS1066" s="2"/>
      <c r="CT1066" s="2"/>
      <c r="CU1066" s="3"/>
    </row>
    <row r="1067" spans="1:99" ht="15.75" customHeight="1" x14ac:dyDescent="0.25">
      <c r="A1067" s="201" t="s">
        <v>43</v>
      </c>
      <c r="B1067" s="503">
        <v>260</v>
      </c>
      <c r="C1067" s="204">
        <v>77</v>
      </c>
      <c r="D1067" s="204">
        <v>74.185000000000002</v>
      </c>
      <c r="E1067" s="204">
        <v>48.46</v>
      </c>
      <c r="F1067" s="244">
        <f t="shared" si="890"/>
        <v>199.64500000000001</v>
      </c>
      <c r="G1067" s="206">
        <f t="shared" si="898"/>
        <v>4617.7810000000009</v>
      </c>
      <c r="H1067" s="206">
        <f>G1067/BH1061</f>
        <v>192.4075416666667</v>
      </c>
      <c r="I1067" s="207">
        <f t="shared" si="891"/>
        <v>30</v>
      </c>
      <c r="J1067" s="207">
        <f t="shared" si="899"/>
        <v>320</v>
      </c>
      <c r="K1067" s="207">
        <f t="shared" si="892"/>
        <v>0</v>
      </c>
      <c r="L1067" s="207">
        <f t="shared" si="900"/>
        <v>515</v>
      </c>
      <c r="M1067" s="207">
        <f t="shared" si="893"/>
        <v>95</v>
      </c>
      <c r="N1067" s="207">
        <f t="shared" si="901"/>
        <v>3615</v>
      </c>
      <c r="O1067" s="208">
        <f>(24*60-(I1067+K1067+M1067+AR1067+AS1067+AT1067+AP1067))/24/60*100</f>
        <v>91.319444444444443</v>
      </c>
      <c r="P1067" s="208">
        <f>(X1067*24*60-(J1067+L1067+N1067+AQ1067+AU1067))/X1067/24/60*100</f>
        <v>85.590277777777786</v>
      </c>
      <c r="Q1067" s="496">
        <f>(C1067+C1068)/AL1067*60</f>
        <v>9.935483870967742</v>
      </c>
      <c r="R1067" s="496">
        <f>(D1067+D1068)/AM1067*60</f>
        <v>9.6763043478260879</v>
      </c>
      <c r="S1067" s="496">
        <f>(E1067+E1068)/AN1067*60</f>
        <v>10.461081081081081</v>
      </c>
      <c r="T1067" s="496">
        <f>(F1067+F1068)/(AL1067+AM1067+AN1067)*60</f>
        <v>9.9935907335907341</v>
      </c>
      <c r="U1067" s="496">
        <f>(G1067+G1068)*60/AO1067</f>
        <v>12.084832662449688</v>
      </c>
      <c r="V1067" s="487">
        <v>13.76</v>
      </c>
      <c r="W1067" s="245"/>
      <c r="X1067" s="214">
        <f t="shared" si="902"/>
        <v>24</v>
      </c>
      <c r="Y1067" s="201" t="s">
        <v>43</v>
      </c>
      <c r="Z1067" s="215"/>
      <c r="AA1067" s="216"/>
      <c r="AB1067" s="216">
        <v>30</v>
      </c>
      <c r="AC1067" s="210">
        <f t="shared" si="894"/>
        <v>30</v>
      </c>
      <c r="AD1067" s="246"/>
      <c r="AE1067" s="235"/>
      <c r="AF1067" s="235"/>
      <c r="AG1067" s="210">
        <f t="shared" si="895"/>
        <v>0</v>
      </c>
      <c r="AH1067" s="235">
        <v>15</v>
      </c>
      <c r="AI1067" s="235">
        <v>0</v>
      </c>
      <c r="AJ1067" s="235">
        <v>80</v>
      </c>
      <c r="AK1067" s="210">
        <f t="shared" si="896"/>
        <v>95</v>
      </c>
      <c r="AL1067" s="247">
        <v>465</v>
      </c>
      <c r="AM1067" s="247">
        <v>460</v>
      </c>
      <c r="AN1067" s="247">
        <v>370</v>
      </c>
      <c r="AO1067" s="207">
        <f t="shared" si="903"/>
        <v>26085</v>
      </c>
      <c r="AP1067" s="209"/>
      <c r="AQ1067" s="411">
        <f t="shared" si="904"/>
        <v>0</v>
      </c>
      <c r="AR1067" s="210"/>
      <c r="AS1067" s="210"/>
      <c r="AT1067" s="210"/>
      <c r="AU1067" s="219">
        <f t="shared" si="905"/>
        <v>530</v>
      </c>
      <c r="AV1067" s="220" t="s">
        <v>44</v>
      </c>
      <c r="AW1067" s="221"/>
      <c r="AX1067" s="210"/>
      <c r="AY1067" s="210"/>
      <c r="AZ1067" s="219">
        <f>AW1067+AX1067+AY1067</f>
        <v>0</v>
      </c>
      <c r="BA1067" s="222">
        <f t="shared" si="906"/>
        <v>0</v>
      </c>
      <c r="BB1067" s="221"/>
      <c r="BC1067" s="210"/>
      <c r="BD1067" s="210"/>
      <c r="BE1067" s="219">
        <f>BB1067+BC1067+BD1067</f>
        <v>0</v>
      </c>
      <c r="BF1067" s="222">
        <f t="shared" si="897"/>
        <v>0</v>
      </c>
      <c r="BG1067" s="248">
        <f>SUM(AR1067:AT1069,AP1067:AP1069,AL1067:AN1069,AH1067:AJ1069,AD1067:AF1069,Z1067:AB1069)</f>
        <v>1440</v>
      </c>
      <c r="BH1067" s="224" t="s">
        <v>45</v>
      </c>
      <c r="BI1067" s="225"/>
      <c r="BJ1067" s="249">
        <v>0.69</v>
      </c>
      <c r="BK1067" s="226"/>
      <c r="BL1067" s="250"/>
      <c r="BM1067" s="225"/>
      <c r="BN1067" s="226">
        <v>0.66</v>
      </c>
      <c r="BO1067" s="226"/>
      <c r="BP1067" s="251"/>
      <c r="BQ1067" s="225"/>
      <c r="BR1067" s="226">
        <v>0.68</v>
      </c>
      <c r="BS1067" s="226"/>
      <c r="BT1067" s="252"/>
      <c r="BU1067" s="8"/>
      <c r="BV1067" s="87"/>
      <c r="BW1067" s="104" t="s">
        <v>45</v>
      </c>
      <c r="BX1067" s="13"/>
      <c r="BY1067" s="102">
        <f>BJ1067+BN1067+BR1067</f>
        <v>2.0300000000000002</v>
      </c>
      <c r="BZ1067" s="102">
        <f>BK1067+BO1067+BS1067</f>
        <v>0</v>
      </c>
      <c r="CA1067" s="98"/>
      <c r="CB1067" s="8"/>
      <c r="CC1067" s="87"/>
      <c r="CD1067" s="90" t="s">
        <v>45</v>
      </c>
      <c r="CE1067" s="105"/>
      <c r="CF1067" s="102">
        <f>BY1067</f>
        <v>2.0300000000000002</v>
      </c>
      <c r="CG1067" s="102">
        <f>BZ1067</f>
        <v>0</v>
      </c>
      <c r="CH1067" s="106"/>
      <c r="CI1067" s="8"/>
      <c r="CJ1067" s="9"/>
      <c r="CK1067" s="25" t="s">
        <v>45</v>
      </c>
      <c r="CL1067" s="31">
        <f>BJ1067/(C1067+C1068+C1069)%</f>
        <v>0.89610389610389607</v>
      </c>
      <c r="CM1067" s="31">
        <f>BN1067/(D1067+D1068+D1069)%</f>
        <v>0.88966772258542837</v>
      </c>
      <c r="CN1067" s="31">
        <f>BR1067/(E1067+E1068+E1069)%</f>
        <v>1.0541001395132539</v>
      </c>
      <c r="CO1067" s="32">
        <f>BY1067/(F1067+F1068+F1069)%</f>
        <v>0.94114374463942141</v>
      </c>
      <c r="CP1067" s="8"/>
      <c r="CQ1067" s="25" t="s">
        <v>45</v>
      </c>
      <c r="CR1067" s="31">
        <f>BK1067/(C1067+C1068+C1069)%</f>
        <v>0</v>
      </c>
      <c r="CS1067" s="31">
        <f>BO1067/(D1067+D1068+D1069)%</f>
        <v>0</v>
      </c>
      <c r="CT1067" s="31">
        <f>BS1067/(E1067+E1068+E1069)%</f>
        <v>0</v>
      </c>
      <c r="CU1067" s="32">
        <f>BZ1067/(F1067+F1068+F1069)%</f>
        <v>0</v>
      </c>
    </row>
    <row r="1068" spans="1:99" ht="15.75" customHeight="1" x14ac:dyDescent="0.25">
      <c r="A1068" s="182" t="s">
        <v>46</v>
      </c>
      <c r="B1068" s="503"/>
      <c r="C1068" s="204">
        <v>0</v>
      </c>
      <c r="D1068" s="204">
        <v>0</v>
      </c>
      <c r="E1068" s="204">
        <v>16.05</v>
      </c>
      <c r="F1068" s="205">
        <f t="shared" si="890"/>
        <v>16.05</v>
      </c>
      <c r="G1068" s="206">
        <f t="shared" si="898"/>
        <v>636.09999999999991</v>
      </c>
      <c r="H1068" s="205">
        <f>G1068/BH1061</f>
        <v>26.504166666666663</v>
      </c>
      <c r="I1068" s="231">
        <f t="shared" si="891"/>
        <v>20</v>
      </c>
      <c r="J1068" s="207">
        <f t="shared" si="899"/>
        <v>20</v>
      </c>
      <c r="K1068" s="231">
        <f>E1067</f>
        <v>48.46</v>
      </c>
      <c r="L1068" s="207">
        <f t="shared" si="900"/>
        <v>48.46</v>
      </c>
      <c r="M1068" s="207">
        <f t="shared" si="893"/>
        <v>0</v>
      </c>
      <c r="N1068" s="207">
        <f t="shared" si="901"/>
        <v>0</v>
      </c>
      <c r="O1068" s="208"/>
      <c r="P1068" s="208"/>
      <c r="Q1068" s="496"/>
      <c r="R1068" s="496"/>
      <c r="S1068" s="496"/>
      <c r="T1068" s="496"/>
      <c r="U1068" s="496"/>
      <c r="V1068" s="487"/>
      <c r="W1068" s="245"/>
      <c r="X1068" s="214">
        <f t="shared" si="902"/>
        <v>24</v>
      </c>
      <c r="Y1068" s="182" t="s">
        <v>46</v>
      </c>
      <c r="Z1068" s="215"/>
      <c r="AA1068" s="216">
        <v>20</v>
      </c>
      <c r="AB1068" s="216"/>
      <c r="AC1068" s="210">
        <f t="shared" si="894"/>
        <v>20</v>
      </c>
      <c r="AD1068" s="235"/>
      <c r="AE1068" s="235"/>
      <c r="AF1068" s="235"/>
      <c r="AG1068" s="210">
        <f t="shared" si="895"/>
        <v>0</v>
      </c>
      <c r="AH1068" s="235">
        <v>0</v>
      </c>
      <c r="AI1068" s="235">
        <v>0</v>
      </c>
      <c r="AJ1068" s="235">
        <v>0</v>
      </c>
      <c r="AK1068" s="210">
        <f t="shared" si="896"/>
        <v>0</v>
      </c>
      <c r="AL1068" s="233"/>
      <c r="AM1068" s="233"/>
      <c r="AN1068" s="233"/>
      <c r="AO1068" s="207">
        <f t="shared" si="903"/>
        <v>0</v>
      </c>
      <c r="AP1068" s="236"/>
      <c r="AQ1068" s="411">
        <f t="shared" si="904"/>
        <v>0</v>
      </c>
      <c r="AR1068" s="237"/>
      <c r="AS1068" s="237"/>
      <c r="AT1068" s="237"/>
      <c r="AU1068" s="219">
        <f t="shared" si="905"/>
        <v>0</v>
      </c>
      <c r="AV1068" s="253"/>
      <c r="AW1068" s="254"/>
      <c r="AX1068" s="237"/>
      <c r="AY1068" s="237"/>
      <c r="AZ1068" s="255"/>
      <c r="BA1068" s="222">
        <f t="shared" si="906"/>
        <v>0</v>
      </c>
      <c r="BB1068" s="254"/>
      <c r="BC1068" s="237"/>
      <c r="BD1068" s="237"/>
      <c r="BE1068" s="255"/>
      <c r="BF1068" s="222">
        <f t="shared" si="897"/>
        <v>0</v>
      </c>
      <c r="BG1068" s="257"/>
      <c r="BH1068" s="195"/>
      <c r="BI1068" s="239"/>
      <c r="BJ1068" s="240"/>
      <c r="BK1068" s="241"/>
      <c r="BL1068" s="242"/>
      <c r="BM1068" s="239"/>
      <c r="BN1068" s="241"/>
      <c r="BO1068" s="241"/>
      <c r="BP1068" s="198"/>
      <c r="BQ1068" s="239"/>
      <c r="BR1068" s="241"/>
      <c r="BS1068" s="241"/>
      <c r="BT1068" s="243"/>
      <c r="BU1068" s="8"/>
      <c r="BV1068" s="87"/>
      <c r="BW1068" s="107"/>
      <c r="BX1068" s="14"/>
      <c r="BY1068" s="93"/>
      <c r="BZ1068" s="93"/>
      <c r="CA1068" s="98"/>
      <c r="CB1068" s="8"/>
      <c r="CC1068" s="87"/>
      <c r="CD1068" s="108"/>
      <c r="CE1068" s="109"/>
      <c r="CF1068" s="93"/>
      <c r="CG1068" s="93"/>
      <c r="CH1068" s="110"/>
      <c r="CI1068" s="8"/>
      <c r="CJ1068" s="9"/>
      <c r="CK1068" s="25"/>
      <c r="CL1068" s="2"/>
      <c r="CM1068" s="2"/>
      <c r="CN1068" s="2"/>
      <c r="CO1068" s="3"/>
      <c r="CP1068" s="8"/>
      <c r="CQ1068" s="25"/>
      <c r="CR1068" s="2"/>
      <c r="CS1068" s="2"/>
      <c r="CT1068" s="2"/>
      <c r="CU1068" s="3"/>
    </row>
    <row r="1069" spans="1:99" ht="15.75" customHeight="1" x14ac:dyDescent="0.25">
      <c r="A1069" s="182" t="s">
        <v>47</v>
      </c>
      <c r="B1069" s="258">
        <v>45</v>
      </c>
      <c r="C1069" s="204">
        <v>0</v>
      </c>
      <c r="D1069" s="204">
        <v>0</v>
      </c>
      <c r="E1069" s="204">
        <v>0</v>
      </c>
      <c r="F1069" s="205">
        <f t="shared" si="890"/>
        <v>0</v>
      </c>
      <c r="G1069" s="206">
        <f t="shared" si="898"/>
        <v>350.96499999999992</v>
      </c>
      <c r="H1069" s="205">
        <f>G1069/BH1061</f>
        <v>14.623541666666663</v>
      </c>
      <c r="I1069" s="231">
        <f t="shared" si="891"/>
        <v>0</v>
      </c>
      <c r="J1069" s="207">
        <f t="shared" si="899"/>
        <v>0</v>
      </c>
      <c r="K1069" s="231">
        <f t="shared" si="892"/>
        <v>0</v>
      </c>
      <c r="L1069" s="207">
        <f t="shared" si="900"/>
        <v>40</v>
      </c>
      <c r="M1069" s="207">
        <f t="shared" si="893"/>
        <v>0</v>
      </c>
      <c r="N1069" s="207">
        <f t="shared" si="901"/>
        <v>0</v>
      </c>
      <c r="O1069" s="208"/>
      <c r="P1069" s="208"/>
      <c r="Q1069" s="207" t="e">
        <f>C1069/AL1069*60</f>
        <v>#DIV/0!</v>
      </c>
      <c r="R1069" s="207" t="e">
        <f>D1069/AM1069*60</f>
        <v>#DIV/0!</v>
      </c>
      <c r="S1069" s="207" t="e">
        <f>E1069/AN1069*60</f>
        <v>#DIV/0!</v>
      </c>
      <c r="T1069" s="207" t="e">
        <f>(F1069)/(AL1069+AM1069+AN1069)*60</f>
        <v>#DIV/0!</v>
      </c>
      <c r="U1069" s="207" t="e">
        <f>(G1069)*60/AO1069</f>
        <v>#DIV/0!</v>
      </c>
      <c r="V1069" s="259">
        <v>16.5</v>
      </c>
      <c r="W1069" s="213"/>
      <c r="X1069" s="214">
        <f t="shared" si="902"/>
        <v>24</v>
      </c>
      <c r="Y1069" s="182" t="s">
        <v>47</v>
      </c>
      <c r="Z1069" s="215"/>
      <c r="AA1069" s="216"/>
      <c r="AB1069" s="217"/>
      <c r="AC1069" s="210">
        <f t="shared" si="894"/>
        <v>0</v>
      </c>
      <c r="AD1069" s="235"/>
      <c r="AE1069" s="235"/>
      <c r="AF1069" s="235"/>
      <c r="AG1069" s="210">
        <f t="shared" si="895"/>
        <v>0</v>
      </c>
      <c r="AH1069" s="235">
        <v>0</v>
      </c>
      <c r="AI1069" s="235">
        <v>0</v>
      </c>
      <c r="AJ1069" s="235">
        <v>0</v>
      </c>
      <c r="AK1069" s="210">
        <f t="shared" si="896"/>
        <v>0</v>
      </c>
      <c r="AL1069" s="247"/>
      <c r="AM1069" s="247"/>
      <c r="AN1069" s="247"/>
      <c r="AO1069" s="207">
        <f t="shared" si="903"/>
        <v>0</v>
      </c>
      <c r="AP1069" s="236"/>
      <c r="AQ1069" s="411">
        <f t="shared" si="904"/>
        <v>0</v>
      </c>
      <c r="AR1069" s="237"/>
      <c r="AS1069" s="237"/>
      <c r="AT1069" s="237"/>
      <c r="AU1069" s="219">
        <f t="shared" si="905"/>
        <v>0</v>
      </c>
      <c r="AV1069" s="253"/>
      <c r="AW1069" s="254"/>
      <c r="AX1069" s="237"/>
      <c r="AY1069" s="237"/>
      <c r="AZ1069" s="255"/>
      <c r="BA1069" s="222">
        <f t="shared" si="906"/>
        <v>0</v>
      </c>
      <c r="BB1069" s="254"/>
      <c r="BC1069" s="237"/>
      <c r="BD1069" s="237"/>
      <c r="BE1069" s="255"/>
      <c r="BF1069" s="222">
        <f t="shared" si="897"/>
        <v>0</v>
      </c>
      <c r="BG1069" s="260"/>
      <c r="BH1069" s="224" t="s">
        <v>48</v>
      </c>
      <c r="BI1069" s="225"/>
      <c r="BJ1069" s="249">
        <v>1.22</v>
      </c>
      <c r="BK1069" s="226"/>
      <c r="BL1069" s="250"/>
      <c r="BM1069" s="225"/>
      <c r="BN1069" s="226">
        <v>1.64</v>
      </c>
      <c r="BO1069" s="226"/>
      <c r="BP1069" s="251"/>
      <c r="BQ1069" s="225"/>
      <c r="BR1069" s="226">
        <v>1.75</v>
      </c>
      <c r="BS1069" s="226"/>
      <c r="BT1069" s="252"/>
      <c r="BU1069" s="8"/>
      <c r="BV1069" s="87"/>
      <c r="BW1069" s="104" t="s">
        <v>48</v>
      </c>
      <c r="BX1069" s="13"/>
      <c r="BY1069" s="102">
        <f>BJ1069+BN1069+BR1069</f>
        <v>4.6099999999999994</v>
      </c>
      <c r="BZ1069" s="102">
        <f>BK1069+BO1069+BS1069</f>
        <v>0</v>
      </c>
      <c r="CA1069" s="98"/>
      <c r="CB1069" s="8"/>
      <c r="CC1069" s="87"/>
      <c r="CD1069" s="90" t="s">
        <v>48</v>
      </c>
      <c r="CE1069" s="105"/>
      <c r="CF1069" s="102">
        <f>BY1069</f>
        <v>4.6099999999999994</v>
      </c>
      <c r="CG1069" s="102">
        <f>BZ1069</f>
        <v>0</v>
      </c>
      <c r="CH1069" s="106"/>
      <c r="CI1069" s="8"/>
      <c r="CJ1069" s="9"/>
      <c r="CK1069" s="25" t="s">
        <v>48</v>
      </c>
      <c r="CL1069" s="31">
        <f>BJ1069/(C1070+C1071+C1072)%</f>
        <v>0.48630764938015708</v>
      </c>
      <c r="CM1069" s="31">
        <f>BN1069/(D1070+D1071+D1072)%</f>
        <v>1.0553614291138183</v>
      </c>
      <c r="CN1069" s="31">
        <f>BR1069/(E1070+E1071+E1072)%</f>
        <v>1.4363688595231254</v>
      </c>
      <c r="CO1069" s="32">
        <f>BY1069/(F1070+F1071+F1072)%</f>
        <v>0.87293742496714644</v>
      </c>
      <c r="CP1069" s="8"/>
      <c r="CQ1069" s="25" t="s">
        <v>48</v>
      </c>
      <c r="CR1069" s="31">
        <f>BK1069/(C1070+C1071+C1072)%</f>
        <v>0</v>
      </c>
      <c r="CS1069" s="31">
        <f>BO1069/(D1070+D1071+D1072)%</f>
        <v>0</v>
      </c>
      <c r="CT1069" s="31">
        <f>BS1069/(E1070+E1071+E1072)%</f>
        <v>0</v>
      </c>
      <c r="CU1069" s="32">
        <f>BZ1069/(F1072+F1070+F1071)%</f>
        <v>0</v>
      </c>
    </row>
    <row r="1070" spans="1:99" ht="15.75" customHeight="1" x14ac:dyDescent="0.25">
      <c r="A1070" s="201" t="s">
        <v>49</v>
      </c>
      <c r="B1070" s="503">
        <v>234</v>
      </c>
      <c r="C1070" s="204">
        <v>8.6999999999999993</v>
      </c>
      <c r="D1070" s="204">
        <v>0</v>
      </c>
      <c r="E1070" s="204">
        <v>121.83499999999999</v>
      </c>
      <c r="F1070" s="206">
        <f t="shared" si="890"/>
        <v>130.535</v>
      </c>
      <c r="G1070" s="206">
        <f t="shared" si="898"/>
        <v>3061.9040000000009</v>
      </c>
      <c r="H1070" s="206">
        <f>G1070/BH1061</f>
        <v>127.57933333333337</v>
      </c>
      <c r="I1070" s="207">
        <f t="shared" si="891"/>
        <v>0</v>
      </c>
      <c r="J1070" s="207">
        <f t="shared" si="899"/>
        <v>220</v>
      </c>
      <c r="K1070" s="207">
        <f t="shared" si="892"/>
        <v>35</v>
      </c>
      <c r="L1070" s="207">
        <f t="shared" si="900"/>
        <v>405</v>
      </c>
      <c r="M1070" s="207">
        <f t="shared" si="893"/>
        <v>60</v>
      </c>
      <c r="N1070" s="207">
        <f t="shared" si="901"/>
        <v>2960</v>
      </c>
      <c r="O1070" s="208">
        <f>(24*60-(I1070+K1070+M1070+AR1070+AS1070+AT1070))/24/60*100</f>
        <v>93.402777777777786</v>
      </c>
      <c r="P1070" s="208">
        <f>(X1070*24*60-(J1070+L1070+N1070+AQ1070+AU1070))/X1070/24/60*100</f>
        <v>88.339120370370367</v>
      </c>
      <c r="Q1070" s="496">
        <f>(C1070+C1071)/AL1070*60</f>
        <v>1.0874999999999999</v>
      </c>
      <c r="R1070" s="496">
        <f>(D1070+D1071)/AM1070*60</f>
        <v>0</v>
      </c>
      <c r="S1070" s="496">
        <f>(E1070+E1071)/AN1070*60</f>
        <v>18.049629629629628</v>
      </c>
      <c r="T1070" s="496">
        <f>(F1070+F1071)/(AL1070+AM1070+AN1070)*60</f>
        <v>5.8231226765799251</v>
      </c>
      <c r="U1070" s="496">
        <f>(G1070+G1071)*60/AO1070</f>
        <v>6.9078488437676278</v>
      </c>
      <c r="V1070" s="487">
        <v>16.25</v>
      </c>
      <c r="W1070" s="245"/>
      <c r="X1070" s="214">
        <f t="shared" si="902"/>
        <v>24</v>
      </c>
      <c r="Y1070" s="201" t="s">
        <v>49</v>
      </c>
      <c r="Z1070" s="215"/>
      <c r="AA1070" s="216"/>
      <c r="AB1070" s="216"/>
      <c r="AC1070" s="210">
        <f t="shared" si="894"/>
        <v>0</v>
      </c>
      <c r="AD1070" s="235"/>
      <c r="AE1070" s="235"/>
      <c r="AF1070" s="235">
        <v>35</v>
      </c>
      <c r="AG1070" s="210">
        <f t="shared" si="895"/>
        <v>35</v>
      </c>
      <c r="AH1070" s="216">
        <v>0</v>
      </c>
      <c r="AI1070" s="216">
        <v>20</v>
      </c>
      <c r="AJ1070" s="216">
        <v>40</v>
      </c>
      <c r="AK1070" s="210">
        <f t="shared" si="896"/>
        <v>60</v>
      </c>
      <c r="AL1070" s="247">
        <v>480</v>
      </c>
      <c r="AM1070" s="247">
        <v>460</v>
      </c>
      <c r="AN1070" s="247">
        <v>405</v>
      </c>
      <c r="AO1070" s="207">
        <f t="shared" si="903"/>
        <v>26595</v>
      </c>
      <c r="AP1070" s="209"/>
      <c r="AQ1070" s="411">
        <f t="shared" si="904"/>
        <v>0</v>
      </c>
      <c r="AR1070" s="210"/>
      <c r="AS1070" s="210"/>
      <c r="AT1070" s="210"/>
      <c r="AU1070" s="219">
        <f t="shared" si="905"/>
        <v>445</v>
      </c>
      <c r="AV1070" s="220" t="s">
        <v>50</v>
      </c>
      <c r="AW1070" s="221"/>
      <c r="AX1070" s="210"/>
      <c r="AY1070" s="210"/>
      <c r="AZ1070" s="219">
        <f>AW1070+AX1070+AY1070</f>
        <v>0</v>
      </c>
      <c r="BA1070" s="222">
        <f t="shared" si="906"/>
        <v>240</v>
      </c>
      <c r="BB1070" s="221"/>
      <c r="BC1070" s="210"/>
      <c r="BD1070" s="210"/>
      <c r="BE1070" s="219">
        <f>BB1070+BC1070+BD1070</f>
        <v>0</v>
      </c>
      <c r="BF1070" s="222">
        <f t="shared" si="897"/>
        <v>0</v>
      </c>
      <c r="BG1070" s="248">
        <f>SUM(AR1070:AT1072,AP1070:AP1072,AL1070:AN1072,AH1070:AJ1072,AD1070:AF1072,Z1070:AB1072)</f>
        <v>1440</v>
      </c>
      <c r="BH1070" s="195"/>
      <c r="BI1070" s="239"/>
      <c r="BJ1070" s="240"/>
      <c r="BK1070" s="241"/>
      <c r="BL1070" s="242"/>
      <c r="BM1070" s="239"/>
      <c r="BN1070" s="241"/>
      <c r="BO1070" s="241"/>
      <c r="BP1070" s="198"/>
      <c r="BQ1070" s="239"/>
      <c r="BR1070" s="241"/>
      <c r="BS1070" s="241"/>
      <c r="BT1070" s="243"/>
      <c r="BU1070" s="8"/>
      <c r="BV1070" s="87"/>
      <c r="BW1070" s="107"/>
      <c r="BX1070" s="14"/>
      <c r="BY1070" s="93"/>
      <c r="BZ1070" s="93"/>
      <c r="CA1070" s="98"/>
      <c r="CB1070" s="8"/>
      <c r="CC1070" s="87"/>
      <c r="CD1070" s="111"/>
      <c r="CE1070" s="112"/>
      <c r="CF1070" s="93"/>
      <c r="CG1070" s="93"/>
      <c r="CH1070" s="110"/>
      <c r="CI1070" s="8"/>
      <c r="CJ1070" s="9"/>
      <c r="CK1070" s="25"/>
      <c r="CL1070" s="2"/>
      <c r="CM1070" s="2"/>
      <c r="CN1070" s="2"/>
      <c r="CO1070" s="3"/>
      <c r="CP1070" s="8"/>
      <c r="CQ1070" s="25"/>
      <c r="CR1070" s="2"/>
      <c r="CS1070" s="2"/>
      <c r="CT1070" s="2"/>
      <c r="CU1070" s="3"/>
    </row>
    <row r="1071" spans="1:99" ht="15.75" customHeight="1" x14ac:dyDescent="0.25">
      <c r="A1071" s="182" t="s">
        <v>51</v>
      </c>
      <c r="B1071" s="503"/>
      <c r="C1071" s="204">
        <v>0</v>
      </c>
      <c r="D1071" s="204">
        <v>0</v>
      </c>
      <c r="E1071" s="204">
        <v>0</v>
      </c>
      <c r="F1071" s="205">
        <f t="shared" si="890"/>
        <v>0</v>
      </c>
      <c r="G1071" s="206">
        <f t="shared" si="898"/>
        <v>0</v>
      </c>
      <c r="H1071" s="205">
        <f>G1071/BH1061</f>
        <v>0</v>
      </c>
      <c r="I1071" s="231">
        <f t="shared" si="891"/>
        <v>0</v>
      </c>
      <c r="J1071" s="207">
        <f t="shared" si="899"/>
        <v>0</v>
      </c>
      <c r="K1071" s="231">
        <f t="shared" si="892"/>
        <v>0</v>
      </c>
      <c r="L1071" s="207">
        <f t="shared" si="900"/>
        <v>0</v>
      </c>
      <c r="M1071" s="207">
        <f t="shared" si="893"/>
        <v>0</v>
      </c>
      <c r="N1071" s="207">
        <f t="shared" si="901"/>
        <v>0</v>
      </c>
      <c r="O1071" s="208"/>
      <c r="P1071" s="208"/>
      <c r="Q1071" s="496"/>
      <c r="R1071" s="496"/>
      <c r="S1071" s="496"/>
      <c r="T1071" s="496"/>
      <c r="U1071" s="496"/>
      <c r="V1071" s="487"/>
      <c r="W1071" s="245"/>
      <c r="X1071" s="214">
        <f t="shared" si="902"/>
        <v>24</v>
      </c>
      <c r="Y1071" s="182" t="s">
        <v>51</v>
      </c>
      <c r="Z1071" s="237"/>
      <c r="AA1071" s="261"/>
      <c r="AB1071" s="261"/>
      <c r="AC1071" s="210">
        <f t="shared" si="894"/>
        <v>0</v>
      </c>
      <c r="AD1071" s="235"/>
      <c r="AE1071" s="235"/>
      <c r="AF1071" s="235"/>
      <c r="AG1071" s="210">
        <f t="shared" si="895"/>
        <v>0</v>
      </c>
      <c r="AH1071" s="235">
        <v>0</v>
      </c>
      <c r="AI1071" s="235">
        <v>0</v>
      </c>
      <c r="AJ1071" s="235">
        <v>0</v>
      </c>
      <c r="AK1071" s="210">
        <f t="shared" si="896"/>
        <v>0</v>
      </c>
      <c r="AL1071" s="233"/>
      <c r="AM1071" s="233"/>
      <c r="AN1071" s="233"/>
      <c r="AO1071" s="207">
        <f t="shared" si="903"/>
        <v>0</v>
      </c>
      <c r="AP1071" s="236"/>
      <c r="AQ1071" s="411">
        <f t="shared" si="904"/>
        <v>0</v>
      </c>
      <c r="AR1071" s="237"/>
      <c r="AS1071" s="237"/>
      <c r="AT1071" s="237"/>
      <c r="AU1071" s="219">
        <f t="shared" si="905"/>
        <v>0</v>
      </c>
      <c r="AV1071" s="253"/>
      <c r="AW1071" s="254"/>
      <c r="AX1071" s="237"/>
      <c r="AY1071" s="237"/>
      <c r="AZ1071" s="255"/>
      <c r="BA1071" s="222">
        <f t="shared" si="906"/>
        <v>0</v>
      </c>
      <c r="BB1071" s="254"/>
      <c r="BC1071" s="237"/>
      <c r="BD1071" s="237"/>
      <c r="BE1071" s="255"/>
      <c r="BF1071" s="222">
        <f t="shared" si="897"/>
        <v>0</v>
      </c>
      <c r="BG1071" s="260"/>
      <c r="BH1071" s="224" t="s">
        <v>52</v>
      </c>
      <c r="BI1071" s="225"/>
      <c r="BJ1071" s="249">
        <v>0.65</v>
      </c>
      <c r="BK1071" s="226"/>
      <c r="BL1071" s="250"/>
      <c r="BM1071" s="225"/>
      <c r="BN1071" s="226">
        <v>0.66</v>
      </c>
      <c r="BO1071" s="226"/>
      <c r="BP1071" s="251"/>
      <c r="BQ1071" s="225"/>
      <c r="BR1071" s="226">
        <v>0.61</v>
      </c>
      <c r="BS1071" s="226"/>
      <c r="BT1071" s="252"/>
      <c r="BU1071" s="8"/>
      <c r="BV1071" s="87"/>
      <c r="BW1071" s="104" t="s">
        <v>52</v>
      </c>
      <c r="BX1071" s="13"/>
      <c r="BY1071" s="102">
        <f>BJ1071+BN1071+BR1071</f>
        <v>1.92</v>
      </c>
      <c r="BZ1071" s="102">
        <f>BK1071+BO1071+BS1071</f>
        <v>0</v>
      </c>
      <c r="CA1071" s="98"/>
      <c r="CB1071" s="8"/>
      <c r="CC1071" s="87"/>
      <c r="CD1071" s="113" t="s">
        <v>52</v>
      </c>
      <c r="CE1071" s="96"/>
      <c r="CF1071" s="102">
        <f>BY1071</f>
        <v>1.92</v>
      </c>
      <c r="CG1071" s="102">
        <f>BZ1071</f>
        <v>0</v>
      </c>
      <c r="CH1071" s="106"/>
      <c r="CI1071" s="8"/>
      <c r="CJ1071" s="9"/>
      <c r="CK1071" s="25" t="s">
        <v>52</v>
      </c>
      <c r="CL1071" s="31">
        <f>BJ1071/(C1073+C1074)%</f>
        <v>1.4229422066549913</v>
      </c>
      <c r="CM1071" s="31">
        <f>BN1071/(D1073+D1074)%</f>
        <v>1.5969029760464555</v>
      </c>
      <c r="CN1071" s="31" t="e">
        <f>BR1071/(E1073+E1074)%</f>
        <v>#DIV/0!</v>
      </c>
      <c r="CO1071" s="32">
        <f>BY1071/(F1073+F1074)%</f>
        <v>2.2066429146075168</v>
      </c>
      <c r="CP1071" s="8"/>
      <c r="CQ1071" s="25" t="s">
        <v>52</v>
      </c>
      <c r="CR1071" s="31">
        <f>BK1071/(C1073+C1074)%</f>
        <v>0</v>
      </c>
      <c r="CS1071" s="31">
        <f>BO1071/(D1073+D1074)%</f>
        <v>0</v>
      </c>
      <c r="CT1071" s="31" t="e">
        <f>BS1071/(E1073+E1074)%</f>
        <v>#DIV/0!</v>
      </c>
      <c r="CU1071" s="32">
        <f>BZ1071/(F1073+F1074)%</f>
        <v>0</v>
      </c>
    </row>
    <row r="1072" spans="1:99" ht="15.75" customHeight="1" x14ac:dyDescent="0.25">
      <c r="A1072" s="182" t="s">
        <v>53</v>
      </c>
      <c r="B1072" s="202">
        <v>150</v>
      </c>
      <c r="C1072" s="204">
        <v>242.17</v>
      </c>
      <c r="D1072" s="204">
        <v>155.39699999999999</v>
      </c>
      <c r="E1072" s="204">
        <v>0</v>
      </c>
      <c r="F1072" s="205">
        <f t="shared" si="890"/>
        <v>397.56700000000001</v>
      </c>
      <c r="G1072" s="206">
        <f t="shared" si="898"/>
        <v>7894.1989999999996</v>
      </c>
      <c r="H1072" s="205">
        <f>G1072/BH1061</f>
        <v>328.92495833333334</v>
      </c>
      <c r="I1072" s="231">
        <f t="shared" si="891"/>
        <v>0</v>
      </c>
      <c r="J1072" s="207">
        <f t="shared" si="899"/>
        <v>60</v>
      </c>
      <c r="K1072" s="231">
        <f t="shared" si="892"/>
        <v>0</v>
      </c>
      <c r="L1072" s="207">
        <f t="shared" si="900"/>
        <v>0</v>
      </c>
      <c r="M1072" s="207">
        <f t="shared" si="893"/>
        <v>0</v>
      </c>
      <c r="N1072" s="207">
        <f t="shared" si="901"/>
        <v>360</v>
      </c>
      <c r="O1072" s="208"/>
      <c r="P1072" s="208"/>
      <c r="Q1072" s="207" t="e">
        <f>C1072/AL1072*60</f>
        <v>#DIV/0!</v>
      </c>
      <c r="R1072" s="207" t="e">
        <f>D1072/AM1072*60</f>
        <v>#DIV/0!</v>
      </c>
      <c r="S1072" s="207" t="e">
        <f>E1072/AN1072*60</f>
        <v>#DIV/0!</v>
      </c>
      <c r="T1072" s="207" t="e">
        <f>(F1072)/(AL1072+AM1072+AN1072)*60</f>
        <v>#DIV/0!</v>
      </c>
      <c r="U1072" s="207" t="e">
        <f>(G1072)*60/AO1072</f>
        <v>#DIV/0!</v>
      </c>
      <c r="V1072" s="259">
        <v>20.6</v>
      </c>
      <c r="W1072" s="213"/>
      <c r="X1072" s="214">
        <f t="shared" si="902"/>
        <v>24</v>
      </c>
      <c r="Y1072" s="182" t="s">
        <v>53</v>
      </c>
      <c r="Z1072" s="237"/>
      <c r="AA1072" s="261"/>
      <c r="AB1072" s="261"/>
      <c r="AC1072" s="210">
        <f t="shared" si="894"/>
        <v>0</v>
      </c>
      <c r="AD1072" s="235"/>
      <c r="AE1072" s="235"/>
      <c r="AF1072" s="235"/>
      <c r="AG1072" s="210">
        <f t="shared" si="895"/>
        <v>0</v>
      </c>
      <c r="AH1072" s="235">
        <v>0</v>
      </c>
      <c r="AI1072" s="235">
        <v>0</v>
      </c>
      <c r="AJ1072" s="235">
        <v>0</v>
      </c>
      <c r="AK1072" s="210">
        <f t="shared" si="896"/>
        <v>0</v>
      </c>
      <c r="AL1072" s="247"/>
      <c r="AM1072" s="247"/>
      <c r="AN1072" s="247"/>
      <c r="AO1072" s="207">
        <f t="shared" si="903"/>
        <v>0</v>
      </c>
      <c r="AP1072" s="236"/>
      <c r="AQ1072" s="411">
        <f t="shared" si="904"/>
        <v>0</v>
      </c>
      <c r="AR1072" s="237"/>
      <c r="AS1072" s="237"/>
      <c r="AT1072" s="237"/>
      <c r="AU1072" s="219">
        <f t="shared" si="905"/>
        <v>0</v>
      </c>
      <c r="AV1072" s="253"/>
      <c r="AW1072" s="254"/>
      <c r="AX1072" s="237"/>
      <c r="AY1072" s="237"/>
      <c r="AZ1072" s="255"/>
      <c r="BA1072" s="222">
        <f t="shared" si="906"/>
        <v>0</v>
      </c>
      <c r="BB1072" s="254"/>
      <c r="BC1072" s="237"/>
      <c r="BD1072" s="237"/>
      <c r="BE1072" s="255"/>
      <c r="BF1072" s="222">
        <f t="shared" si="897"/>
        <v>0</v>
      </c>
      <c r="BG1072" s="257"/>
      <c r="BH1072" s="224"/>
      <c r="BI1072" s="225"/>
      <c r="BJ1072" s="240"/>
      <c r="BK1072" s="240"/>
      <c r="BL1072" s="250"/>
      <c r="BM1072" s="225"/>
      <c r="BN1072" s="240"/>
      <c r="BO1072" s="240"/>
      <c r="BP1072" s="251"/>
      <c r="BQ1072" s="225"/>
      <c r="BR1072" s="240"/>
      <c r="BS1072" s="240"/>
      <c r="BT1072" s="252"/>
      <c r="BU1072" s="8"/>
      <c r="BV1072" s="87"/>
      <c r="BW1072" s="107"/>
      <c r="BX1072" s="13"/>
      <c r="BY1072" s="102"/>
      <c r="BZ1072" s="102"/>
      <c r="CA1072" s="98"/>
      <c r="CB1072" s="8"/>
      <c r="CC1072" s="87"/>
      <c r="CD1072" s="90"/>
      <c r="CE1072" s="105"/>
      <c r="CF1072" s="102"/>
      <c r="CG1072" s="102"/>
      <c r="CH1072" s="106"/>
      <c r="CI1072" s="8"/>
      <c r="CJ1072" s="9"/>
      <c r="CK1072" s="25"/>
      <c r="CL1072" s="31"/>
      <c r="CM1072" s="31"/>
      <c r="CN1072" s="31"/>
      <c r="CO1072" s="32"/>
      <c r="CP1072" s="8"/>
      <c r="CQ1072" s="25"/>
      <c r="CR1072" s="31"/>
      <c r="CS1072" s="31"/>
      <c r="CT1072" s="31"/>
      <c r="CU1072" s="32"/>
    </row>
    <row r="1073" spans="1:99" ht="15.75" customHeight="1" x14ac:dyDescent="0.25">
      <c r="A1073" s="201" t="s">
        <v>54</v>
      </c>
      <c r="B1073" s="202">
        <v>208</v>
      </c>
      <c r="C1073" s="204">
        <v>14.44</v>
      </c>
      <c r="D1073" s="204">
        <v>31.43</v>
      </c>
      <c r="E1073" s="204">
        <v>0</v>
      </c>
      <c r="F1073" s="206">
        <f t="shared" ref="F1073:F1081" si="907">C1073+D1073+E1073</f>
        <v>45.87</v>
      </c>
      <c r="G1073" s="206">
        <f t="shared" si="898"/>
        <v>385.78000000000003</v>
      </c>
      <c r="H1073" s="206">
        <f>G1073/BH1061</f>
        <v>16.074166666666667</v>
      </c>
      <c r="I1073" s="207">
        <f t="shared" si="891"/>
        <v>0</v>
      </c>
      <c r="J1073" s="207">
        <f t="shared" si="899"/>
        <v>930</v>
      </c>
      <c r="K1073" s="207">
        <f t="shared" si="892"/>
        <v>0</v>
      </c>
      <c r="L1073" s="207">
        <f t="shared" si="900"/>
        <v>55</v>
      </c>
      <c r="M1073" s="207">
        <f t="shared" si="893"/>
        <v>660</v>
      </c>
      <c r="N1073" s="207">
        <f t="shared" si="901"/>
        <v>9230</v>
      </c>
      <c r="O1073" s="208">
        <f>(24*60-(I1073+K1073+M1073+AR1073+AS1073+AT1073+AP1073))/24/60*100</f>
        <v>54.166666666666664</v>
      </c>
      <c r="P1073" s="208">
        <f>(X1073*24*60-(J1073+L1073+N1073+AQ1073+AU1073))/X1073/24/60*100</f>
        <v>69.227430555555557</v>
      </c>
      <c r="Q1073" s="496">
        <f>(C1073+C1074)/(AL1073+AL1074)*60</f>
        <v>6.6848780487804875</v>
      </c>
      <c r="R1073" s="496">
        <f>(D1073+D1074)/(AM1073+AM1074)*60</f>
        <v>6.7021621621621623</v>
      </c>
      <c r="S1073" s="496" t="e">
        <f>(E1073+E1074)/(AN1073+AN1074)*60</f>
        <v>#DIV/0!</v>
      </c>
      <c r="T1073" s="496">
        <f>(F1073+F1074)/(AL1073+AM1073+AN1073+AL1074+AM1074+AN1074)*60</f>
        <v>6.693076923076922</v>
      </c>
      <c r="U1073" s="496" t="e">
        <f>(G1073+G1074)*60/(AO1073+AO1074)</f>
        <v>#VALUE!</v>
      </c>
      <c r="V1073" s="487">
        <v>22.18</v>
      </c>
      <c r="W1073" s="245"/>
      <c r="X1073" s="214">
        <f t="shared" si="902"/>
        <v>24</v>
      </c>
      <c r="Y1073" s="201" t="s">
        <v>54</v>
      </c>
      <c r="Z1073" s="262"/>
      <c r="AA1073" s="216"/>
      <c r="AB1073" s="216"/>
      <c r="AC1073" s="210">
        <f t="shared" si="894"/>
        <v>0</v>
      </c>
      <c r="AD1073" s="235"/>
      <c r="AE1073" s="235"/>
      <c r="AF1073" s="235"/>
      <c r="AG1073" s="210">
        <f t="shared" si="895"/>
        <v>0</v>
      </c>
      <c r="AH1073" s="235">
        <v>70</v>
      </c>
      <c r="AI1073" s="235">
        <v>110</v>
      </c>
      <c r="AJ1073" s="235">
        <v>480</v>
      </c>
      <c r="AK1073" s="210">
        <f t="shared" si="896"/>
        <v>660</v>
      </c>
      <c r="AL1073" s="247">
        <v>410</v>
      </c>
      <c r="AM1073" s="247">
        <v>370</v>
      </c>
      <c r="AN1073" s="247">
        <v>0</v>
      </c>
      <c r="AO1073" s="207">
        <f t="shared" si="903"/>
        <v>19470</v>
      </c>
      <c r="AP1073" s="209"/>
      <c r="AQ1073" s="411">
        <f t="shared" si="904"/>
        <v>0</v>
      </c>
      <c r="AR1073" s="210"/>
      <c r="AS1073" s="210"/>
      <c r="AT1073" s="210"/>
      <c r="AU1073" s="219">
        <f t="shared" si="905"/>
        <v>420</v>
      </c>
      <c r="AV1073" s="263" t="s">
        <v>55</v>
      </c>
      <c r="AW1073" s="221"/>
      <c r="AX1073" s="210"/>
      <c r="AY1073" s="210"/>
      <c r="AZ1073" s="219">
        <f>AW1073+AX1073+AY1073</f>
        <v>0</v>
      </c>
      <c r="BA1073" s="222">
        <f t="shared" si="906"/>
        <v>0</v>
      </c>
      <c r="BB1073" s="221"/>
      <c r="BC1073" s="210"/>
      <c r="BD1073" s="210"/>
      <c r="BE1073" s="219">
        <f>BB1073+BC1073+BD1073</f>
        <v>0</v>
      </c>
      <c r="BF1073" s="222">
        <f t="shared" si="897"/>
        <v>0</v>
      </c>
      <c r="BG1073" s="248">
        <f>SUM(AR1073:AT1074,AP1073:AP1074,AL1073:AN1074,AH1073:AJ1074,AD1073:AF1074,Z1073:AB1074)</f>
        <v>1440</v>
      </c>
      <c r="BH1073" s="224" t="s">
        <v>56</v>
      </c>
      <c r="BI1073" s="225"/>
      <c r="BJ1073" s="249">
        <v>0</v>
      </c>
      <c r="BK1073" s="226"/>
      <c r="BL1073" s="250"/>
      <c r="BM1073" s="225"/>
      <c r="BN1073" s="226">
        <v>0</v>
      </c>
      <c r="BO1073" s="226"/>
      <c r="BP1073" s="251"/>
      <c r="BQ1073" s="225"/>
      <c r="BR1073" s="226">
        <v>0.5</v>
      </c>
      <c r="BS1073" s="226"/>
      <c r="BT1073" s="252"/>
      <c r="BU1073" s="8"/>
      <c r="BV1073" s="87"/>
      <c r="BW1073" s="104" t="s">
        <v>56</v>
      </c>
      <c r="BX1073" s="13"/>
      <c r="BY1073" s="102">
        <f>BJ1073+BN1073+BR1073</f>
        <v>0.5</v>
      </c>
      <c r="BZ1073" s="102">
        <f>BK1073+BO1073+BS1073</f>
        <v>0</v>
      </c>
      <c r="CA1073" s="98"/>
      <c r="CB1073" s="8"/>
      <c r="CC1073" s="87"/>
      <c r="CD1073" s="103" t="s">
        <v>56</v>
      </c>
      <c r="CE1073" s="105"/>
      <c r="CF1073" s="102">
        <f>BY1073</f>
        <v>0.5</v>
      </c>
      <c r="CG1073" s="102">
        <f>BZ1073</f>
        <v>0</v>
      </c>
      <c r="CH1073" s="106"/>
      <c r="CI1073" s="8"/>
      <c r="CJ1073" s="9"/>
      <c r="CK1073" s="7" t="s">
        <v>56</v>
      </c>
      <c r="CL1073" s="31" t="e">
        <f>BJ1073/(C1075)%</f>
        <v>#DIV/0!</v>
      </c>
      <c r="CM1073" s="31" t="e">
        <f>BN1073/(D1075)%</f>
        <v>#DIV/0!</v>
      </c>
      <c r="CN1073" s="31">
        <f>BR1073/(E1075)%</f>
        <v>1.2224938875305624</v>
      </c>
      <c r="CO1073" s="32">
        <f>BY1073/(F1075)%</f>
        <v>1.2224938875305624</v>
      </c>
      <c r="CP1073" s="8"/>
      <c r="CQ1073" s="7" t="s">
        <v>56</v>
      </c>
      <c r="CR1073" s="31" t="e">
        <f>BK1073/(C1075)%</f>
        <v>#DIV/0!</v>
      </c>
      <c r="CS1073" s="31" t="e">
        <f>BO1073/(D1075)%</f>
        <v>#DIV/0!</v>
      </c>
      <c r="CT1073" s="31">
        <f>BS1073/(E1075)%</f>
        <v>0</v>
      </c>
      <c r="CU1073" s="32">
        <f>BZ1073/(F1075)%</f>
        <v>0</v>
      </c>
    </row>
    <row r="1074" spans="1:99" ht="15.75" customHeight="1" x14ac:dyDescent="0.25">
      <c r="A1074" s="182" t="s">
        <v>57</v>
      </c>
      <c r="B1074" s="202">
        <v>277</v>
      </c>
      <c r="C1074" s="204">
        <v>31.24</v>
      </c>
      <c r="D1074" s="204">
        <v>9.9</v>
      </c>
      <c r="E1074" s="204">
        <v>0</v>
      </c>
      <c r="F1074" s="205">
        <f t="shared" si="907"/>
        <v>41.14</v>
      </c>
      <c r="G1074" s="206">
        <f t="shared" si="898"/>
        <v>2823</v>
      </c>
      <c r="H1074" s="205">
        <f>G1074/BH1061</f>
        <v>117.625</v>
      </c>
      <c r="I1074" s="231">
        <f t="shared" si="891"/>
        <v>0</v>
      </c>
      <c r="J1074" s="207">
        <f t="shared" si="899"/>
        <v>10</v>
      </c>
      <c r="K1074" s="231">
        <f t="shared" si="892"/>
        <v>0</v>
      </c>
      <c r="L1074" s="207">
        <f t="shared" si="900"/>
        <v>0</v>
      </c>
      <c r="M1074" s="207">
        <f t="shared" si="893"/>
        <v>0</v>
      </c>
      <c r="N1074" s="207">
        <f t="shared" si="901"/>
        <v>1920</v>
      </c>
      <c r="O1074" s="208"/>
      <c r="P1074" s="208"/>
      <c r="Q1074" s="496"/>
      <c r="R1074" s="496"/>
      <c r="S1074" s="496"/>
      <c r="T1074" s="496"/>
      <c r="U1074" s="496"/>
      <c r="V1074" s="487"/>
      <c r="W1074" s="245"/>
      <c r="X1074" s="214">
        <f t="shared" si="902"/>
        <v>24</v>
      </c>
      <c r="Y1074" s="182" t="s">
        <v>57</v>
      </c>
      <c r="Z1074" s="215"/>
      <c r="AA1074" s="216"/>
      <c r="AB1074" s="216"/>
      <c r="AC1074" s="210">
        <f t="shared" si="894"/>
        <v>0</v>
      </c>
      <c r="AD1074" s="235"/>
      <c r="AE1074" s="235"/>
      <c r="AF1074" s="235"/>
      <c r="AG1074" s="210">
        <f t="shared" si="895"/>
        <v>0</v>
      </c>
      <c r="AH1074" s="235">
        <v>0</v>
      </c>
      <c r="AI1074" s="235">
        <v>0</v>
      </c>
      <c r="AJ1074" s="235">
        <v>0</v>
      </c>
      <c r="AK1074" s="210">
        <f t="shared" si="896"/>
        <v>0</v>
      </c>
      <c r="AL1074" s="247"/>
      <c r="AM1074" s="247"/>
      <c r="AN1074" s="247"/>
      <c r="AO1074" s="207" t="e">
        <f t="shared" si="903"/>
        <v>#VALUE!</v>
      </c>
      <c r="AP1074" s="236"/>
      <c r="AQ1074" s="411">
        <f t="shared" si="904"/>
        <v>0</v>
      </c>
      <c r="AR1074" s="237"/>
      <c r="AS1074" s="237"/>
      <c r="AT1074" s="237"/>
      <c r="AU1074" s="219">
        <f t="shared" si="905"/>
        <v>0</v>
      </c>
      <c r="AV1074" s="253"/>
      <c r="AW1074" s="254"/>
      <c r="AX1074" s="237"/>
      <c r="AY1074" s="237"/>
      <c r="AZ1074" s="255"/>
      <c r="BA1074" s="222">
        <f t="shared" si="906"/>
        <v>0</v>
      </c>
      <c r="BB1074" s="254"/>
      <c r="BC1074" s="237"/>
      <c r="BD1074" s="237"/>
      <c r="BE1074" s="255"/>
      <c r="BF1074" s="222">
        <f t="shared" si="897"/>
        <v>0</v>
      </c>
      <c r="BG1074" s="238"/>
      <c r="BI1074" s="264"/>
      <c r="BJ1074" s="264"/>
      <c r="BK1074" s="264"/>
      <c r="BL1074" s="264"/>
      <c r="BM1074" s="264"/>
      <c r="BN1074" s="264"/>
      <c r="BO1074" s="264"/>
      <c r="BP1074" s="264"/>
      <c r="BQ1074" s="264"/>
      <c r="BR1074" s="264"/>
      <c r="BS1074" s="264"/>
      <c r="BT1074" s="265"/>
      <c r="BU1074" s="8"/>
      <c r="BV1074" s="87"/>
      <c r="BW1074" s="114"/>
      <c r="BX1074" s="115"/>
      <c r="BY1074" s="116"/>
      <c r="BZ1074" s="116"/>
      <c r="CA1074" s="117"/>
      <c r="CB1074" s="8"/>
      <c r="CC1074" s="118"/>
      <c r="CD1074" s="119"/>
      <c r="CE1074" s="120"/>
      <c r="CF1074" s="116"/>
      <c r="CG1074" s="116"/>
      <c r="CH1074" s="121"/>
      <c r="CI1074" s="8"/>
      <c r="CJ1074" s="9"/>
      <c r="CK1074" s="25"/>
      <c r="CL1074" s="2"/>
      <c r="CM1074" s="2"/>
      <c r="CN1074" s="2"/>
      <c r="CO1074" s="3"/>
      <c r="CP1074" s="8"/>
      <c r="CQ1074" s="25"/>
      <c r="CR1074" s="2"/>
      <c r="CS1074" s="2"/>
      <c r="CT1074" s="2"/>
      <c r="CU1074" s="3"/>
    </row>
    <row r="1075" spans="1:99" ht="15.75" customHeight="1" x14ac:dyDescent="0.25">
      <c r="A1075" s="182" t="s">
        <v>56</v>
      </c>
      <c r="B1075" s="202"/>
      <c r="C1075" s="204">
        <v>0</v>
      </c>
      <c r="D1075" s="204">
        <v>0</v>
      </c>
      <c r="E1075" s="204">
        <v>40.9</v>
      </c>
      <c r="F1075" s="205">
        <f t="shared" si="907"/>
        <v>40.9</v>
      </c>
      <c r="G1075" s="206">
        <f t="shared" si="898"/>
        <v>1517.393</v>
      </c>
      <c r="H1075" s="205">
        <f>G1075/BH1061</f>
        <v>63.224708333333332</v>
      </c>
      <c r="I1075" s="231">
        <f t="shared" si="891"/>
        <v>0</v>
      </c>
      <c r="J1075" s="207">
        <f t="shared" si="899"/>
        <v>0</v>
      </c>
      <c r="K1075" s="231">
        <f t="shared" si="892"/>
        <v>0</v>
      </c>
      <c r="L1075" s="207">
        <f t="shared" si="900"/>
        <v>180</v>
      </c>
      <c r="M1075" s="207">
        <f t="shared" si="893"/>
        <v>300</v>
      </c>
      <c r="N1075" s="207">
        <f t="shared" si="901"/>
        <v>18190</v>
      </c>
      <c r="O1075" s="208">
        <f>(24*60-(I1075+K1075+M1075+AR1075+AS1075+AT1075+AP1075))/24/60*100</f>
        <v>79.166666666666657</v>
      </c>
      <c r="P1075" s="208">
        <f>(X1075*24*60-(J1075+L1075+N1075+AQ1075+AU1075))/X1075/24/60*100</f>
        <v>46.846064814814817</v>
      </c>
      <c r="Q1075" s="266"/>
      <c r="R1075" s="266"/>
      <c r="S1075" s="266"/>
      <c r="T1075" s="266"/>
      <c r="U1075" s="266"/>
      <c r="V1075" s="267"/>
      <c r="W1075" s="245"/>
      <c r="X1075" s="214">
        <f t="shared" si="902"/>
        <v>24</v>
      </c>
      <c r="Y1075" s="224" t="s">
        <v>56</v>
      </c>
      <c r="Z1075" s="215"/>
      <c r="AA1075" s="216"/>
      <c r="AB1075" s="216"/>
      <c r="AC1075" s="210">
        <f t="shared" si="894"/>
        <v>0</v>
      </c>
      <c r="AD1075" s="235"/>
      <c r="AE1075" s="235"/>
      <c r="AF1075" s="235"/>
      <c r="AG1075" s="210">
        <f t="shared" si="895"/>
        <v>0</v>
      </c>
      <c r="AH1075" s="235">
        <v>0</v>
      </c>
      <c r="AI1075" s="235">
        <v>0</v>
      </c>
      <c r="AJ1075" s="235">
        <v>300</v>
      </c>
      <c r="AK1075" s="210">
        <f t="shared" si="896"/>
        <v>300</v>
      </c>
      <c r="AL1075" s="247"/>
      <c r="AM1075" s="247"/>
      <c r="AN1075" s="247"/>
      <c r="AO1075" s="207">
        <f t="shared" si="903"/>
        <v>0</v>
      </c>
      <c r="AP1075" s="236"/>
      <c r="AQ1075" s="411">
        <f t="shared" si="904"/>
        <v>0</v>
      </c>
      <c r="AR1075" s="237"/>
      <c r="AS1075" s="237"/>
      <c r="AT1075" s="237"/>
      <c r="AU1075" s="219">
        <f t="shared" si="905"/>
        <v>0</v>
      </c>
      <c r="AV1075" s="263" t="s">
        <v>56</v>
      </c>
      <c r="AW1075" s="254"/>
      <c r="AX1075" s="254"/>
      <c r="AY1075" s="254"/>
      <c r="AZ1075" s="219">
        <f t="shared" ref="AZ1075:AZ1081" si="908">AW1075+AX1075+AY1075</f>
        <v>0</v>
      </c>
      <c r="BA1075" s="222">
        <f t="shared" si="906"/>
        <v>0</v>
      </c>
      <c r="BB1075" s="221"/>
      <c r="BC1075" s="210"/>
      <c r="BD1075" s="210"/>
      <c r="BE1075" s="219">
        <f t="shared" ref="BE1075:BE1081" si="909">BB1075+BC1075+BD1075</f>
        <v>0</v>
      </c>
      <c r="BF1075" s="222">
        <f t="shared" si="897"/>
        <v>2880</v>
      </c>
      <c r="BG1075" s="223"/>
      <c r="BH1075" s="224" t="s">
        <v>58</v>
      </c>
      <c r="BI1075" s="268">
        <v>0.7</v>
      </c>
      <c r="BJ1075" s="249">
        <v>0.8</v>
      </c>
      <c r="BK1075" s="226"/>
      <c r="BL1075" s="269"/>
      <c r="BM1075" s="268">
        <v>1.19</v>
      </c>
      <c r="BN1075" s="226">
        <v>1.29</v>
      </c>
      <c r="BO1075" s="226"/>
      <c r="BP1075" s="270"/>
      <c r="BQ1075" s="268">
        <v>1</v>
      </c>
      <c r="BR1075" s="226">
        <v>1.1000000000000001</v>
      </c>
      <c r="BS1075" s="226"/>
      <c r="BT1075" s="271"/>
      <c r="BU1075" s="8"/>
      <c r="BV1075" s="87"/>
      <c r="BW1075" s="122" t="s">
        <v>59</v>
      </c>
      <c r="BX1075" s="123">
        <f t="shared" ref="BX1075:CA1076" si="910">BI1075+BM1075+BQ1075</f>
        <v>2.8899999999999997</v>
      </c>
      <c r="BY1075" s="102">
        <f t="shared" si="910"/>
        <v>3.19</v>
      </c>
      <c r="BZ1075" s="102">
        <f t="shared" si="910"/>
        <v>0</v>
      </c>
      <c r="CA1075" s="124">
        <f t="shared" si="910"/>
        <v>0</v>
      </c>
      <c r="CB1075" s="8"/>
      <c r="CC1075" s="87"/>
      <c r="CD1075" s="113" t="s">
        <v>59</v>
      </c>
      <c r="CE1075" s="125">
        <f t="shared" ref="CE1075:CH1076" si="911">BX1075</f>
        <v>2.8899999999999997</v>
      </c>
      <c r="CF1075" s="102">
        <f t="shared" si="911"/>
        <v>3.19</v>
      </c>
      <c r="CG1075" s="102">
        <f t="shared" si="911"/>
        <v>0</v>
      </c>
      <c r="CH1075" s="126">
        <f t="shared" si="911"/>
        <v>0</v>
      </c>
      <c r="CI1075" s="8"/>
      <c r="CJ1075" s="9"/>
      <c r="CK1075" s="25" t="s">
        <v>58</v>
      </c>
      <c r="CL1075" s="31">
        <f>BJ1075/(BJ1075+C1077)%</f>
        <v>2.2452989054167842</v>
      </c>
      <c r="CM1075" s="31">
        <f>BN1075/(BN1075+D1077)%</f>
        <v>2.118400525494704</v>
      </c>
      <c r="CN1075" s="31">
        <f>BR1075/(BR1075+E1077)%</f>
        <v>2.5410025410025412</v>
      </c>
      <c r="CO1075" s="32">
        <f>BY1075/(BY1075+F1077)%</f>
        <v>2.2815863820047921</v>
      </c>
      <c r="CP1075" s="8"/>
      <c r="CQ1075" s="25" t="s">
        <v>58</v>
      </c>
      <c r="CR1075" s="31">
        <f>BK1075/C1077%</f>
        <v>0</v>
      </c>
      <c r="CS1075" s="31">
        <f>BO1075/D1077%</f>
        <v>0</v>
      </c>
      <c r="CT1075" s="31">
        <f>BS1075/E1077%</f>
        <v>0</v>
      </c>
      <c r="CU1075" s="32">
        <f>BZ1075/F1077%</f>
        <v>0</v>
      </c>
    </row>
    <row r="1076" spans="1:99" ht="15.75" customHeight="1" x14ac:dyDescent="0.25">
      <c r="A1076" s="182" t="s">
        <v>60</v>
      </c>
      <c r="B1076" s="202"/>
      <c r="C1076" s="204">
        <v>69.58</v>
      </c>
      <c r="D1076" s="204">
        <v>220</v>
      </c>
      <c r="E1076" s="204">
        <v>80.010000000000005</v>
      </c>
      <c r="F1076" s="205">
        <f t="shared" si="907"/>
        <v>369.59</v>
      </c>
      <c r="G1076" s="206">
        <f t="shared" si="898"/>
        <v>7114.6319999999996</v>
      </c>
      <c r="H1076" s="205">
        <f>G1076/BH1061</f>
        <v>296.44299999999998</v>
      </c>
      <c r="I1076" s="231">
        <f t="shared" si="891"/>
        <v>165</v>
      </c>
      <c r="J1076" s="207">
        <f t="shared" si="899"/>
        <v>1415</v>
      </c>
      <c r="K1076" s="231">
        <f t="shared" si="892"/>
        <v>30</v>
      </c>
      <c r="L1076" s="207">
        <f t="shared" si="900"/>
        <v>865</v>
      </c>
      <c r="M1076" s="207">
        <f t="shared" si="893"/>
        <v>585</v>
      </c>
      <c r="N1076" s="207">
        <f t="shared" si="901"/>
        <v>48117</v>
      </c>
      <c r="O1076" s="208">
        <f>(16*24*60-(I1076+K1076+M1076+AR1076+AS1076+AT1076+AP1076))/16/24/60*100</f>
        <v>96.614583333333343</v>
      </c>
      <c r="P1076" s="208">
        <f>(16*X1076*24*60-(J1076+L1076+N1076+AQ1076+AU1076))/16/X1076/24/60*100</f>
        <v>90.880533854166671</v>
      </c>
      <c r="Q1076" s="232"/>
      <c r="R1076" s="233"/>
      <c r="S1076" s="233"/>
      <c r="T1076" s="234"/>
      <c r="U1076" s="234"/>
      <c r="V1076" s="272"/>
      <c r="W1076" s="213"/>
      <c r="X1076" s="214">
        <f>X1081</f>
        <v>24</v>
      </c>
      <c r="Y1076" s="182" t="s">
        <v>60</v>
      </c>
      <c r="Z1076" s="215"/>
      <c r="AA1076" s="216">
        <v>90</v>
      </c>
      <c r="AB1076" s="216">
        <v>75</v>
      </c>
      <c r="AC1076" s="210">
        <f t="shared" si="894"/>
        <v>165</v>
      </c>
      <c r="AD1076" s="235"/>
      <c r="AE1076" s="235">
        <v>30</v>
      </c>
      <c r="AF1076" s="235"/>
      <c r="AG1076" s="210">
        <f t="shared" si="895"/>
        <v>30</v>
      </c>
      <c r="AH1076" s="235">
        <v>60</v>
      </c>
      <c r="AI1076" s="235">
        <v>120</v>
      </c>
      <c r="AJ1076" s="235">
        <v>405</v>
      </c>
      <c r="AK1076" s="210">
        <f t="shared" si="896"/>
        <v>585</v>
      </c>
      <c r="AL1076" s="233"/>
      <c r="AM1076" s="233"/>
      <c r="AN1076" s="233"/>
      <c r="AO1076" s="207">
        <f t="shared" si="903"/>
        <v>0</v>
      </c>
      <c r="AP1076" s="236"/>
      <c r="AQ1076" s="411">
        <f t="shared" si="904"/>
        <v>0</v>
      </c>
      <c r="AR1076" s="237"/>
      <c r="AS1076" s="237"/>
      <c r="AT1076" s="237"/>
      <c r="AU1076" s="219">
        <f t="shared" si="905"/>
        <v>30</v>
      </c>
      <c r="AV1076" s="263" t="s">
        <v>60</v>
      </c>
      <c r="AW1076" s="221"/>
      <c r="AX1076" s="210"/>
      <c r="AY1076" s="210"/>
      <c r="AZ1076" s="219">
        <f t="shared" si="908"/>
        <v>0</v>
      </c>
      <c r="BA1076" s="222">
        <f t="shared" si="906"/>
        <v>0</v>
      </c>
      <c r="BB1076" s="221">
        <f>AH1076</f>
        <v>60</v>
      </c>
      <c r="BC1076" s="221">
        <f>AI1076</f>
        <v>120</v>
      </c>
      <c r="BD1076" s="221">
        <f>AJ1076</f>
        <v>405</v>
      </c>
      <c r="BE1076" s="219">
        <f t="shared" si="909"/>
        <v>585</v>
      </c>
      <c r="BF1076" s="222">
        <f t="shared" si="897"/>
        <v>45237</v>
      </c>
      <c r="BG1076" s="223"/>
      <c r="BH1076" s="224" t="s">
        <v>61</v>
      </c>
      <c r="BI1076" s="268">
        <v>1.04</v>
      </c>
      <c r="BJ1076" s="249">
        <v>1.1399999999999999</v>
      </c>
      <c r="BK1076" s="226"/>
      <c r="BL1076" s="269"/>
      <c r="BM1076" s="268">
        <v>1.06</v>
      </c>
      <c r="BN1076" s="226">
        <v>1.1599999999999999</v>
      </c>
      <c r="BO1076" s="226"/>
      <c r="BP1076" s="270"/>
      <c r="BQ1076" s="268">
        <v>1.1000000000000001</v>
      </c>
      <c r="BR1076" s="226">
        <v>1.2</v>
      </c>
      <c r="BS1076" s="226"/>
      <c r="BT1076" s="271"/>
      <c r="BU1076" s="8"/>
      <c r="BV1076" s="87"/>
      <c r="BW1076" s="104" t="s">
        <v>62</v>
      </c>
      <c r="BX1076" s="127">
        <f t="shared" si="910"/>
        <v>3.2</v>
      </c>
      <c r="BY1076" s="128">
        <f t="shared" si="910"/>
        <v>3.5</v>
      </c>
      <c r="BZ1076" s="102">
        <f t="shared" si="910"/>
        <v>0</v>
      </c>
      <c r="CA1076" s="124">
        <f t="shared" si="910"/>
        <v>0</v>
      </c>
      <c r="CB1076" s="9"/>
      <c r="CC1076" s="87"/>
      <c r="CD1076" s="90" t="s">
        <v>62</v>
      </c>
      <c r="CE1076" s="129">
        <f t="shared" si="911"/>
        <v>3.2</v>
      </c>
      <c r="CF1076" s="102">
        <f t="shared" si="911"/>
        <v>3.5</v>
      </c>
      <c r="CG1076" s="102">
        <f t="shared" si="911"/>
        <v>0</v>
      </c>
      <c r="CH1076" s="126">
        <f t="shared" si="911"/>
        <v>0</v>
      </c>
      <c r="CI1076" s="8"/>
      <c r="CJ1076" s="9"/>
      <c r="CK1076" s="25" t="s">
        <v>61</v>
      </c>
      <c r="CL1076" s="31">
        <f>BJ1076/(BJ1076+C1078)%</f>
        <v>1.8295618680789598</v>
      </c>
      <c r="CM1076" s="31">
        <f>BN1076/(BN1076+D1078)%</f>
        <v>1.8041838401119836</v>
      </c>
      <c r="CN1076" s="31">
        <f>BR1076/(BR1076+E1078)%</f>
        <v>2.8728752693320563</v>
      </c>
      <c r="CO1076" s="32">
        <f>BY1076/(BY1076+F1078)%</f>
        <v>2.0786933927245732</v>
      </c>
      <c r="CP1076" s="8"/>
      <c r="CQ1076" s="25" t="s">
        <v>61</v>
      </c>
      <c r="CR1076" s="31">
        <f>BK1076/C1078%</f>
        <v>0</v>
      </c>
      <c r="CS1076" s="31">
        <f>BO1076/D1078%</f>
        <v>0</v>
      </c>
      <c r="CT1076" s="31">
        <f>BS1076/E1078%</f>
        <v>0</v>
      </c>
      <c r="CU1076" s="32">
        <f>BZ1076/F1078%</f>
        <v>0</v>
      </c>
    </row>
    <row r="1077" spans="1:99" ht="15.75" customHeight="1" x14ac:dyDescent="0.25">
      <c r="A1077" s="201" t="s">
        <v>59</v>
      </c>
      <c r="B1077" s="202"/>
      <c r="C1077" s="204">
        <v>34.83</v>
      </c>
      <c r="D1077" s="204">
        <v>59.604999999999997</v>
      </c>
      <c r="E1077" s="204">
        <v>42.19</v>
      </c>
      <c r="F1077" s="206">
        <f t="shared" si="907"/>
        <v>136.625</v>
      </c>
      <c r="G1077" s="206">
        <f t="shared" si="898"/>
        <v>2850.7810000000004</v>
      </c>
      <c r="H1077" s="206">
        <f>G1077/BH1061</f>
        <v>118.78254166666669</v>
      </c>
      <c r="I1077" s="207">
        <f t="shared" si="891"/>
        <v>0</v>
      </c>
      <c r="J1077" s="207">
        <f t="shared" si="899"/>
        <v>0</v>
      </c>
      <c r="K1077" s="207">
        <f t="shared" si="892"/>
        <v>0</v>
      </c>
      <c r="L1077" s="207">
        <f t="shared" si="900"/>
        <v>100</v>
      </c>
      <c r="M1077" s="207">
        <f t="shared" si="893"/>
        <v>380</v>
      </c>
      <c r="N1077" s="207" t="e">
        <f t="shared" si="901"/>
        <v>#VALUE!</v>
      </c>
      <c r="O1077" s="208">
        <f>(24*60-(I1077+K1077+M1077+AR1077+AS1077+AT1077+AP1077))/24/60*100</f>
        <v>73.6111111111111</v>
      </c>
      <c r="P1077" s="208" t="e">
        <f>(X1077*24*60-(J1077+L1077+N1077+AQ1077+AU1077))/X1077/24/60*100</f>
        <v>#VALUE!</v>
      </c>
      <c r="Q1077" s="209"/>
      <c r="R1077" s="210"/>
      <c r="S1077" s="210"/>
      <c r="T1077" s="209"/>
      <c r="U1077" s="209"/>
      <c r="V1077" s="212"/>
      <c r="W1077" s="213"/>
      <c r="X1077" s="214">
        <f>X1076</f>
        <v>24</v>
      </c>
      <c r="Y1077" s="201" t="s">
        <v>59</v>
      </c>
      <c r="Z1077" s="215"/>
      <c r="AA1077" s="216"/>
      <c r="AB1077" s="216"/>
      <c r="AC1077" s="210">
        <f t="shared" si="894"/>
        <v>0</v>
      </c>
      <c r="AD1077" s="235"/>
      <c r="AE1077" s="235"/>
      <c r="AF1077" s="235"/>
      <c r="AG1077" s="210">
        <f t="shared" si="895"/>
        <v>0</v>
      </c>
      <c r="AH1077" s="235">
        <v>60</v>
      </c>
      <c r="AI1077" s="235">
        <v>120</v>
      </c>
      <c r="AJ1077" s="235">
        <v>200</v>
      </c>
      <c r="AK1077" s="210">
        <f t="shared" si="896"/>
        <v>380</v>
      </c>
      <c r="AL1077" s="210"/>
      <c r="AM1077" s="210"/>
      <c r="AN1077" s="210"/>
      <c r="AO1077" s="207">
        <f t="shared" si="903"/>
        <v>0</v>
      </c>
      <c r="AP1077" s="209"/>
      <c r="AQ1077" s="411">
        <f t="shared" si="904"/>
        <v>0</v>
      </c>
      <c r="AR1077" s="210"/>
      <c r="AS1077" s="210"/>
      <c r="AT1077" s="210"/>
      <c r="AU1077" s="219">
        <f t="shared" si="905"/>
        <v>0</v>
      </c>
      <c r="AV1077" s="263" t="s">
        <v>63</v>
      </c>
      <c r="AW1077" s="221"/>
      <c r="AX1077" s="210"/>
      <c r="AY1077" s="210"/>
      <c r="AZ1077" s="219">
        <f t="shared" si="908"/>
        <v>0</v>
      </c>
      <c r="BA1077" s="222">
        <f t="shared" si="906"/>
        <v>0</v>
      </c>
      <c r="BB1077" s="221"/>
      <c r="BC1077" s="210"/>
      <c r="BD1077" s="210"/>
      <c r="BE1077" s="219">
        <f t="shared" si="909"/>
        <v>0</v>
      </c>
      <c r="BF1077" s="222">
        <f t="shared" si="897"/>
        <v>0</v>
      </c>
      <c r="BG1077" s="238"/>
      <c r="BH1077" s="195"/>
      <c r="BI1077" s="274"/>
      <c r="BJ1077" s="240"/>
      <c r="BK1077" s="241"/>
      <c r="BL1077" s="275"/>
      <c r="BM1077" s="274"/>
      <c r="BN1077" s="241"/>
      <c r="BO1077" s="241"/>
      <c r="BP1077" s="276"/>
      <c r="BQ1077" s="274"/>
      <c r="BR1077" s="241"/>
      <c r="BS1077" s="241"/>
      <c r="BT1077" s="265"/>
      <c r="BU1077" s="8"/>
      <c r="BV1077" s="87"/>
      <c r="BW1077" s="107"/>
      <c r="BX1077" s="130"/>
      <c r="BY1077" s="93"/>
      <c r="BZ1077" s="93"/>
      <c r="CA1077" s="98"/>
      <c r="CB1077" s="8"/>
      <c r="CC1077" s="87"/>
      <c r="CD1077" s="108"/>
      <c r="CE1077" s="109"/>
      <c r="CF1077" s="93"/>
      <c r="CG1077" s="93"/>
      <c r="CH1077" s="110"/>
      <c r="CI1077" s="8"/>
      <c r="CJ1077" s="9"/>
      <c r="CK1077" s="25"/>
      <c r="CL1077" s="2"/>
      <c r="CM1077" s="2"/>
      <c r="CN1077" s="2"/>
      <c r="CO1077" s="3"/>
      <c r="CP1077" s="8"/>
      <c r="CQ1077" s="25"/>
      <c r="CR1077" s="2"/>
      <c r="CS1077" s="2"/>
      <c r="CT1077" s="2"/>
      <c r="CU1077" s="3"/>
    </row>
    <row r="1078" spans="1:99" ht="15.75" customHeight="1" x14ac:dyDescent="0.25">
      <c r="A1078" s="182" t="s">
        <v>62</v>
      </c>
      <c r="B1078" s="202"/>
      <c r="C1078" s="204">
        <v>61.17</v>
      </c>
      <c r="D1078" s="204">
        <v>63.134999999999998</v>
      </c>
      <c r="E1078" s="204">
        <v>40.57</v>
      </c>
      <c r="F1078" s="205">
        <f t="shared" si="907"/>
        <v>164.875</v>
      </c>
      <c r="G1078" s="206">
        <f t="shared" si="898"/>
        <v>2932.3110000000001</v>
      </c>
      <c r="H1078" s="205">
        <f>G1078/BH1061</f>
        <v>122.179625</v>
      </c>
      <c r="I1078" s="231">
        <f t="shared" si="891"/>
        <v>0</v>
      </c>
      <c r="J1078" s="207">
        <f t="shared" si="899"/>
        <v>0</v>
      </c>
      <c r="K1078" s="231">
        <f t="shared" si="892"/>
        <v>0</v>
      </c>
      <c r="L1078" s="207">
        <f t="shared" si="900"/>
        <v>0</v>
      </c>
      <c r="M1078" s="207">
        <f t="shared" si="893"/>
        <v>400</v>
      </c>
      <c r="N1078" s="207">
        <f t="shared" si="901"/>
        <v>10790</v>
      </c>
      <c r="O1078" s="208">
        <f>(24*60-(I1078+K1078+M1078+AR1078+AS1078+AT1078+AP1078))/24/60*100</f>
        <v>72.222222222222214</v>
      </c>
      <c r="P1078" s="208">
        <f>(X1078*24*60-(J1078+L1078+N1078+AQ1078+AU1078))/X1078/24/60*100</f>
        <v>68.778935185185176</v>
      </c>
      <c r="Q1078" s="232"/>
      <c r="R1078" s="233"/>
      <c r="S1078" s="233"/>
      <c r="T1078" s="234"/>
      <c r="U1078" s="234"/>
      <c r="V1078" s="272"/>
      <c r="W1078" s="213"/>
      <c r="X1078" s="214">
        <f>X1077</f>
        <v>24</v>
      </c>
      <c r="Y1078" s="182" t="s">
        <v>62</v>
      </c>
      <c r="Z1078" s="215"/>
      <c r="AA1078" s="216"/>
      <c r="AB1078" s="216"/>
      <c r="AC1078" s="210">
        <f t="shared" si="894"/>
        <v>0</v>
      </c>
      <c r="AD1078" s="235"/>
      <c r="AE1078" s="235"/>
      <c r="AF1078" s="235"/>
      <c r="AG1078" s="210">
        <f t="shared" si="895"/>
        <v>0</v>
      </c>
      <c r="AH1078" s="235">
        <v>180</v>
      </c>
      <c r="AI1078" s="235">
        <v>120</v>
      </c>
      <c r="AJ1078" s="235">
        <v>100</v>
      </c>
      <c r="AK1078" s="210">
        <f t="shared" si="896"/>
        <v>400</v>
      </c>
      <c r="AL1078" s="233"/>
      <c r="AM1078" s="233"/>
      <c r="AN1078" s="233"/>
      <c r="AO1078" s="207">
        <f t="shared" si="903"/>
        <v>0</v>
      </c>
      <c r="AP1078" s="236"/>
      <c r="AQ1078" s="411">
        <f t="shared" si="904"/>
        <v>0</v>
      </c>
      <c r="AR1078" s="237"/>
      <c r="AS1078" s="237"/>
      <c r="AT1078" s="237"/>
      <c r="AU1078" s="219">
        <f t="shared" si="905"/>
        <v>0</v>
      </c>
      <c r="AV1078" s="263" t="s">
        <v>64</v>
      </c>
      <c r="AW1078" s="221"/>
      <c r="AX1078" s="210"/>
      <c r="AY1078" s="210"/>
      <c r="AZ1078" s="219">
        <f t="shared" si="908"/>
        <v>0</v>
      </c>
      <c r="BA1078" s="222">
        <f t="shared" si="906"/>
        <v>0</v>
      </c>
      <c r="BB1078" s="221"/>
      <c r="BC1078" s="210"/>
      <c r="BD1078" s="210"/>
      <c r="BE1078" s="219">
        <f t="shared" si="909"/>
        <v>0</v>
      </c>
      <c r="BF1078" s="222">
        <f t="shared" si="897"/>
        <v>0</v>
      </c>
      <c r="BG1078" s="223"/>
      <c r="BH1078" s="224" t="s">
        <v>65</v>
      </c>
      <c r="BI1078" s="268">
        <v>0.74</v>
      </c>
      <c r="BJ1078" s="249">
        <v>0.86</v>
      </c>
      <c r="BK1078" s="226"/>
      <c r="BL1078" s="269"/>
      <c r="BM1078" s="268">
        <v>1.02</v>
      </c>
      <c r="BN1078" s="226">
        <v>1.1399999999999999</v>
      </c>
      <c r="BO1078" s="226"/>
      <c r="BP1078" s="270"/>
      <c r="BQ1078" s="268">
        <v>1</v>
      </c>
      <c r="BR1078" s="226">
        <v>1.1200000000000001</v>
      </c>
      <c r="BS1078" s="226"/>
      <c r="BT1078" s="271"/>
      <c r="BU1078" s="8"/>
      <c r="BV1078" s="87"/>
      <c r="BW1078" s="104" t="s">
        <v>66</v>
      </c>
      <c r="BX1078" s="127">
        <f>BI1078+BM1078+BQ1078</f>
        <v>2.76</v>
      </c>
      <c r="BY1078" s="128">
        <f>BJ1078+BN1078+BR1078</f>
        <v>3.12</v>
      </c>
      <c r="BZ1078" s="102">
        <f>BK1078+BO1078+BS1078</f>
        <v>0</v>
      </c>
      <c r="CA1078" s="124">
        <f>BL1078+BP1078+BT1078</f>
        <v>0</v>
      </c>
      <c r="CB1078" s="8"/>
      <c r="CC1078" s="87"/>
      <c r="CD1078" s="90" t="s">
        <v>66</v>
      </c>
      <c r="CE1078" s="129">
        <f>BX1078</f>
        <v>2.76</v>
      </c>
      <c r="CF1078" s="102">
        <f>BY1078</f>
        <v>3.12</v>
      </c>
      <c r="CG1078" s="102">
        <f>BZ1078</f>
        <v>0</v>
      </c>
      <c r="CH1078" s="126">
        <f>CA1078</f>
        <v>0</v>
      </c>
      <c r="CI1078" s="8"/>
      <c r="CJ1078" s="9"/>
      <c r="CK1078" s="25" t="s">
        <v>65</v>
      </c>
      <c r="CL1078" s="31">
        <f>BJ1078/(BJ1078+C1079)%</f>
        <v>3.5522511358942586</v>
      </c>
      <c r="CM1078" s="31">
        <f>BN1078/(BN1078+D1079)%</f>
        <v>5.1607062019013128</v>
      </c>
      <c r="CN1078" s="31">
        <f>BR1078/(BR1078+E1079)%</f>
        <v>4.1073786122927975</v>
      </c>
      <c r="CO1078" s="32">
        <f>BY1078/(BY1078+F1079)%</f>
        <v>4.240974336668117</v>
      </c>
      <c r="CP1078" s="8"/>
      <c r="CQ1078" s="25" t="s">
        <v>65</v>
      </c>
      <c r="CR1078" s="31">
        <f>BK1078/C1079%</f>
        <v>0</v>
      </c>
      <c r="CS1078" s="31">
        <f>BO1078/D1079%</f>
        <v>0</v>
      </c>
      <c r="CT1078" s="31">
        <f>BS1078/E1079%</f>
        <v>0</v>
      </c>
      <c r="CU1078" s="32">
        <f>BZ1078/F1079%</f>
        <v>0</v>
      </c>
    </row>
    <row r="1079" spans="1:99" ht="15.75" customHeight="1" x14ac:dyDescent="0.25">
      <c r="A1079" s="182" t="s">
        <v>66</v>
      </c>
      <c r="B1079" s="202"/>
      <c r="C1079" s="204">
        <v>23.35</v>
      </c>
      <c r="D1079" s="204">
        <v>20.95</v>
      </c>
      <c r="E1079" s="204">
        <v>26.148</v>
      </c>
      <c r="F1079" s="205">
        <f t="shared" si="907"/>
        <v>70.447999999999993</v>
      </c>
      <c r="G1079" s="206">
        <f t="shared" si="898"/>
        <v>2340.366</v>
      </c>
      <c r="H1079" s="205">
        <f>G1079/BH1061</f>
        <v>97.515249999999995</v>
      </c>
      <c r="I1079" s="231">
        <f t="shared" si="891"/>
        <v>0</v>
      </c>
      <c r="J1079" s="207">
        <f t="shared" si="899"/>
        <v>0</v>
      </c>
      <c r="K1079" s="231">
        <f t="shared" si="892"/>
        <v>0</v>
      </c>
      <c r="L1079" s="207">
        <f t="shared" si="900"/>
        <v>30</v>
      </c>
      <c r="M1079" s="207">
        <f t="shared" si="893"/>
        <v>480</v>
      </c>
      <c r="N1079" s="207">
        <f t="shared" si="901"/>
        <v>11355</v>
      </c>
      <c r="O1079" s="208">
        <f>(24*60-(I1079+K1079+M1079+AR1079+AS1079+AT1079+AP1079))/24/60*100</f>
        <v>66.666666666666657</v>
      </c>
      <c r="P1079" s="208">
        <f>(X1079*24*60-(J1079+L1079+N1079+AQ1079+AU1079))/X1079/24/60*100</f>
        <v>66.796875</v>
      </c>
      <c r="Q1079" s="232"/>
      <c r="R1079" s="233"/>
      <c r="S1079" s="233"/>
      <c r="T1079" s="234"/>
      <c r="U1079" s="234"/>
      <c r="V1079" s="272"/>
      <c r="W1079" s="213"/>
      <c r="X1079" s="214">
        <f>X1078</f>
        <v>24</v>
      </c>
      <c r="Y1079" s="182" t="s">
        <v>66</v>
      </c>
      <c r="Z1079" s="215"/>
      <c r="AA1079" s="216"/>
      <c r="AB1079" s="216"/>
      <c r="AC1079" s="210">
        <f t="shared" si="894"/>
        <v>0</v>
      </c>
      <c r="AD1079" s="246" t="s">
        <v>139</v>
      </c>
      <c r="AE1079" s="246"/>
      <c r="AF1079" s="235"/>
      <c r="AG1079" s="210">
        <v>0</v>
      </c>
      <c r="AH1079" s="235">
        <v>270</v>
      </c>
      <c r="AI1079" s="235">
        <v>130</v>
      </c>
      <c r="AJ1079" s="235">
        <v>80</v>
      </c>
      <c r="AK1079" s="210">
        <f t="shared" si="896"/>
        <v>480</v>
      </c>
      <c r="AL1079" s="233"/>
      <c r="AM1079" s="233"/>
      <c r="AN1079" s="233"/>
      <c r="AO1079" s="207">
        <f t="shared" si="903"/>
        <v>0</v>
      </c>
      <c r="AP1079" s="236"/>
      <c r="AQ1079" s="411">
        <f t="shared" si="904"/>
        <v>0</v>
      </c>
      <c r="AR1079" s="237"/>
      <c r="AS1079" s="237"/>
      <c r="AT1079" s="237"/>
      <c r="AU1079" s="219">
        <f t="shared" si="905"/>
        <v>90</v>
      </c>
      <c r="AV1079" s="263" t="s">
        <v>67</v>
      </c>
      <c r="AW1079" s="221"/>
      <c r="AX1079" s="210"/>
      <c r="AY1079" s="210"/>
      <c r="AZ1079" s="219">
        <f t="shared" si="908"/>
        <v>0</v>
      </c>
      <c r="BA1079" s="222">
        <f t="shared" si="906"/>
        <v>0</v>
      </c>
      <c r="BB1079" s="221"/>
      <c r="BC1079" s="210"/>
      <c r="BD1079" s="210"/>
      <c r="BE1079" s="219">
        <f t="shared" si="909"/>
        <v>0</v>
      </c>
      <c r="BF1079" s="222">
        <f t="shared" si="897"/>
        <v>0</v>
      </c>
      <c r="BG1079" s="238"/>
      <c r="BH1079" s="195"/>
      <c r="BI1079" s="278"/>
      <c r="BJ1079" s="276"/>
      <c r="BK1079" s="279"/>
      <c r="BL1079" s="280"/>
      <c r="BM1079" s="279"/>
      <c r="BN1079" s="281"/>
      <c r="BO1079" s="281"/>
      <c r="BP1079" s="280"/>
      <c r="BQ1079" s="279"/>
      <c r="BR1079" s="197"/>
      <c r="BS1079" s="197"/>
      <c r="BT1079" s="282"/>
      <c r="BU1079" s="8"/>
      <c r="BV1079" s="87"/>
      <c r="BW1079" s="107"/>
      <c r="BX1079" s="130"/>
      <c r="BY1079" s="93"/>
      <c r="BZ1079" s="93"/>
      <c r="CA1079" s="98"/>
      <c r="CB1079" s="8"/>
      <c r="CC1079" s="87"/>
      <c r="CD1079" s="131"/>
      <c r="CE1079" s="132"/>
      <c r="CF1079" s="93"/>
      <c r="CG1079" s="93"/>
      <c r="CH1079" s="133"/>
      <c r="CI1079" s="8"/>
      <c r="CJ1079" s="9"/>
      <c r="CK1079" s="25"/>
      <c r="CL1079" s="2"/>
      <c r="CM1079" s="2"/>
      <c r="CN1079" s="2"/>
      <c r="CO1079" s="3"/>
      <c r="CP1079" s="8"/>
      <c r="CQ1079" s="25"/>
      <c r="CR1079" s="2"/>
      <c r="CS1079" s="2"/>
      <c r="CT1079" s="2"/>
      <c r="CU1079" s="3"/>
    </row>
    <row r="1080" spans="1:99" ht="15.75" customHeight="1" x14ac:dyDescent="0.25">
      <c r="A1080" s="182" t="s">
        <v>68</v>
      </c>
      <c r="B1080" s="202"/>
      <c r="C1080" s="204">
        <v>10.83</v>
      </c>
      <c r="D1080" s="204">
        <v>17.5</v>
      </c>
      <c r="E1080" s="204">
        <v>17.88</v>
      </c>
      <c r="F1080" s="205">
        <f t="shared" si="907"/>
        <v>46.209999999999994</v>
      </c>
      <c r="G1080" s="206">
        <f t="shared" si="898"/>
        <v>761.16200000000015</v>
      </c>
      <c r="H1080" s="205">
        <f>G1080/BH1061</f>
        <v>31.71508333333334</v>
      </c>
      <c r="I1080" s="231">
        <f t="shared" si="891"/>
        <v>0</v>
      </c>
      <c r="J1080" s="207">
        <f t="shared" si="899"/>
        <v>0</v>
      </c>
      <c r="K1080" s="231">
        <f t="shared" si="892"/>
        <v>0</v>
      </c>
      <c r="L1080" s="207">
        <f t="shared" si="900"/>
        <v>0</v>
      </c>
      <c r="M1080" s="207">
        <f t="shared" si="893"/>
        <v>440</v>
      </c>
      <c r="N1080" s="207">
        <f t="shared" si="901"/>
        <v>10045</v>
      </c>
      <c r="O1080" s="208">
        <f>(24*60-(I1080+K1080+M1080+AR1080+AS1080+AT1080+AP1080))/24/60*100</f>
        <v>69.444444444444443</v>
      </c>
      <c r="P1080" s="208">
        <f>(X1080*24*60-(J1080+L1080+N1080+AQ1080+AU1080))/X1080/24/60*100</f>
        <v>70.934606481481495</v>
      </c>
      <c r="Q1080" s="232"/>
      <c r="R1080" s="233"/>
      <c r="S1080" s="233"/>
      <c r="T1080" s="234"/>
      <c r="U1080" s="234"/>
      <c r="V1080" s="272"/>
      <c r="W1080" s="213"/>
      <c r="X1080" s="214">
        <v>24</v>
      </c>
      <c r="Y1080" s="182" t="s">
        <v>68</v>
      </c>
      <c r="Z1080" s="215"/>
      <c r="AA1080" s="216"/>
      <c r="AB1080" s="216"/>
      <c r="AC1080" s="210">
        <f t="shared" si="894"/>
        <v>0</v>
      </c>
      <c r="AD1080" s="235"/>
      <c r="AE1080" s="235"/>
      <c r="AF1080" s="235"/>
      <c r="AG1080" s="210">
        <f t="shared" si="895"/>
        <v>0</v>
      </c>
      <c r="AH1080" s="216">
        <v>230</v>
      </c>
      <c r="AI1080" s="216">
        <v>90</v>
      </c>
      <c r="AJ1080" s="216">
        <v>120</v>
      </c>
      <c r="AK1080" s="210">
        <f t="shared" si="896"/>
        <v>440</v>
      </c>
      <c r="AL1080" s="233"/>
      <c r="AM1080" s="233"/>
      <c r="AN1080" s="233"/>
      <c r="AO1080" s="207">
        <f t="shared" si="903"/>
        <v>0</v>
      </c>
      <c r="AP1080" s="236"/>
      <c r="AQ1080" s="411">
        <f t="shared" si="904"/>
        <v>0</v>
      </c>
      <c r="AR1080" s="237"/>
      <c r="AS1080" s="237"/>
      <c r="AT1080" s="237"/>
      <c r="AU1080" s="219">
        <f t="shared" si="905"/>
        <v>0</v>
      </c>
      <c r="AV1080" s="263" t="s">
        <v>69</v>
      </c>
      <c r="AW1080" s="221"/>
      <c r="AX1080" s="210"/>
      <c r="AY1080" s="210"/>
      <c r="AZ1080" s="219">
        <f t="shared" si="908"/>
        <v>0</v>
      </c>
      <c r="BA1080" s="222">
        <f t="shared" si="906"/>
        <v>0</v>
      </c>
      <c r="BB1080" s="221"/>
      <c r="BC1080" s="210"/>
      <c r="BD1080" s="210"/>
      <c r="BE1080" s="219">
        <f t="shared" si="909"/>
        <v>0</v>
      </c>
      <c r="BF1080" s="222">
        <f t="shared" si="897"/>
        <v>0</v>
      </c>
      <c r="BG1080" s="223"/>
      <c r="BH1080" s="224" t="s">
        <v>70</v>
      </c>
      <c r="BI1080" s="268">
        <v>0.5</v>
      </c>
      <c r="BJ1080" s="249">
        <v>0.5</v>
      </c>
      <c r="BK1080" s="226"/>
      <c r="BL1080" s="269"/>
      <c r="BM1080" s="268">
        <v>0.4</v>
      </c>
      <c r="BN1080" s="226">
        <v>0.4</v>
      </c>
      <c r="BO1080" s="226"/>
      <c r="BP1080" s="270"/>
      <c r="BQ1080" s="268">
        <v>0.33</v>
      </c>
      <c r="BR1080" s="226">
        <v>0.33</v>
      </c>
      <c r="BS1080" s="226"/>
      <c r="BT1080" s="250"/>
      <c r="BU1080" s="8"/>
      <c r="BV1080" s="87"/>
      <c r="BW1080" s="104" t="s">
        <v>68</v>
      </c>
      <c r="BX1080" s="127">
        <f>BI1080+BM1080+BQ1080</f>
        <v>1.23</v>
      </c>
      <c r="BY1080" s="128">
        <f>BJ1080+BN1080+BR1080</f>
        <v>1.23</v>
      </c>
      <c r="BZ1080" s="102">
        <f>BK1080+BO1080+BS1080</f>
        <v>0</v>
      </c>
      <c r="CA1080" s="124">
        <f>BL1080+BP1080+BT1080</f>
        <v>0</v>
      </c>
      <c r="CB1080" s="8"/>
      <c r="CC1080" s="87"/>
      <c r="CD1080" s="131" t="s">
        <v>68</v>
      </c>
      <c r="CE1080" s="129">
        <f>BX1080</f>
        <v>1.23</v>
      </c>
      <c r="CF1080" s="102">
        <f>BY1080</f>
        <v>1.23</v>
      </c>
      <c r="CG1080" s="102">
        <f>BZ1080</f>
        <v>0</v>
      </c>
      <c r="CH1080" s="126">
        <f>CA1080</f>
        <v>0</v>
      </c>
      <c r="CI1080" s="8"/>
      <c r="CJ1080" s="9"/>
      <c r="CK1080" s="25" t="s">
        <v>70</v>
      </c>
      <c r="CL1080" s="31">
        <f>BJ1080/(BJ1080+C1080)%</f>
        <v>4.4130626654898499</v>
      </c>
      <c r="CM1080" s="31">
        <f>BN1080/(BN1080+D1080)%</f>
        <v>2.2346368715083802</v>
      </c>
      <c r="CN1080" s="31">
        <f>BR1080/(BR1080+E1080)%</f>
        <v>1.8121911037891272</v>
      </c>
      <c r="CO1080" s="32">
        <f>BY1080/(BY1080+F1080)%</f>
        <v>2.5927487352445198</v>
      </c>
      <c r="CP1080" s="8"/>
      <c r="CQ1080" s="25" t="s">
        <v>70</v>
      </c>
      <c r="CR1080" s="31">
        <f>BK1080/C1080%</f>
        <v>0</v>
      </c>
      <c r="CS1080" s="31">
        <f>BO1080/D1080%</f>
        <v>0</v>
      </c>
      <c r="CT1080" s="31">
        <f>BS1080/E1080%</f>
        <v>0</v>
      </c>
      <c r="CU1080" s="32">
        <f>BZ1080/F1080%</f>
        <v>0</v>
      </c>
    </row>
    <row r="1081" spans="1:99" ht="15.75" customHeight="1" x14ac:dyDescent="0.25">
      <c r="A1081" s="182" t="s">
        <v>71</v>
      </c>
      <c r="B1081" s="202"/>
      <c r="C1081" s="204">
        <v>4.2300000000000004</v>
      </c>
      <c r="D1081" s="204">
        <v>6.6050000000000004</v>
      </c>
      <c r="E1081" s="204">
        <v>2.7</v>
      </c>
      <c r="F1081" s="206">
        <f t="shared" si="907"/>
        <v>13.535</v>
      </c>
      <c r="G1081" s="206">
        <f t="shared" si="898"/>
        <v>249.11600000000001</v>
      </c>
      <c r="H1081" s="206">
        <f>G1081/BH1061</f>
        <v>10.379833333333334</v>
      </c>
      <c r="I1081" s="207">
        <f t="shared" si="891"/>
        <v>0</v>
      </c>
      <c r="J1081" s="207">
        <f t="shared" si="899"/>
        <v>0</v>
      </c>
      <c r="K1081" s="207">
        <f t="shared" si="892"/>
        <v>0</v>
      </c>
      <c r="L1081" s="207">
        <f t="shared" si="900"/>
        <v>0</v>
      </c>
      <c r="M1081" s="207">
        <f t="shared" si="893"/>
        <v>365</v>
      </c>
      <c r="N1081" s="207">
        <f t="shared" si="901"/>
        <v>6485</v>
      </c>
      <c r="O1081" s="208">
        <f>(7*24*60-(I1081+K1081+M1081+AR1081+AS1081+AT1081+AP1081))/7/24/60*100</f>
        <v>96.378968253968253</v>
      </c>
      <c r="P1081" s="208">
        <f>(7*X1081*24*60-(J1081+L1081+N1081+AQ1081+AU1081))/7/X1081/24/60*100</f>
        <v>97.319361772486758</v>
      </c>
      <c r="Q1081" s="209"/>
      <c r="R1081" s="210"/>
      <c r="S1081" s="210"/>
      <c r="T1081" s="209"/>
      <c r="U1081" s="209"/>
      <c r="V1081" s="212"/>
      <c r="W1081" s="213"/>
      <c r="X1081" s="214">
        <f>X1074</f>
        <v>24</v>
      </c>
      <c r="Y1081" s="182" t="s">
        <v>71</v>
      </c>
      <c r="Z1081" s="215"/>
      <c r="AA1081" s="216"/>
      <c r="AB1081" s="216"/>
      <c r="AC1081" s="210">
        <f t="shared" si="894"/>
        <v>0</v>
      </c>
      <c r="AD1081" s="235"/>
      <c r="AE1081" s="235"/>
      <c r="AF1081" s="235"/>
      <c r="AG1081" s="210">
        <f t="shared" si="895"/>
        <v>0</v>
      </c>
      <c r="AH1081" s="216">
        <v>0</v>
      </c>
      <c r="AI1081" s="216">
        <v>85</v>
      </c>
      <c r="AJ1081" s="216">
        <v>280</v>
      </c>
      <c r="AK1081" s="210">
        <f t="shared" si="896"/>
        <v>365</v>
      </c>
      <c r="AL1081" s="233"/>
      <c r="AM1081" s="233"/>
      <c r="AN1081" s="233"/>
      <c r="AO1081" s="207">
        <f t="shared" si="903"/>
        <v>0</v>
      </c>
      <c r="AP1081" s="209"/>
      <c r="AQ1081" s="411">
        <f t="shared" si="904"/>
        <v>0</v>
      </c>
      <c r="AR1081" s="210"/>
      <c r="AS1081" s="210"/>
      <c r="AT1081" s="210"/>
      <c r="AU1081" s="219">
        <f t="shared" si="905"/>
        <v>0</v>
      </c>
      <c r="AV1081" s="263" t="s">
        <v>72</v>
      </c>
      <c r="AW1081" s="221">
        <f>AH1081</f>
        <v>0</v>
      </c>
      <c r="AX1081" s="221">
        <f>AI1081</f>
        <v>85</v>
      </c>
      <c r="AY1081" s="221">
        <f>AJ1081</f>
        <v>280</v>
      </c>
      <c r="AZ1081" s="219">
        <f t="shared" si="908"/>
        <v>365</v>
      </c>
      <c r="BA1081" s="222">
        <f t="shared" si="906"/>
        <v>3085</v>
      </c>
      <c r="BB1081" s="221"/>
      <c r="BC1081" s="210"/>
      <c r="BD1081" s="210"/>
      <c r="BE1081" s="219">
        <f t="shared" si="909"/>
        <v>0</v>
      </c>
      <c r="BF1081" s="222">
        <f t="shared" si="897"/>
        <v>0</v>
      </c>
      <c r="BG1081" s="238"/>
      <c r="BH1081" s="195"/>
      <c r="BI1081" s="274"/>
      <c r="BJ1081" s="240"/>
      <c r="BK1081" s="241"/>
      <c r="BL1081" s="275"/>
      <c r="BM1081" s="274"/>
      <c r="BN1081" s="241"/>
      <c r="BO1081" s="241"/>
      <c r="BP1081" s="276"/>
      <c r="BQ1081" s="274"/>
      <c r="BR1081" s="241"/>
      <c r="BS1081" s="241"/>
      <c r="BT1081" s="265"/>
      <c r="BU1081" s="8"/>
      <c r="BV1081" s="87"/>
      <c r="BW1081" s="134"/>
      <c r="BX1081" s="130"/>
      <c r="BY1081" s="93"/>
      <c r="BZ1081" s="93"/>
      <c r="CA1081" s="98"/>
      <c r="CB1081" s="8"/>
      <c r="CC1081" s="87"/>
      <c r="CD1081" s="90"/>
      <c r="CE1081" s="109"/>
      <c r="CF1081" s="93"/>
      <c r="CG1081" s="93"/>
      <c r="CH1081" s="110"/>
      <c r="CI1081" s="8"/>
      <c r="CJ1081" s="9"/>
      <c r="CK1081" s="25"/>
      <c r="CL1081" s="2"/>
      <c r="CM1081" s="2"/>
      <c r="CN1081" s="2"/>
      <c r="CO1081" s="3"/>
      <c r="CP1081" s="8"/>
      <c r="CQ1081" s="25"/>
      <c r="CR1081" s="2"/>
      <c r="CS1081" s="2"/>
      <c r="CT1081" s="2"/>
      <c r="CU1081" s="3"/>
    </row>
    <row r="1082" spans="1:99" ht="15.75" customHeight="1" x14ac:dyDescent="0.25">
      <c r="A1082" s="182" t="s">
        <v>73</v>
      </c>
      <c r="B1082" s="202"/>
      <c r="C1082" s="204">
        <v>7.5049999999999999</v>
      </c>
      <c r="D1082" s="204">
        <v>10.715</v>
      </c>
      <c r="E1082" s="204">
        <v>15.855</v>
      </c>
      <c r="F1082" s="205">
        <f t="shared" ref="F1082:F1088" si="912">C1082+D1082+E1082</f>
        <v>34.075000000000003</v>
      </c>
      <c r="G1082" s="206">
        <f t="shared" si="898"/>
        <v>528.23</v>
      </c>
      <c r="H1082" s="205">
        <f>G1082/BH1061</f>
        <v>22.009583333333335</v>
      </c>
      <c r="I1082" s="231">
        <f t="shared" ref="I1082:I1087" si="913">AC1082</f>
        <v>0</v>
      </c>
      <c r="J1082" s="207">
        <f t="shared" si="899"/>
        <v>0</v>
      </c>
      <c r="K1082" s="231">
        <f t="shared" ref="K1082:K1087" si="914">AG1082</f>
        <v>0</v>
      </c>
      <c r="L1082" s="207">
        <f t="shared" si="900"/>
        <v>45</v>
      </c>
      <c r="M1082" s="207">
        <f t="shared" ref="M1082:M1087" si="915">AK1082</f>
        <v>180</v>
      </c>
      <c r="N1082" s="207">
        <f t="shared" si="901"/>
        <v>11080</v>
      </c>
      <c r="O1082" s="208">
        <f t="shared" ref="O1082:O1087" si="916">(24*60-(I1082+K1082+M1082+AR1082+AS1082+AT1082+AP1082))/24/60*100</f>
        <v>87.5</v>
      </c>
      <c r="P1082" s="208">
        <f t="shared" ref="P1082:P1087" si="917">(X1082*24*60-(J1082+L1082+N1082+AQ1082+AU1082))/X1082/24/60*100</f>
        <v>67.809606481481495</v>
      </c>
      <c r="Q1082" s="232"/>
      <c r="R1082" s="233"/>
      <c r="S1082" s="233"/>
      <c r="T1082" s="234"/>
      <c r="U1082" s="234"/>
      <c r="V1082" s="272"/>
      <c r="W1082" s="213"/>
      <c r="X1082" s="214">
        <v>24</v>
      </c>
      <c r="Y1082" s="182" t="s">
        <v>73</v>
      </c>
      <c r="Z1082" s="215"/>
      <c r="AA1082" s="216"/>
      <c r="AB1082" s="216"/>
      <c r="AC1082" s="210">
        <f t="shared" ref="AC1082:AC1087" si="918">Z1082+AA1082+AB1082</f>
        <v>0</v>
      </c>
      <c r="AD1082" s="235"/>
      <c r="AE1082" s="235"/>
      <c r="AF1082" s="235"/>
      <c r="AG1082" s="210">
        <f t="shared" ref="AG1082:AG1087" si="919">AD1082+AE1082+AF1082</f>
        <v>0</v>
      </c>
      <c r="AH1082" s="216">
        <v>0</v>
      </c>
      <c r="AI1082" s="216">
        <v>90</v>
      </c>
      <c r="AJ1082" s="216">
        <v>90</v>
      </c>
      <c r="AK1082" s="210">
        <f t="shared" ref="AK1082:AK1087" si="920">AH1082+AI1082+AJ1082</f>
        <v>180</v>
      </c>
      <c r="AL1082" s="233"/>
      <c r="AM1082" s="233"/>
      <c r="AN1082" s="233"/>
      <c r="AO1082" s="207">
        <f t="shared" si="903"/>
        <v>0</v>
      </c>
      <c r="AP1082" s="236"/>
      <c r="AQ1082" s="411">
        <f t="shared" si="904"/>
        <v>0</v>
      </c>
      <c r="AR1082" s="237"/>
      <c r="AS1082" s="237"/>
      <c r="AT1082" s="237"/>
      <c r="AU1082" s="219">
        <f t="shared" si="905"/>
        <v>0</v>
      </c>
      <c r="AV1082" s="263" t="s">
        <v>74</v>
      </c>
      <c r="AW1082" s="221"/>
      <c r="AX1082" s="210"/>
      <c r="AY1082" s="210"/>
      <c r="AZ1082" s="219">
        <f t="shared" ref="AZ1082:AZ1087" si="921">AW1082+AX1082+AY1082</f>
        <v>0</v>
      </c>
      <c r="BA1082" s="222">
        <f t="shared" si="906"/>
        <v>0</v>
      </c>
      <c r="BB1082" s="221"/>
      <c r="BC1082" s="210"/>
      <c r="BD1082" s="210"/>
      <c r="BE1082" s="219">
        <f t="shared" ref="BE1082:BE1087" si="922">BB1082+BC1082+BD1082</f>
        <v>0</v>
      </c>
      <c r="BF1082" s="222">
        <f t="shared" si="897"/>
        <v>0</v>
      </c>
      <c r="BG1082" s="223"/>
      <c r="BH1082" s="224" t="s">
        <v>71</v>
      </c>
      <c r="BI1082" s="268">
        <v>0.32</v>
      </c>
      <c r="BJ1082" s="249">
        <v>0.32</v>
      </c>
      <c r="BK1082" s="226"/>
      <c r="BL1082" s="269"/>
      <c r="BM1082" s="268">
        <v>0.32</v>
      </c>
      <c r="BN1082" s="226">
        <v>0.32</v>
      </c>
      <c r="BO1082" s="226"/>
      <c r="BP1082" s="270"/>
      <c r="BQ1082" s="268">
        <v>0.2</v>
      </c>
      <c r="BR1082" s="226">
        <v>0.2</v>
      </c>
      <c r="BS1082" s="226"/>
      <c r="BT1082" s="250"/>
      <c r="BU1082" s="8"/>
      <c r="BV1082" s="87"/>
      <c r="BW1082" s="104" t="s">
        <v>71</v>
      </c>
      <c r="BX1082" s="127">
        <f t="shared" ref="BX1082:CA1083" si="923">BI1082+BM1082+BQ1082</f>
        <v>0.84000000000000008</v>
      </c>
      <c r="BY1082" s="128">
        <f t="shared" si="923"/>
        <v>0.84000000000000008</v>
      </c>
      <c r="BZ1082" s="102">
        <f t="shared" si="923"/>
        <v>0</v>
      </c>
      <c r="CA1082" s="124">
        <f t="shared" si="923"/>
        <v>0</v>
      </c>
      <c r="CB1082" s="8"/>
      <c r="CC1082" s="87"/>
      <c r="CD1082" s="131" t="s">
        <v>71</v>
      </c>
      <c r="CE1082" s="129">
        <f t="shared" ref="CE1082:CH1083" si="924">BX1082</f>
        <v>0.84000000000000008</v>
      </c>
      <c r="CF1082" s="102">
        <f t="shared" si="924"/>
        <v>0.84000000000000008</v>
      </c>
      <c r="CG1082" s="102">
        <f t="shared" si="924"/>
        <v>0</v>
      </c>
      <c r="CH1082" s="126">
        <f t="shared" si="924"/>
        <v>0</v>
      </c>
      <c r="CI1082" s="8"/>
      <c r="CJ1082" s="9"/>
      <c r="CK1082" s="25" t="s">
        <v>75</v>
      </c>
      <c r="CL1082" s="31">
        <f>BJ1082/(BJ1082+C1081)%</f>
        <v>7.032967032967032</v>
      </c>
      <c r="CM1082" s="31">
        <f>BN1082/(BN1082+D1081)%</f>
        <v>4.6209386281588447</v>
      </c>
      <c r="CN1082" s="31">
        <f>BR1082/(BR1082+E1082)%</f>
        <v>1.2457178449081283</v>
      </c>
      <c r="CO1082" s="32">
        <f>BY1082/(BY1082+F1081)%</f>
        <v>5.8434782608695661</v>
      </c>
      <c r="CP1082" s="8"/>
      <c r="CQ1082" s="25" t="s">
        <v>75</v>
      </c>
      <c r="CR1082" s="31">
        <f>BK1082/C1081%</f>
        <v>0</v>
      </c>
      <c r="CS1082" s="31">
        <f>BO1082/D1081%</f>
        <v>0</v>
      </c>
      <c r="CT1082" s="31">
        <f>BS1082/E1081%</f>
        <v>0</v>
      </c>
      <c r="CU1082" s="32">
        <f>BZ1082/F1081%</f>
        <v>0</v>
      </c>
    </row>
    <row r="1083" spans="1:99" ht="15.75" customHeight="1" x14ac:dyDescent="0.25">
      <c r="A1083" s="201" t="s">
        <v>76</v>
      </c>
      <c r="B1083" s="202"/>
      <c r="C1083" s="204">
        <v>16.36</v>
      </c>
      <c r="D1083" s="204">
        <v>10.744</v>
      </c>
      <c r="E1083" s="204">
        <v>7.3250000000000002</v>
      </c>
      <c r="F1083" s="206">
        <f t="shared" si="912"/>
        <v>34.429000000000002</v>
      </c>
      <c r="G1083" s="206">
        <f t="shared" si="898"/>
        <v>832.1049999999999</v>
      </c>
      <c r="H1083" s="206">
        <f>G1083/BH1061</f>
        <v>34.67104166666666</v>
      </c>
      <c r="I1083" s="207">
        <f t="shared" si="913"/>
        <v>0</v>
      </c>
      <c r="J1083" s="207">
        <f t="shared" si="899"/>
        <v>45</v>
      </c>
      <c r="K1083" s="207">
        <f t="shared" si="914"/>
        <v>0</v>
      </c>
      <c r="L1083" s="207">
        <f t="shared" si="900"/>
        <v>45</v>
      </c>
      <c r="M1083" s="207">
        <f t="shared" si="915"/>
        <v>0</v>
      </c>
      <c r="N1083" s="207">
        <f t="shared" si="901"/>
        <v>5490</v>
      </c>
      <c r="O1083" s="208">
        <f t="shared" si="916"/>
        <v>100</v>
      </c>
      <c r="P1083" s="208">
        <f t="shared" si="917"/>
        <v>83.7673611111111</v>
      </c>
      <c r="Q1083" s="209" t="e">
        <f t="shared" ref="Q1083:S1088" si="925">C1083/AL1083*60</f>
        <v>#DIV/0!</v>
      </c>
      <c r="R1083" s="210" t="e">
        <f t="shared" si="925"/>
        <v>#DIV/0!</v>
      </c>
      <c r="S1083" s="210" t="e">
        <f t="shared" si="925"/>
        <v>#DIV/0!</v>
      </c>
      <c r="T1083" s="209" t="e">
        <f>(F1083)/(AL1083+AM1083+AN1083)*60</f>
        <v>#DIV/0!</v>
      </c>
      <c r="U1083" s="209" t="e">
        <f>(G1083)*60/AO1083</f>
        <v>#DIV/0!</v>
      </c>
      <c r="V1083" s="212"/>
      <c r="W1083" s="213"/>
      <c r="X1083" s="214">
        <f>X1079</f>
        <v>24</v>
      </c>
      <c r="Y1083" s="201" t="s">
        <v>76</v>
      </c>
      <c r="Z1083" s="215"/>
      <c r="AA1083" s="216"/>
      <c r="AB1083" s="216"/>
      <c r="AC1083" s="210">
        <f t="shared" si="918"/>
        <v>0</v>
      </c>
      <c r="AD1083" s="235"/>
      <c r="AE1083" s="235"/>
      <c r="AF1083" s="246"/>
      <c r="AG1083" s="210">
        <f t="shared" si="919"/>
        <v>0</v>
      </c>
      <c r="AH1083" s="235">
        <v>0</v>
      </c>
      <c r="AI1083" s="235">
        <v>0</v>
      </c>
      <c r="AJ1083" s="235">
        <v>0</v>
      </c>
      <c r="AK1083" s="210">
        <f t="shared" si="920"/>
        <v>0</v>
      </c>
      <c r="AL1083" s="210"/>
      <c r="AM1083" s="210"/>
      <c r="AN1083" s="210"/>
      <c r="AO1083" s="207">
        <f t="shared" si="903"/>
        <v>0</v>
      </c>
      <c r="AP1083" s="209"/>
      <c r="AQ1083" s="411">
        <f t="shared" si="904"/>
        <v>0</v>
      </c>
      <c r="AR1083" s="210"/>
      <c r="AS1083" s="210"/>
      <c r="AT1083" s="210"/>
      <c r="AU1083" s="219">
        <f t="shared" si="905"/>
        <v>30</v>
      </c>
      <c r="AV1083" s="263" t="s">
        <v>77</v>
      </c>
      <c r="AW1083" s="221"/>
      <c r="AX1083" s="210"/>
      <c r="AY1083" s="210"/>
      <c r="AZ1083" s="219">
        <f t="shared" si="921"/>
        <v>0</v>
      </c>
      <c r="BA1083" s="222">
        <f t="shared" si="906"/>
        <v>0</v>
      </c>
      <c r="BB1083" s="221"/>
      <c r="BC1083" s="210"/>
      <c r="BD1083" s="210"/>
      <c r="BE1083" s="219">
        <f t="shared" si="922"/>
        <v>0</v>
      </c>
      <c r="BF1083" s="222">
        <f t="shared" si="897"/>
        <v>0</v>
      </c>
      <c r="BG1083" s="238"/>
      <c r="BH1083" s="283" t="s">
        <v>73</v>
      </c>
      <c r="BI1083" s="264">
        <v>0.4</v>
      </c>
      <c r="BJ1083" s="264">
        <v>0.4</v>
      </c>
      <c r="BK1083" s="264"/>
      <c r="BL1083" s="264"/>
      <c r="BM1083" s="264">
        <v>0.33</v>
      </c>
      <c r="BN1083" s="264">
        <v>0.33</v>
      </c>
      <c r="BO1083" s="264"/>
      <c r="BP1083" s="264"/>
      <c r="BQ1083" s="264">
        <v>0.41</v>
      </c>
      <c r="BR1083" s="264">
        <v>0.41</v>
      </c>
      <c r="BS1083" s="264"/>
      <c r="BT1083" s="250"/>
      <c r="BU1083" s="8"/>
      <c r="BV1083" s="87"/>
      <c r="BW1083" s="104" t="s">
        <v>73</v>
      </c>
      <c r="BX1083" s="135">
        <f t="shared" si="923"/>
        <v>1.1399999999999999</v>
      </c>
      <c r="BY1083" s="136">
        <f t="shared" si="923"/>
        <v>1.1399999999999999</v>
      </c>
      <c r="BZ1083" s="137">
        <f t="shared" si="923"/>
        <v>0</v>
      </c>
      <c r="CA1083" s="138">
        <f t="shared" si="923"/>
        <v>0</v>
      </c>
      <c r="CB1083" s="8"/>
      <c r="CC1083" s="118"/>
      <c r="CD1083" s="139" t="s">
        <v>73</v>
      </c>
      <c r="CE1083" s="140">
        <f t="shared" si="924"/>
        <v>1.1399999999999999</v>
      </c>
      <c r="CF1083" s="137">
        <f t="shared" si="924"/>
        <v>1.1399999999999999</v>
      </c>
      <c r="CG1083" s="137">
        <f t="shared" si="924"/>
        <v>0</v>
      </c>
      <c r="CH1083" s="141">
        <f t="shared" si="924"/>
        <v>0</v>
      </c>
      <c r="CI1083" s="8"/>
      <c r="CJ1083" s="9"/>
      <c r="CK1083" s="33"/>
      <c r="CL1083" s="4"/>
      <c r="CM1083" s="4"/>
      <c r="CN1083" s="4"/>
      <c r="CO1083" s="5"/>
      <c r="CP1083" s="8"/>
      <c r="CQ1083" s="34" t="s">
        <v>78</v>
      </c>
      <c r="CR1083" s="35">
        <f>BK1083/C1082%</f>
        <v>0</v>
      </c>
      <c r="CS1083" s="35">
        <f>BO1083/D1082%</f>
        <v>0</v>
      </c>
      <c r="CT1083" s="35">
        <f>BS1083/E1082%</f>
        <v>0</v>
      </c>
      <c r="CU1083" s="47">
        <f>BZ1083/F1082%</f>
        <v>0</v>
      </c>
    </row>
    <row r="1084" spans="1:99" ht="15.75" customHeight="1" x14ac:dyDescent="0.25">
      <c r="A1084" s="182" t="s">
        <v>79</v>
      </c>
      <c r="B1084" s="202"/>
      <c r="C1084" s="204">
        <v>6.5</v>
      </c>
      <c r="D1084" s="204">
        <v>8.9870000000000001</v>
      </c>
      <c r="E1084" s="204">
        <v>11.766999999999999</v>
      </c>
      <c r="F1084" s="205">
        <f t="shared" si="912"/>
        <v>27.253999999999998</v>
      </c>
      <c r="G1084" s="206">
        <f t="shared" si="898"/>
        <v>784.56899999999996</v>
      </c>
      <c r="H1084" s="205">
        <f>G1084/BH1061</f>
        <v>32.690374999999996</v>
      </c>
      <c r="I1084" s="231">
        <f t="shared" si="913"/>
        <v>0</v>
      </c>
      <c r="J1084" s="207">
        <f t="shared" si="899"/>
        <v>0</v>
      </c>
      <c r="K1084" s="231">
        <f t="shared" si="914"/>
        <v>0</v>
      </c>
      <c r="L1084" s="207">
        <f t="shared" si="900"/>
        <v>0</v>
      </c>
      <c r="M1084" s="207">
        <f t="shared" si="915"/>
        <v>40</v>
      </c>
      <c r="N1084" s="207">
        <f t="shared" si="901"/>
        <v>7990</v>
      </c>
      <c r="O1084" s="208">
        <f t="shared" si="916"/>
        <v>97.222222222222214</v>
      </c>
      <c r="P1084" s="208">
        <f t="shared" si="917"/>
        <v>75.491898148148138</v>
      </c>
      <c r="Q1084" s="232" t="e">
        <f t="shared" si="925"/>
        <v>#DIV/0!</v>
      </c>
      <c r="R1084" s="233" t="e">
        <f t="shared" si="925"/>
        <v>#DIV/0!</v>
      </c>
      <c r="S1084" s="233" t="e">
        <f t="shared" si="925"/>
        <v>#DIV/0!</v>
      </c>
      <c r="T1084" s="234" t="e">
        <f>(F1084)/(AL1084+AM1084+AN1084)*60</f>
        <v>#DIV/0!</v>
      </c>
      <c r="U1084" s="234" t="e">
        <f>(G1084)*60/AO1084</f>
        <v>#DIV/0!</v>
      </c>
      <c r="V1084" s="272"/>
      <c r="W1084" s="213"/>
      <c r="X1084" s="214">
        <f>X1083</f>
        <v>24</v>
      </c>
      <c r="Y1084" s="182" t="s">
        <v>79</v>
      </c>
      <c r="Z1084" s="215"/>
      <c r="AA1084" s="216"/>
      <c r="AB1084" s="216"/>
      <c r="AC1084" s="210">
        <f t="shared" si="918"/>
        <v>0</v>
      </c>
      <c r="AD1084" s="235"/>
      <c r="AE1084" s="235"/>
      <c r="AF1084" s="246"/>
      <c r="AG1084" s="210">
        <f t="shared" si="919"/>
        <v>0</v>
      </c>
      <c r="AH1084" s="235">
        <v>0</v>
      </c>
      <c r="AI1084" s="235">
        <v>0</v>
      </c>
      <c r="AJ1084" s="235">
        <v>40</v>
      </c>
      <c r="AK1084" s="210">
        <f t="shared" si="920"/>
        <v>40</v>
      </c>
      <c r="AL1084" s="233"/>
      <c r="AM1084" s="233"/>
      <c r="AN1084" s="233"/>
      <c r="AO1084" s="207">
        <f t="shared" si="903"/>
        <v>0</v>
      </c>
      <c r="AP1084" s="236"/>
      <c r="AQ1084" s="411">
        <f t="shared" si="904"/>
        <v>480</v>
      </c>
      <c r="AR1084" s="237"/>
      <c r="AS1084" s="237"/>
      <c r="AT1084" s="237"/>
      <c r="AU1084" s="219">
        <f t="shared" si="905"/>
        <v>0</v>
      </c>
      <c r="AV1084" s="263" t="s">
        <v>80</v>
      </c>
      <c r="AW1084" s="221"/>
      <c r="AX1084" s="210"/>
      <c r="AY1084" s="210"/>
      <c r="AZ1084" s="219">
        <f t="shared" si="921"/>
        <v>0</v>
      </c>
      <c r="BA1084" s="222">
        <f t="shared" si="906"/>
        <v>0</v>
      </c>
      <c r="BB1084" s="221"/>
      <c r="BC1084" s="210"/>
      <c r="BD1084" s="210"/>
      <c r="BE1084" s="219">
        <f t="shared" si="922"/>
        <v>0</v>
      </c>
      <c r="BF1084" s="222">
        <f t="shared" si="897"/>
        <v>0</v>
      </c>
      <c r="BG1084" s="284"/>
      <c r="BH1084" s="224" t="s">
        <v>77</v>
      </c>
      <c r="BI1084" s="225"/>
      <c r="BJ1084" s="249"/>
      <c r="BK1084" s="226">
        <v>0.27200000000000002</v>
      </c>
      <c r="BL1084" s="250"/>
      <c r="BM1084" s="225"/>
      <c r="BN1084" s="226"/>
      <c r="BO1084" s="226">
        <v>0.29899999999999999</v>
      </c>
      <c r="BP1084" s="251"/>
      <c r="BQ1084" s="225"/>
      <c r="BR1084" s="226"/>
      <c r="BS1084" s="226">
        <v>0.104</v>
      </c>
      <c r="BT1084" s="250"/>
      <c r="BU1084" s="8"/>
      <c r="BV1084" s="87"/>
      <c r="BW1084" s="104" t="s">
        <v>77</v>
      </c>
      <c r="BX1084" s="130"/>
      <c r="BY1084" s="93"/>
      <c r="BZ1084" s="102">
        <f>BK1084+BO1084+BS1084</f>
        <v>0.67499999999999993</v>
      </c>
      <c r="CA1084" s="98"/>
      <c r="CB1084" s="8"/>
      <c r="CC1084" s="87"/>
      <c r="CD1084" s="131" t="s">
        <v>77</v>
      </c>
      <c r="CE1084" s="132"/>
      <c r="CF1084" s="93"/>
      <c r="CG1084" s="102">
        <f>BZ1084</f>
        <v>0.67499999999999993</v>
      </c>
      <c r="CH1084" s="133"/>
      <c r="CI1084" s="8"/>
      <c r="CJ1084" s="9"/>
      <c r="CK1084" s="34" t="s">
        <v>78</v>
      </c>
      <c r="CL1084" s="35">
        <f>BJ1083/(BJ1083+C1082)%</f>
        <v>5.0600885515496516</v>
      </c>
      <c r="CM1084" s="31">
        <f>BN1083/(BN1083+D1082)%</f>
        <v>2.9877772747849711</v>
      </c>
      <c r="CN1084" s="31">
        <f>BR1083/(BR1083+E1082)%</f>
        <v>2.5207500768521363</v>
      </c>
      <c r="CO1084" s="32">
        <f>BY1083/(BY1083+F1082)%</f>
        <v>3.2372568507738175</v>
      </c>
      <c r="CP1084" s="8"/>
      <c r="CQ1084" s="25" t="s">
        <v>77</v>
      </c>
      <c r="CR1084" s="31">
        <f>BK1084/C1083%</f>
        <v>1.6625916870415649</v>
      </c>
      <c r="CS1084" s="31">
        <f>BO1084/D1083%</f>
        <v>2.7829486224869697</v>
      </c>
      <c r="CT1084" s="31">
        <f>BS1084/E1083%</f>
        <v>1.4197952218430034</v>
      </c>
      <c r="CU1084" s="32">
        <f>BZ1084/F1083%</f>
        <v>1.9605565075953406</v>
      </c>
    </row>
    <row r="1085" spans="1:99" ht="15.75" customHeight="1" x14ac:dyDescent="0.25">
      <c r="A1085" s="182" t="s">
        <v>81</v>
      </c>
      <c r="B1085" s="202"/>
      <c r="C1085" s="204">
        <v>0</v>
      </c>
      <c r="D1085" s="204">
        <v>0</v>
      </c>
      <c r="E1085" s="204">
        <v>0</v>
      </c>
      <c r="F1085" s="205">
        <f t="shared" si="912"/>
        <v>0</v>
      </c>
      <c r="G1085" s="206">
        <f t="shared" si="898"/>
        <v>25.011999999999997</v>
      </c>
      <c r="H1085" s="205">
        <f>G1085/BH1061</f>
        <v>1.0421666666666665</v>
      </c>
      <c r="I1085" s="231">
        <f t="shared" si="913"/>
        <v>0</v>
      </c>
      <c r="J1085" s="207">
        <f t="shared" si="899"/>
        <v>0</v>
      </c>
      <c r="K1085" s="231">
        <f t="shared" si="914"/>
        <v>0</v>
      </c>
      <c r="L1085" s="207">
        <f t="shared" si="900"/>
        <v>0</v>
      </c>
      <c r="M1085" s="207">
        <f t="shared" si="915"/>
        <v>1440</v>
      </c>
      <c r="N1085" s="207">
        <f t="shared" si="901"/>
        <v>30940</v>
      </c>
      <c r="O1085" s="208">
        <f t="shared" si="916"/>
        <v>0</v>
      </c>
      <c r="P1085" s="208">
        <f t="shared" si="917"/>
        <v>10.474537037037038</v>
      </c>
      <c r="Q1085" s="232" t="e">
        <f t="shared" si="925"/>
        <v>#DIV/0!</v>
      </c>
      <c r="R1085" s="233" t="e">
        <f t="shared" si="925"/>
        <v>#DIV/0!</v>
      </c>
      <c r="S1085" s="233" t="e">
        <f t="shared" si="925"/>
        <v>#DIV/0!</v>
      </c>
      <c r="T1085" s="234" t="e">
        <f>(F1085)/(AL1085+AM1085+AN1085)*60</f>
        <v>#DIV/0!</v>
      </c>
      <c r="U1085" s="234" t="e">
        <f>(G1085)*60/AO1085</f>
        <v>#DIV/0!</v>
      </c>
      <c r="V1085" s="272"/>
      <c r="W1085" s="213"/>
      <c r="X1085" s="285">
        <f>X1084</f>
        <v>24</v>
      </c>
      <c r="Y1085" s="182" t="s">
        <v>81</v>
      </c>
      <c r="Z1085" s="215"/>
      <c r="AA1085" s="216"/>
      <c r="AB1085" s="216"/>
      <c r="AC1085" s="210">
        <f t="shared" si="918"/>
        <v>0</v>
      </c>
      <c r="AD1085" s="216"/>
      <c r="AE1085" s="216"/>
      <c r="AF1085" s="216"/>
      <c r="AG1085" s="210">
        <f t="shared" si="919"/>
        <v>0</v>
      </c>
      <c r="AH1085" s="235">
        <v>480</v>
      </c>
      <c r="AI1085" s="235">
        <v>480</v>
      </c>
      <c r="AJ1085" s="235">
        <v>480</v>
      </c>
      <c r="AK1085" s="210">
        <f t="shared" si="920"/>
        <v>1440</v>
      </c>
      <c r="AL1085" s="233"/>
      <c r="AM1085" s="233"/>
      <c r="AN1085" s="233"/>
      <c r="AO1085" s="207">
        <f t="shared" si="903"/>
        <v>0</v>
      </c>
      <c r="AP1085" s="236"/>
      <c r="AQ1085" s="411">
        <f t="shared" si="904"/>
        <v>0</v>
      </c>
      <c r="AR1085" s="237"/>
      <c r="AS1085" s="237"/>
      <c r="AT1085" s="237"/>
      <c r="AU1085" s="219">
        <f t="shared" si="905"/>
        <v>0</v>
      </c>
      <c r="AV1085" s="263" t="s">
        <v>82</v>
      </c>
      <c r="AW1085" s="221"/>
      <c r="AX1085" s="210"/>
      <c r="AY1085" s="210"/>
      <c r="AZ1085" s="219">
        <f t="shared" si="921"/>
        <v>0</v>
      </c>
      <c r="BA1085" s="222">
        <f t="shared" si="906"/>
        <v>0</v>
      </c>
      <c r="BB1085" s="221"/>
      <c r="BC1085" s="210"/>
      <c r="BD1085" s="210"/>
      <c r="BE1085" s="219">
        <f t="shared" si="922"/>
        <v>0</v>
      </c>
      <c r="BF1085" s="222">
        <f t="shared" si="897"/>
        <v>0</v>
      </c>
      <c r="BG1085" s="223"/>
      <c r="BH1085" s="195"/>
      <c r="BI1085" s="239"/>
      <c r="BJ1085" s="240"/>
      <c r="BK1085" s="241"/>
      <c r="BL1085" s="242"/>
      <c r="BM1085" s="239"/>
      <c r="BN1085" s="241"/>
      <c r="BO1085" s="241"/>
      <c r="BP1085" s="198"/>
      <c r="BQ1085" s="239"/>
      <c r="BR1085" s="241"/>
      <c r="BS1085" s="241"/>
      <c r="BT1085" s="242"/>
      <c r="BU1085" s="8"/>
      <c r="BV1085" s="87"/>
      <c r="BW1085" s="107"/>
      <c r="BX1085" s="130"/>
      <c r="BY1085" s="93"/>
      <c r="BZ1085" s="93"/>
      <c r="CA1085" s="98"/>
      <c r="CB1085" s="8"/>
      <c r="CC1085" s="87"/>
      <c r="CD1085" s="108"/>
      <c r="CE1085" s="109"/>
      <c r="CF1085" s="93"/>
      <c r="CG1085" s="93"/>
      <c r="CH1085" s="110"/>
      <c r="CI1085" s="8"/>
      <c r="CJ1085" s="9"/>
      <c r="CK1085" s="36"/>
      <c r="CL1085" s="37"/>
      <c r="CM1085" s="37"/>
      <c r="CN1085" s="37"/>
      <c r="CO1085" s="38"/>
      <c r="CP1085" s="8"/>
      <c r="CQ1085" s="25"/>
      <c r="CR1085" s="2"/>
      <c r="CS1085" s="2"/>
      <c r="CT1085" s="2"/>
      <c r="CU1085" s="3"/>
    </row>
    <row r="1086" spans="1:99" ht="15.75" customHeight="1" x14ac:dyDescent="0.25">
      <c r="A1086" s="182" t="s">
        <v>83</v>
      </c>
      <c r="B1086" s="202"/>
      <c r="C1086" s="204">
        <v>6.3250000000000002</v>
      </c>
      <c r="D1086" s="204">
        <v>5.5709999999999997</v>
      </c>
      <c r="E1086" s="204">
        <v>5.9119999999999999</v>
      </c>
      <c r="F1086" s="205">
        <f t="shared" si="912"/>
        <v>17.808</v>
      </c>
      <c r="G1086" s="206">
        <f t="shared" si="898"/>
        <v>328.70499999999998</v>
      </c>
      <c r="H1086" s="205">
        <f>G1086/BH1061</f>
        <v>13.696041666666666</v>
      </c>
      <c r="I1086" s="231">
        <f t="shared" si="913"/>
        <v>0</v>
      </c>
      <c r="J1086" s="207">
        <f t="shared" si="899"/>
        <v>540</v>
      </c>
      <c r="K1086" s="231">
        <f t="shared" si="914"/>
        <v>0</v>
      </c>
      <c r="L1086" s="207">
        <f t="shared" si="900"/>
        <v>240</v>
      </c>
      <c r="M1086" s="207">
        <f t="shared" si="915"/>
        <v>80</v>
      </c>
      <c r="N1086" s="207">
        <f t="shared" si="901"/>
        <v>3580</v>
      </c>
      <c r="O1086" s="208">
        <f t="shared" si="916"/>
        <v>94.444444444444443</v>
      </c>
      <c r="P1086" s="208">
        <f t="shared" si="917"/>
        <v>87.384259259259238</v>
      </c>
      <c r="Q1086" s="232" t="e">
        <f t="shared" si="925"/>
        <v>#DIV/0!</v>
      </c>
      <c r="R1086" s="233" t="e">
        <f t="shared" si="925"/>
        <v>#DIV/0!</v>
      </c>
      <c r="S1086" s="233" t="e">
        <f t="shared" si="925"/>
        <v>#DIV/0!</v>
      </c>
      <c r="T1086" s="234" t="e">
        <f>(F1086)/(AL1086+AM1086+AN1086)*60</f>
        <v>#DIV/0!</v>
      </c>
      <c r="U1086" s="234" t="e">
        <f>(G1086)*60/AO1086</f>
        <v>#DIV/0!</v>
      </c>
      <c r="V1086" s="272"/>
      <c r="W1086" s="286"/>
      <c r="X1086" s="214">
        <f>X1085</f>
        <v>24</v>
      </c>
      <c r="Y1086" s="182" t="s">
        <v>83</v>
      </c>
      <c r="Z1086" s="215"/>
      <c r="AA1086" s="215"/>
      <c r="AB1086" s="215"/>
      <c r="AC1086" s="210">
        <f t="shared" si="918"/>
        <v>0</v>
      </c>
      <c r="AD1086" s="215"/>
      <c r="AE1086" s="215"/>
      <c r="AF1086" s="215"/>
      <c r="AG1086" s="210">
        <f t="shared" si="919"/>
        <v>0</v>
      </c>
      <c r="AH1086" s="235">
        <v>0</v>
      </c>
      <c r="AI1086" s="235">
        <v>40</v>
      </c>
      <c r="AJ1086" s="235">
        <v>40</v>
      </c>
      <c r="AK1086" s="210">
        <f t="shared" si="920"/>
        <v>80</v>
      </c>
      <c r="AL1086" s="233"/>
      <c r="AM1086" s="233"/>
      <c r="AN1086" s="233"/>
      <c r="AO1086" s="207">
        <f t="shared" si="903"/>
        <v>0</v>
      </c>
      <c r="AP1086" s="236"/>
      <c r="AQ1086" s="411">
        <f t="shared" si="904"/>
        <v>0</v>
      </c>
      <c r="AR1086" s="237"/>
      <c r="AS1086" s="237"/>
      <c r="AT1086" s="237"/>
      <c r="AU1086" s="219">
        <f t="shared" si="905"/>
        <v>0</v>
      </c>
      <c r="AV1086" s="263" t="s">
        <v>84</v>
      </c>
      <c r="AW1086" s="221"/>
      <c r="AX1086" s="210"/>
      <c r="AY1086" s="210"/>
      <c r="AZ1086" s="219">
        <f t="shared" si="921"/>
        <v>0</v>
      </c>
      <c r="BA1086" s="222">
        <f t="shared" si="906"/>
        <v>0</v>
      </c>
      <c r="BB1086" s="221"/>
      <c r="BC1086" s="210"/>
      <c r="BD1086" s="210"/>
      <c r="BE1086" s="219">
        <f t="shared" si="922"/>
        <v>0</v>
      </c>
      <c r="BF1086" s="222">
        <f t="shared" si="897"/>
        <v>0</v>
      </c>
      <c r="BG1086" s="223"/>
      <c r="BH1086" s="224" t="s">
        <v>80</v>
      </c>
      <c r="BI1086" s="225"/>
      <c r="BJ1086" s="249"/>
      <c r="BK1086" s="226">
        <v>0.10299999999999999</v>
      </c>
      <c r="BL1086" s="250"/>
      <c r="BM1086" s="287"/>
      <c r="BN1086" s="226"/>
      <c r="BO1086" s="226">
        <v>0.185</v>
      </c>
      <c r="BP1086" s="288"/>
      <c r="BQ1086" s="287"/>
      <c r="BR1086" s="226"/>
      <c r="BS1086" s="226">
        <v>0.25600000000000001</v>
      </c>
      <c r="BT1086" s="289"/>
      <c r="BU1086" s="8"/>
      <c r="BV1086" s="87"/>
      <c r="BW1086" s="104" t="s">
        <v>80</v>
      </c>
      <c r="BX1086" s="130"/>
      <c r="BY1086" s="93"/>
      <c r="BZ1086" s="102">
        <f>BK1086+BO1086+BS1086</f>
        <v>0.54400000000000004</v>
      </c>
      <c r="CA1086" s="98"/>
      <c r="CB1086" s="8"/>
      <c r="CC1086" s="87"/>
      <c r="CD1086" s="131" t="s">
        <v>80</v>
      </c>
      <c r="CE1086" s="132"/>
      <c r="CF1086" s="93"/>
      <c r="CG1086" s="102">
        <f>BZ1086</f>
        <v>0.54400000000000004</v>
      </c>
      <c r="CH1086" s="133"/>
      <c r="CI1086" s="8"/>
      <c r="CJ1086" s="9"/>
      <c r="CK1086" s="39"/>
      <c r="CL1086" s="40"/>
      <c r="CM1086" s="40"/>
      <c r="CN1086" s="40"/>
      <c r="CO1086" s="41"/>
      <c r="CP1086" s="8"/>
      <c r="CQ1086" s="25" t="s">
        <v>80</v>
      </c>
      <c r="CR1086" s="31">
        <f>BK1086/C1084%</f>
        <v>1.5846153846153845</v>
      </c>
      <c r="CS1086" s="31">
        <f>BO1086/D1084%</f>
        <v>2.0585289863135641</v>
      </c>
      <c r="CT1086" s="31">
        <f>BS1086/E1084%</f>
        <v>2.1755757627262686</v>
      </c>
      <c r="CU1086" s="32">
        <f>BZ1086/F1084%</f>
        <v>1.996037278931533</v>
      </c>
    </row>
    <row r="1087" spans="1:99" ht="15.75" customHeight="1" x14ac:dyDescent="0.25">
      <c r="A1087" s="182" t="s">
        <v>85</v>
      </c>
      <c r="B1087" s="202"/>
      <c r="C1087" s="204">
        <v>11.67</v>
      </c>
      <c r="D1087" s="204">
        <v>9.0830000000000002</v>
      </c>
      <c r="E1087" s="204">
        <v>4.0999999999999996</v>
      </c>
      <c r="F1087" s="205">
        <f t="shared" si="912"/>
        <v>24.853000000000002</v>
      </c>
      <c r="G1087" s="206">
        <f t="shared" si="898"/>
        <v>670.80199999999991</v>
      </c>
      <c r="H1087" s="205">
        <f>G1087/BH1061</f>
        <v>27.950083333333328</v>
      </c>
      <c r="I1087" s="231">
        <f t="shared" si="913"/>
        <v>0</v>
      </c>
      <c r="J1087" s="207">
        <f t="shared" si="899"/>
        <v>0</v>
      </c>
      <c r="K1087" s="231">
        <f t="shared" si="914"/>
        <v>0</v>
      </c>
      <c r="L1087" s="207">
        <f t="shared" si="900"/>
        <v>40</v>
      </c>
      <c r="M1087" s="207">
        <f t="shared" si="915"/>
        <v>340</v>
      </c>
      <c r="N1087" s="207">
        <f t="shared" si="901"/>
        <v>9160</v>
      </c>
      <c r="O1087" s="208">
        <f t="shared" si="916"/>
        <v>76.3888888888889</v>
      </c>
      <c r="P1087" s="208">
        <f t="shared" si="917"/>
        <v>72.554976851851862</v>
      </c>
      <c r="Q1087" s="232" t="e">
        <f t="shared" si="925"/>
        <v>#DIV/0!</v>
      </c>
      <c r="R1087" s="233" t="e">
        <f t="shared" si="925"/>
        <v>#DIV/0!</v>
      </c>
      <c r="S1087" s="233" t="e">
        <f t="shared" si="925"/>
        <v>#DIV/0!</v>
      </c>
      <c r="T1087" s="234" t="e">
        <f>(F1087)/(AL1087+AM1087+AN1087)*60</f>
        <v>#DIV/0!</v>
      </c>
      <c r="U1087" s="234" t="e">
        <f>(G1087)*60/AO1087</f>
        <v>#DIV/0!</v>
      </c>
      <c r="V1087" s="272"/>
      <c r="W1087" s="213"/>
      <c r="X1087" s="285">
        <f>X1086</f>
        <v>24</v>
      </c>
      <c r="Y1087" s="182" t="s">
        <v>85</v>
      </c>
      <c r="Z1087" s="215"/>
      <c r="AA1087" s="215"/>
      <c r="AB1087" s="215"/>
      <c r="AC1087" s="210">
        <f t="shared" si="918"/>
        <v>0</v>
      </c>
      <c r="AD1087" s="215"/>
      <c r="AE1087" s="215"/>
      <c r="AF1087" s="215"/>
      <c r="AG1087" s="210">
        <f t="shared" si="919"/>
        <v>0</v>
      </c>
      <c r="AH1087" s="216">
        <v>0</v>
      </c>
      <c r="AI1087" s="216">
        <v>100</v>
      </c>
      <c r="AJ1087" s="216">
        <v>240</v>
      </c>
      <c r="AK1087" s="210">
        <f t="shared" si="920"/>
        <v>340</v>
      </c>
      <c r="AL1087" s="233"/>
      <c r="AM1087" s="233"/>
      <c r="AN1087" s="233"/>
      <c r="AO1087" s="207">
        <f t="shared" si="903"/>
        <v>0</v>
      </c>
      <c r="AP1087" s="236"/>
      <c r="AQ1087" s="411">
        <f t="shared" si="904"/>
        <v>0</v>
      </c>
      <c r="AR1087" s="237"/>
      <c r="AS1087" s="237"/>
      <c r="AT1087" s="237"/>
      <c r="AU1087" s="219">
        <f t="shared" si="905"/>
        <v>285</v>
      </c>
      <c r="AV1087" s="263" t="s">
        <v>86</v>
      </c>
      <c r="AW1087" s="221"/>
      <c r="AX1087" s="210"/>
      <c r="AY1087" s="210"/>
      <c r="AZ1087" s="219">
        <f t="shared" si="921"/>
        <v>0</v>
      </c>
      <c r="BA1087" s="222">
        <f t="shared" si="906"/>
        <v>0</v>
      </c>
      <c r="BB1087" s="221"/>
      <c r="BC1087" s="210"/>
      <c r="BD1087" s="210"/>
      <c r="BE1087" s="219">
        <f t="shared" si="922"/>
        <v>0</v>
      </c>
      <c r="BF1087" s="222">
        <f t="shared" si="897"/>
        <v>0</v>
      </c>
      <c r="BG1087" s="223"/>
      <c r="BH1087" s="195"/>
      <c r="BI1087" s="239"/>
      <c r="BJ1087" s="240"/>
      <c r="BK1087" s="241"/>
      <c r="BL1087" s="242"/>
      <c r="BM1087" s="225"/>
      <c r="BN1087" s="241"/>
      <c r="BO1087" s="241"/>
      <c r="BP1087" s="251"/>
      <c r="BQ1087" s="225"/>
      <c r="BR1087" s="241"/>
      <c r="BS1087" s="241"/>
      <c r="BT1087" s="250"/>
      <c r="BU1087" s="8"/>
      <c r="BV1087" s="87"/>
      <c r="BW1087" s="97"/>
      <c r="BX1087" s="130"/>
      <c r="BY1087" s="93"/>
      <c r="BZ1087" s="93"/>
      <c r="CA1087" s="98"/>
      <c r="CB1087" s="8"/>
      <c r="CC1087" s="87"/>
      <c r="CD1087" s="131"/>
      <c r="CE1087" s="132"/>
      <c r="CF1087" s="93"/>
      <c r="CG1087" s="93"/>
      <c r="CH1087" s="133"/>
      <c r="CI1087" s="8"/>
      <c r="CJ1087" s="9"/>
      <c r="CP1087" s="8"/>
      <c r="CQ1087" s="42"/>
      <c r="CR1087" s="43"/>
      <c r="CS1087" s="43"/>
      <c r="CT1087" s="43"/>
      <c r="CU1087" s="48"/>
    </row>
    <row r="1088" spans="1:99" ht="15.75" customHeight="1" x14ac:dyDescent="0.25">
      <c r="A1088" s="201" t="s">
        <v>87</v>
      </c>
      <c r="B1088" s="202"/>
      <c r="C1088" s="204">
        <v>112</v>
      </c>
      <c r="D1088" s="204">
        <v>230</v>
      </c>
      <c r="E1088" s="204">
        <v>116.85</v>
      </c>
      <c r="F1088" s="290">
        <f t="shared" si="912"/>
        <v>458.85</v>
      </c>
      <c r="G1088" s="206">
        <f t="shared" si="898"/>
        <v>8834.5769999999993</v>
      </c>
      <c r="H1088" s="291">
        <f>G1088/BH1061</f>
        <v>368.10737499999999</v>
      </c>
      <c r="I1088" s="207"/>
      <c r="J1088" s="207"/>
      <c r="K1088" s="207"/>
      <c r="L1088" s="207"/>
      <c r="M1088" s="207"/>
      <c r="N1088" s="207"/>
      <c r="O1088" s="208"/>
      <c r="P1088" s="210"/>
      <c r="Q1088" s="209"/>
      <c r="R1088" s="210" t="e">
        <f t="shared" si="925"/>
        <v>#DIV/0!</v>
      </c>
      <c r="S1088" s="210"/>
      <c r="T1088" s="209"/>
      <c r="U1088" s="209"/>
      <c r="V1088" s="212"/>
      <c r="W1088" s="213"/>
      <c r="X1088" s="292">
        <f>X1085</f>
        <v>24</v>
      </c>
      <c r="Y1088" s="293"/>
      <c r="Z1088" s="294"/>
      <c r="AA1088" s="295"/>
      <c r="AB1088" s="295"/>
      <c r="AC1088" s="294"/>
      <c r="AD1088" s="295"/>
      <c r="AE1088" s="295"/>
      <c r="AF1088" s="295"/>
      <c r="AG1088" s="295"/>
      <c r="AH1088" s="296"/>
      <c r="AI1088" s="295"/>
      <c r="AJ1088" s="295"/>
      <c r="AK1088" s="295"/>
      <c r="AL1088" s="295"/>
      <c r="AM1088" s="295"/>
      <c r="AN1088" s="295"/>
      <c r="AO1088" s="295"/>
      <c r="AP1088" s="295"/>
      <c r="AQ1088" s="295"/>
      <c r="AR1088" s="295"/>
      <c r="AS1088" s="295"/>
      <c r="AT1088" s="295"/>
      <c r="AU1088" s="297"/>
      <c r="AV1088" s="297"/>
      <c r="AW1088" s="297"/>
      <c r="AX1088" s="297"/>
      <c r="AY1088" s="297"/>
      <c r="AZ1088" s="297"/>
      <c r="BA1088" s="222">
        <f t="shared" si="906"/>
        <v>0</v>
      </c>
      <c r="BB1088" s="297"/>
      <c r="BC1088" s="297"/>
      <c r="BD1088" s="297"/>
      <c r="BE1088" s="297"/>
      <c r="BF1088" s="298"/>
      <c r="BG1088" s="299"/>
      <c r="BH1088" s="224" t="s">
        <v>82</v>
      </c>
      <c r="BI1088" s="300"/>
      <c r="BJ1088" s="249"/>
      <c r="BK1088" s="226">
        <v>0</v>
      </c>
      <c r="BL1088" s="301"/>
      <c r="BM1088" s="300"/>
      <c r="BN1088" s="226"/>
      <c r="BO1088" s="226">
        <v>0</v>
      </c>
      <c r="BP1088" s="302"/>
      <c r="BQ1088" s="300"/>
      <c r="BR1088" s="226"/>
      <c r="BS1088" s="226">
        <v>0</v>
      </c>
      <c r="BT1088" s="289"/>
      <c r="BU1088" s="8"/>
      <c r="BV1088" s="87"/>
      <c r="BW1088" s="104" t="s">
        <v>82</v>
      </c>
      <c r="BX1088" s="130"/>
      <c r="BY1088" s="93"/>
      <c r="BZ1088" s="102">
        <f>BK1088+BO1088+BS1088</f>
        <v>0</v>
      </c>
      <c r="CA1088" s="142"/>
      <c r="CB1088" s="15"/>
      <c r="CC1088" s="87"/>
      <c r="CD1088" s="131" t="s">
        <v>82</v>
      </c>
      <c r="CE1088" s="132"/>
      <c r="CF1088" s="93"/>
      <c r="CG1088" s="102">
        <f>BZ1088</f>
        <v>0</v>
      </c>
      <c r="CH1088" s="133"/>
      <c r="CI1088" s="8"/>
      <c r="CJ1088" s="9"/>
      <c r="CK1088" s="8"/>
      <c r="CL1088" s="8"/>
      <c r="CM1088" s="8"/>
      <c r="CN1088" s="8"/>
      <c r="CO1088" s="8"/>
      <c r="CP1088" s="8"/>
      <c r="CQ1088" s="25" t="s">
        <v>82</v>
      </c>
      <c r="CR1088" s="31" t="e">
        <f>BK1088/C1085%</f>
        <v>#DIV/0!</v>
      </c>
      <c r="CS1088" s="31" t="e">
        <f>BO1088/D1085%</f>
        <v>#DIV/0!</v>
      </c>
      <c r="CT1088" s="31" t="e">
        <f>BS1088/E1085%</f>
        <v>#DIV/0!</v>
      </c>
      <c r="CU1088" s="32" t="e">
        <f>BZ1088/F1085%</f>
        <v>#DIV/0!</v>
      </c>
    </row>
    <row r="1089" spans="1:99" ht="15.75" customHeight="1" x14ac:dyDescent="0.25">
      <c r="A1089" s="293" t="s">
        <v>88</v>
      </c>
      <c r="B1089" s="465"/>
      <c r="C1089" s="465"/>
      <c r="D1089" s="303"/>
      <c r="E1089" s="304" t="s">
        <v>89</v>
      </c>
      <c r="F1089" s="305">
        <v>346.14499999999998</v>
      </c>
      <c r="G1089" s="206">
        <f t="shared" si="898"/>
        <v>7344.5399999999991</v>
      </c>
      <c r="H1089" s="306">
        <f>G1089/BH1061</f>
        <v>306.02249999999998</v>
      </c>
      <c r="I1089" s="307"/>
      <c r="J1089" s="307"/>
      <c r="K1089" s="308" t="s">
        <v>17</v>
      </c>
      <c r="L1089" s="308"/>
      <c r="M1089" s="308" t="s">
        <v>18</v>
      </c>
      <c r="N1089" s="308"/>
      <c r="O1089" s="466" t="s">
        <v>19</v>
      </c>
      <c r="P1089" s="466"/>
      <c r="Q1089" s="466" t="s">
        <v>90</v>
      </c>
      <c r="R1089" s="466"/>
      <c r="S1089" s="467" t="s">
        <v>91</v>
      </c>
      <c r="T1089" s="467"/>
      <c r="U1089" s="467" t="s">
        <v>92</v>
      </c>
      <c r="V1089" s="468"/>
      <c r="W1089" s="213"/>
      <c r="X1089" s="185"/>
      <c r="Y1089" s="309"/>
      <c r="Z1089" s="309"/>
      <c r="AA1089" s="310"/>
      <c r="AB1089" s="311"/>
      <c r="AC1089" s="311"/>
      <c r="AD1089" s="311"/>
      <c r="AE1089" s="312"/>
      <c r="AF1089" s="313"/>
      <c r="AG1089" s="313"/>
      <c r="AH1089" s="313"/>
      <c r="AI1089" s="313"/>
      <c r="AJ1089" s="313"/>
      <c r="AK1089" s="313"/>
      <c r="AL1089" s="313"/>
      <c r="AM1089" s="313"/>
      <c r="AN1089" s="313"/>
      <c r="AO1089" s="313"/>
      <c r="AP1089" s="313"/>
      <c r="AQ1089" s="313"/>
      <c r="AR1089" s="313"/>
      <c r="AS1089" s="313"/>
      <c r="AT1089" s="313"/>
      <c r="AU1089" s="313"/>
      <c r="AV1089" s="313"/>
      <c r="AW1089" s="313"/>
      <c r="AX1089" s="313"/>
      <c r="AY1089" s="313"/>
      <c r="AZ1089" s="313"/>
      <c r="BA1089" s="313"/>
      <c r="BB1089" s="313"/>
      <c r="BC1089" s="313"/>
      <c r="BD1089" s="313"/>
      <c r="BE1089" s="313"/>
      <c r="BF1089" s="313"/>
      <c r="BG1089" s="313"/>
      <c r="BH1089" s="224"/>
      <c r="BI1089" s="225"/>
      <c r="BJ1089" s="240"/>
      <c r="BK1089" s="241"/>
      <c r="BL1089" s="250"/>
      <c r="BM1089" s="225"/>
      <c r="BN1089" s="241"/>
      <c r="BO1089" s="241"/>
      <c r="BP1089" s="251"/>
      <c r="BQ1089" s="225"/>
      <c r="BR1089" s="241"/>
      <c r="BS1089" s="241"/>
      <c r="BT1089" s="250"/>
      <c r="BU1089" s="8"/>
      <c r="BV1089" s="87"/>
      <c r="BW1089" s="107"/>
      <c r="BX1089" s="130"/>
      <c r="BY1089" s="93"/>
      <c r="BZ1089" s="93"/>
      <c r="CA1089" s="142"/>
      <c r="CB1089" s="8"/>
      <c r="CC1089" s="87"/>
      <c r="CD1089" s="131"/>
      <c r="CE1089" s="132"/>
      <c r="CF1089" s="93"/>
      <c r="CG1089" s="93"/>
      <c r="CH1089" s="133"/>
      <c r="CI1089" s="8"/>
      <c r="CJ1089" s="9"/>
      <c r="CK1089" s="8"/>
      <c r="CL1089" s="8"/>
      <c r="CM1089" s="8"/>
      <c r="CN1089" s="8"/>
      <c r="CO1089" s="8"/>
      <c r="CP1089" s="8"/>
      <c r="CQ1089" s="25"/>
      <c r="CR1089" s="2"/>
      <c r="CS1089" s="2"/>
      <c r="CT1089" s="2"/>
      <c r="CU1089" s="3"/>
    </row>
    <row r="1090" spans="1:99" ht="15.75" customHeight="1" x14ac:dyDescent="0.25">
      <c r="A1090" s="314" t="s">
        <v>129</v>
      </c>
      <c r="B1090" s="315"/>
      <c r="C1090" s="315"/>
      <c r="D1090" s="316"/>
      <c r="E1090" s="316"/>
      <c r="F1090" s="317">
        <f>C1090+D1090+E1090</f>
        <v>0</v>
      </c>
      <c r="G1090" s="318">
        <f>F1090</f>
        <v>0</v>
      </c>
      <c r="H1090" s="319"/>
      <c r="I1090" s="320"/>
      <c r="J1090" s="321"/>
      <c r="K1090" s="322" t="s">
        <v>93</v>
      </c>
      <c r="L1090" s="323" t="s">
        <v>94</v>
      </c>
      <c r="M1090" s="324" t="s">
        <v>93</v>
      </c>
      <c r="N1090" s="323" t="s">
        <v>94</v>
      </c>
      <c r="O1090" s="324" t="s">
        <v>93</v>
      </c>
      <c r="P1090" s="323" t="s">
        <v>94</v>
      </c>
      <c r="Q1090" s="324" t="s">
        <v>93</v>
      </c>
      <c r="R1090" s="323" t="s">
        <v>94</v>
      </c>
      <c r="S1090" s="324" t="s">
        <v>93</v>
      </c>
      <c r="T1090" s="323" t="s">
        <v>94</v>
      </c>
      <c r="U1090" s="324" t="s">
        <v>93</v>
      </c>
      <c r="V1090" s="325" t="s">
        <v>94</v>
      </c>
      <c r="W1090" s="213"/>
      <c r="X1090" s="213"/>
      <c r="Y1090" s="309"/>
      <c r="Z1090" s="309"/>
      <c r="AA1090" s="326"/>
      <c r="AB1090" s="326"/>
      <c r="AC1090" s="326"/>
      <c r="AD1090" s="326"/>
      <c r="AE1090" s="326"/>
      <c r="AF1090" s="326"/>
      <c r="AG1090" s="326"/>
      <c r="AH1090" s="326"/>
      <c r="AI1090" s="326"/>
      <c r="AJ1090" s="326"/>
      <c r="AK1090" s="326"/>
      <c r="AL1090" s="326"/>
      <c r="AM1090" s="326"/>
      <c r="AN1090" s="326"/>
      <c r="AO1090" s="326"/>
      <c r="AP1090" s="326"/>
      <c r="AQ1090" s="326"/>
      <c r="AR1090" s="326"/>
      <c r="AS1090" s="326"/>
      <c r="AT1090" s="326"/>
      <c r="AU1090" s="326"/>
      <c r="AV1090" s="326"/>
      <c r="AW1090" s="326"/>
      <c r="AX1090" s="326"/>
      <c r="AY1090" s="326"/>
      <c r="AZ1090" s="326"/>
      <c r="BA1090" s="326"/>
      <c r="BB1090" s="326"/>
      <c r="BC1090" s="326"/>
      <c r="BD1090" s="326"/>
      <c r="BE1090" s="326"/>
      <c r="BF1090" s="326"/>
      <c r="BG1090" s="326"/>
      <c r="BH1090" s="224" t="s">
        <v>84</v>
      </c>
      <c r="BI1090" s="225"/>
      <c r="BJ1090" s="249"/>
      <c r="BK1090" s="226">
        <v>9.5000000000000001E-2</v>
      </c>
      <c r="BL1090" s="250"/>
      <c r="BM1090" s="225"/>
      <c r="BN1090" s="226"/>
      <c r="BO1090" s="226">
        <v>7.2999999999999995E-2</v>
      </c>
      <c r="BP1090" s="251"/>
      <c r="BQ1090" s="225"/>
      <c r="BR1090" s="226"/>
      <c r="BS1090" s="226">
        <v>8.3000000000000004E-2</v>
      </c>
      <c r="BT1090" s="250"/>
      <c r="BU1090" s="8"/>
      <c r="BV1090" s="87"/>
      <c r="BW1090" s="104" t="s">
        <v>84</v>
      </c>
      <c r="BX1090" s="130"/>
      <c r="BY1090" s="93"/>
      <c r="BZ1090" s="102">
        <f>BK1090+BO1090+BS1090</f>
        <v>0.251</v>
      </c>
      <c r="CA1090" s="142"/>
      <c r="CB1090" s="8"/>
      <c r="CC1090" s="87"/>
      <c r="CD1090" s="90" t="s">
        <v>84</v>
      </c>
      <c r="CE1090" s="132"/>
      <c r="CF1090" s="93"/>
      <c r="CG1090" s="102">
        <f>BZ1090</f>
        <v>0.251</v>
      </c>
      <c r="CH1090" s="133"/>
      <c r="CI1090" s="8"/>
      <c r="CJ1090" s="9"/>
      <c r="CK1090" s="8"/>
      <c r="CL1090" s="8"/>
      <c r="CM1090" s="8"/>
      <c r="CN1090" s="8"/>
      <c r="CO1090" s="8"/>
      <c r="CP1090" s="8"/>
      <c r="CQ1090" s="25" t="s">
        <v>84</v>
      </c>
      <c r="CR1090" s="31">
        <f>BK1090/C1086%</f>
        <v>1.5019762845849802</v>
      </c>
      <c r="CS1090" s="31">
        <f>BO1090/D1086%</f>
        <v>1.3103572069646383</v>
      </c>
      <c r="CT1090" s="31">
        <f>BS1090/E1086%</f>
        <v>1.4039242219215156</v>
      </c>
      <c r="CU1090" s="32">
        <f>BZ1090/F1086%</f>
        <v>1.4094788858939804</v>
      </c>
    </row>
    <row r="1091" spans="1:99" ht="15.75" customHeight="1" x14ac:dyDescent="0.25">
      <c r="A1091" s="474" t="s">
        <v>95</v>
      </c>
      <c r="B1091" s="475"/>
      <c r="C1091" s="327" t="s">
        <v>40</v>
      </c>
      <c r="D1091" s="327" t="s">
        <v>45</v>
      </c>
      <c r="E1091" s="327" t="s">
        <v>48</v>
      </c>
      <c r="F1091" s="328" t="s">
        <v>52</v>
      </c>
      <c r="G1091" s="329" t="s">
        <v>56</v>
      </c>
      <c r="H1091" s="329" t="s">
        <v>96</v>
      </c>
      <c r="I1091" s="330" t="s">
        <v>97</v>
      </c>
      <c r="J1091" s="330"/>
      <c r="K1091" s="331">
        <v>0</v>
      </c>
      <c r="L1091" s="262">
        <v>0</v>
      </c>
      <c r="M1091" s="215">
        <v>1</v>
      </c>
      <c r="N1091" s="262">
        <v>35</v>
      </c>
      <c r="O1091" s="262">
        <v>2</v>
      </c>
      <c r="P1091" s="262">
        <v>30</v>
      </c>
      <c r="Q1091" s="210">
        <f t="shared" ref="Q1091:R1093" si="926">K1091+M1091+O1091</f>
        <v>3</v>
      </c>
      <c r="R1091" s="211">
        <f t="shared" si="926"/>
        <v>65</v>
      </c>
      <c r="S1091" s="411">
        <f t="shared" ref="S1091:T1093" si="927">Q1091+S1045</f>
        <v>60</v>
      </c>
      <c r="T1091" s="411">
        <f t="shared" si="927"/>
        <v>960</v>
      </c>
      <c r="U1091" s="208">
        <f>S1091/X1065</f>
        <v>2.5</v>
      </c>
      <c r="V1091" s="412">
        <f>T1091/S1091</f>
        <v>16</v>
      </c>
      <c r="W1091" s="185"/>
      <c r="X1091" s="213"/>
      <c r="Y1091" s="309"/>
      <c r="Z1091" s="309"/>
      <c r="AA1091" s="313"/>
      <c r="AB1091" s="313"/>
      <c r="AC1091" s="313"/>
      <c r="AD1091" s="313"/>
      <c r="AE1091" s="313"/>
      <c r="AF1091" s="313"/>
      <c r="AG1091" s="313"/>
      <c r="AH1091" s="313"/>
      <c r="AI1091" s="313"/>
      <c r="AJ1091" s="313"/>
      <c r="AK1091" s="313"/>
      <c r="AL1091" s="313"/>
      <c r="AM1091" s="313"/>
      <c r="AN1091" s="313"/>
      <c r="AO1091" s="313"/>
      <c r="AP1091" s="313"/>
      <c r="AQ1091" s="313"/>
      <c r="AR1091" s="313"/>
      <c r="AS1091" s="313"/>
      <c r="AT1091" s="313"/>
      <c r="AU1091" s="313"/>
      <c r="AV1091" s="313"/>
      <c r="AW1091" s="313"/>
      <c r="AX1091" s="313"/>
      <c r="AY1091" s="313"/>
      <c r="AZ1091" s="313"/>
      <c r="BA1091" s="313"/>
      <c r="BB1091" s="313"/>
      <c r="BC1091" s="313"/>
      <c r="BD1091" s="313"/>
      <c r="BE1091" s="313"/>
      <c r="BF1091" s="313"/>
      <c r="BG1091" s="313"/>
      <c r="BH1091" s="195"/>
      <c r="BI1091" s="225"/>
      <c r="BJ1091" s="240"/>
      <c r="BK1091" s="241"/>
      <c r="BL1091" s="250"/>
      <c r="BM1091" s="225"/>
      <c r="BN1091" s="241"/>
      <c r="BO1091" s="241"/>
      <c r="BP1091" s="251"/>
      <c r="BQ1091" s="225"/>
      <c r="BR1091" s="241"/>
      <c r="BS1091" s="241"/>
      <c r="BT1091" s="250"/>
      <c r="BU1091" s="8"/>
      <c r="BV1091" s="87"/>
      <c r="BW1091" s="97"/>
      <c r="BX1091" s="130"/>
      <c r="BY1091" s="93"/>
      <c r="BZ1091" s="93"/>
      <c r="CA1091" s="142"/>
      <c r="CB1091" s="8"/>
      <c r="CC1091" s="143"/>
      <c r="CD1091" s="108"/>
      <c r="CE1091" s="132"/>
      <c r="CF1091" s="93"/>
      <c r="CG1091" s="93"/>
      <c r="CH1091" s="133"/>
      <c r="CI1091" s="8"/>
      <c r="CJ1091" s="9"/>
      <c r="CK1091" s="8"/>
      <c r="CL1091" s="8"/>
      <c r="CM1091" s="8"/>
      <c r="CN1091" s="8"/>
      <c r="CO1091" s="8"/>
      <c r="CP1091" s="8"/>
      <c r="CQ1091" s="42"/>
      <c r="CR1091" s="43"/>
      <c r="CS1091" s="43"/>
      <c r="CT1091" s="43"/>
      <c r="CU1091" s="48"/>
    </row>
    <row r="1092" spans="1:99" ht="15.75" customHeight="1" x14ac:dyDescent="0.25">
      <c r="A1092" s="191" t="s">
        <v>98</v>
      </c>
      <c r="B1092" s="234"/>
      <c r="C1092" s="333">
        <v>1.2</v>
      </c>
      <c r="D1092" s="333">
        <v>0.85</v>
      </c>
      <c r="E1092" s="333">
        <v>1.1499999999999999</v>
      </c>
      <c r="F1092" s="334">
        <v>0.85</v>
      </c>
      <c r="G1092" s="334">
        <v>0.85</v>
      </c>
      <c r="H1092" s="335">
        <f>F1065</f>
        <v>422.75400000000002</v>
      </c>
      <c r="I1092" s="336" t="s">
        <v>99</v>
      </c>
      <c r="J1092" s="336"/>
      <c r="K1092" s="331">
        <v>3</v>
      </c>
      <c r="L1092" s="262">
        <v>40</v>
      </c>
      <c r="M1092" s="215">
        <v>1</v>
      </c>
      <c r="N1092" s="262">
        <v>20</v>
      </c>
      <c r="O1092" s="262">
        <v>0</v>
      </c>
      <c r="P1092" s="215">
        <v>0</v>
      </c>
      <c r="Q1092" s="210">
        <f t="shared" si="926"/>
        <v>4</v>
      </c>
      <c r="R1092" s="211">
        <f t="shared" si="926"/>
        <v>60</v>
      </c>
      <c r="S1092" s="411">
        <f t="shared" si="927"/>
        <v>58</v>
      </c>
      <c r="T1092" s="411">
        <f t="shared" si="927"/>
        <v>645</v>
      </c>
      <c r="U1092" s="208">
        <f>S1092/X1066</f>
        <v>2.4166666666666665</v>
      </c>
      <c r="V1092" s="222">
        <f>T1092/S1092</f>
        <v>11.120689655172415</v>
      </c>
      <c r="W1092" s="213"/>
      <c r="X1092" s="223"/>
      <c r="Y1092" s="309"/>
      <c r="Z1092" s="309"/>
      <c r="AA1092" s="313"/>
      <c r="AE1092" s="313"/>
      <c r="AF1092" s="313"/>
      <c r="AG1092" s="313"/>
      <c r="AH1092" s="313"/>
      <c r="AI1092" s="313"/>
      <c r="AJ1092" s="313"/>
      <c r="AK1092" s="313"/>
      <c r="AL1092" s="313"/>
      <c r="AM1092" s="313"/>
      <c r="AN1092" s="313"/>
      <c r="AO1092" s="313"/>
      <c r="AP1092" s="313"/>
      <c r="AQ1092" s="313"/>
      <c r="AR1092" s="313"/>
      <c r="AS1092" s="313"/>
      <c r="AT1092" s="313"/>
      <c r="AU1092" s="313"/>
      <c r="AV1092" s="313"/>
      <c r="AW1092" s="313"/>
      <c r="AX1092" s="313"/>
      <c r="AY1092" s="313"/>
      <c r="AZ1092" s="313"/>
      <c r="BA1092" s="313"/>
      <c r="BB1092" s="313"/>
      <c r="BC1092" s="313"/>
      <c r="BD1092" s="313"/>
      <c r="BE1092" s="313"/>
      <c r="BF1092" s="313"/>
      <c r="BG1092" s="313"/>
      <c r="BH1092" s="224" t="s">
        <v>86</v>
      </c>
      <c r="BI1092" s="239"/>
      <c r="BJ1092" s="249"/>
      <c r="BK1092" s="226">
        <v>0.14299999999999999</v>
      </c>
      <c r="BL1092" s="242"/>
      <c r="BM1092" s="225"/>
      <c r="BN1092" s="226"/>
      <c r="BO1092" s="226">
        <v>9.6000000000000002E-2</v>
      </c>
      <c r="BP1092" s="251"/>
      <c r="BQ1092" s="225"/>
      <c r="BR1092" s="226"/>
      <c r="BS1092" s="226">
        <v>8.5000000000000006E-2</v>
      </c>
      <c r="BT1092" s="250"/>
      <c r="BU1092" s="87"/>
      <c r="BV1092" s="87"/>
      <c r="BW1092" s="104" t="s">
        <v>86</v>
      </c>
      <c r="BX1092" s="14"/>
      <c r="BY1092" s="16"/>
      <c r="BZ1092" s="102">
        <f>BK1092+BO1092+BS1092</f>
        <v>0.32400000000000001</v>
      </c>
      <c r="CA1092" s="17"/>
      <c r="CB1092" s="469" t="s">
        <v>100</v>
      </c>
      <c r="CC1092" s="470"/>
      <c r="CD1092" s="131" t="s">
        <v>86</v>
      </c>
      <c r="CE1092" s="19"/>
      <c r="CF1092" s="16"/>
      <c r="CG1092" s="102">
        <f>BZ1092</f>
        <v>0.32400000000000001</v>
      </c>
      <c r="CH1092" s="20"/>
      <c r="CI1092" s="9"/>
      <c r="CP1092" s="8"/>
      <c r="CQ1092" s="33" t="s">
        <v>86</v>
      </c>
      <c r="CR1092" s="44">
        <f>BK1092/C1087%</f>
        <v>1.2253641816623821</v>
      </c>
      <c r="CS1092" s="44">
        <f>BO1092/D1087%</f>
        <v>1.0569195199823846</v>
      </c>
      <c r="CT1092" s="44">
        <f>BS1092/E1087%</f>
        <v>2.0731707317073176</v>
      </c>
      <c r="CU1092" s="49">
        <f>BZ1092/F1087%</f>
        <v>1.3036655534543113</v>
      </c>
    </row>
    <row r="1093" spans="1:99" ht="15.75" customHeight="1" x14ac:dyDescent="0.25">
      <c r="A1093" s="501" t="s">
        <v>95</v>
      </c>
      <c r="B1093" s="241" t="s">
        <v>38</v>
      </c>
      <c r="C1093" s="337">
        <f>BY1065/F1065%</f>
        <v>0.97219659660227931</v>
      </c>
      <c r="D1093" s="337">
        <f>BY1067/(F1067+F1068+F1069)%</f>
        <v>0.94114374463942141</v>
      </c>
      <c r="E1093" s="337">
        <f>BY1069/(F1070+F1071+F1072)%</f>
        <v>0.87293742496714644</v>
      </c>
      <c r="F1093" s="338">
        <f>BY1071/(F1073+F1074)%</f>
        <v>2.2066429146075168</v>
      </c>
      <c r="G1093" s="339">
        <f>BY1073/(F1075)%</f>
        <v>1.2224938875305624</v>
      </c>
      <c r="H1093" s="340" t="s">
        <v>101</v>
      </c>
      <c r="I1093" s="341" t="s">
        <v>102</v>
      </c>
      <c r="J1093" s="341"/>
      <c r="K1093" s="342">
        <v>1</v>
      </c>
      <c r="L1093" s="343">
        <v>25</v>
      </c>
      <c r="M1093" s="344">
        <v>1</v>
      </c>
      <c r="N1093" s="343">
        <v>30</v>
      </c>
      <c r="O1093" s="344">
        <v>0</v>
      </c>
      <c r="P1093" s="344">
        <v>0</v>
      </c>
      <c r="Q1093" s="294">
        <f t="shared" si="926"/>
        <v>2</v>
      </c>
      <c r="R1093" s="345">
        <f t="shared" si="926"/>
        <v>55</v>
      </c>
      <c r="S1093" s="411">
        <f t="shared" si="927"/>
        <v>15</v>
      </c>
      <c r="T1093" s="411">
        <f t="shared" si="927"/>
        <v>330</v>
      </c>
      <c r="U1093" s="346">
        <f>S1093/X1067</f>
        <v>0.625</v>
      </c>
      <c r="V1093" s="347">
        <f>T1093/S1093</f>
        <v>22</v>
      </c>
      <c r="W1093" s="213"/>
      <c r="X1093" s="348"/>
      <c r="Y1093" s="309"/>
      <c r="Z1093" s="309"/>
      <c r="AA1093" s="348"/>
      <c r="AE1093" s="348"/>
      <c r="AF1093" s="348"/>
      <c r="AG1093" s="169"/>
      <c r="AH1093" s="169"/>
      <c r="AI1093" s="169"/>
      <c r="AJ1093" s="169"/>
      <c r="AK1093" s="169"/>
      <c r="AL1093" s="169"/>
      <c r="AM1093" s="169"/>
      <c r="AN1093" s="169"/>
      <c r="AO1093" s="169"/>
      <c r="AP1093" s="169"/>
      <c r="AQ1093" s="169"/>
      <c r="AR1093" s="169"/>
      <c r="AS1093" s="169"/>
      <c r="AT1093" s="169"/>
      <c r="AU1093" s="169"/>
      <c r="AV1093" s="169"/>
      <c r="AW1093" s="169"/>
      <c r="AX1093" s="169"/>
      <c r="AY1093" s="169"/>
      <c r="AZ1093" s="169"/>
      <c r="BA1093" s="169"/>
      <c r="BB1093" s="169"/>
      <c r="BC1093" s="169"/>
      <c r="BD1093" s="169"/>
      <c r="BE1093" s="169"/>
      <c r="BF1093" s="169"/>
      <c r="BG1093" s="169"/>
      <c r="BH1093" s="224"/>
      <c r="BI1093" s="349"/>
      <c r="BJ1093" s="276"/>
      <c r="BK1093" s="197"/>
      <c r="BL1093" s="250"/>
      <c r="BM1093" s="287"/>
      <c r="BN1093" s="241"/>
      <c r="BO1093" s="241"/>
      <c r="BP1093" s="288"/>
      <c r="BQ1093" s="350"/>
      <c r="BR1093" s="197"/>
      <c r="BS1093" s="197"/>
      <c r="BT1093" s="289"/>
      <c r="BU1093" s="87"/>
      <c r="BV1093" s="87"/>
      <c r="BW1093" s="107"/>
      <c r="BX1093" s="14"/>
      <c r="BY1093" s="16"/>
      <c r="BZ1093" s="93"/>
      <c r="CA1093" s="17"/>
      <c r="CB1093" s="144" t="s">
        <v>90</v>
      </c>
      <c r="CC1093" s="145"/>
      <c r="CD1093" s="131"/>
      <c r="CE1093" s="21"/>
      <c r="CF1093" s="22"/>
      <c r="CG1093" s="146"/>
      <c r="CH1093" s="23"/>
      <c r="CI1093" s="9"/>
      <c r="CP1093" s="8"/>
      <c r="CQ1093" s="8"/>
      <c r="CR1093" s="8"/>
      <c r="CS1093" s="8"/>
      <c r="CT1093" s="8"/>
      <c r="CU1093" s="8"/>
    </row>
    <row r="1094" spans="1:99" ht="15.75" customHeight="1" x14ac:dyDescent="0.25">
      <c r="A1094" s="502"/>
      <c r="B1094" s="351" t="s">
        <v>39</v>
      </c>
      <c r="C1094" s="352">
        <f>CF1065/G1065%</f>
        <v>6.7189414479400564E-2</v>
      </c>
      <c r="D1094" s="352">
        <f>CF1067/(G1067+G1068+G1069)%</f>
        <v>3.6218657925659328E-2</v>
      </c>
      <c r="E1094" s="352">
        <f>CF1069/(G1070+G1071+G1072)%</f>
        <v>4.2077004935057644E-2</v>
      </c>
      <c r="F1094" s="353">
        <f>CF1071/(G1073+G1074)%</f>
        <v>5.9835825453910828E-2</v>
      </c>
      <c r="G1094" s="354">
        <f>CF1073/(G1075)%</f>
        <v>3.2951252575964173E-2</v>
      </c>
      <c r="H1094" s="413">
        <f>H1048+F1088-F1089</f>
        <v>1376.846</v>
      </c>
      <c r="K1094" s="309"/>
      <c r="L1094" s="309"/>
      <c r="M1094" s="471" t="s">
        <v>103</v>
      </c>
      <c r="N1094" s="472"/>
      <c r="O1094" s="473"/>
      <c r="P1094" s="357" t="s">
        <v>104</v>
      </c>
      <c r="Q1094" s="358" t="s">
        <v>105</v>
      </c>
      <c r="R1094" s="359" t="s">
        <v>106</v>
      </c>
      <c r="S1094" s="359" t="s">
        <v>107</v>
      </c>
      <c r="T1094" s="359" t="s">
        <v>108</v>
      </c>
      <c r="U1094" s="359" t="s">
        <v>101</v>
      </c>
      <c r="V1094" s="360" t="s">
        <v>109</v>
      </c>
      <c r="W1094" s="213"/>
      <c r="X1094" s="348"/>
      <c r="Y1094" s="348"/>
      <c r="Z1094" s="348"/>
      <c r="AA1094" s="348"/>
      <c r="AE1094" s="348"/>
      <c r="AF1094" s="348"/>
      <c r="AG1094" s="169"/>
      <c r="AH1094" s="169"/>
      <c r="AI1094" s="169"/>
      <c r="AJ1094" s="169"/>
      <c r="AK1094" s="169"/>
      <c r="AL1094" s="169"/>
      <c r="AM1094" s="169"/>
      <c r="AN1094" s="169"/>
      <c r="AO1094" s="169"/>
      <c r="AP1094" s="169"/>
      <c r="AQ1094" s="169"/>
      <c r="AR1094" s="169"/>
      <c r="AS1094" s="169"/>
      <c r="AT1094" s="169"/>
      <c r="AU1094" s="169"/>
      <c r="AV1094" s="169"/>
      <c r="AW1094" s="169"/>
      <c r="AX1094" s="169"/>
      <c r="AY1094" s="169"/>
      <c r="AZ1094" s="169"/>
      <c r="BA1094" s="169"/>
      <c r="BB1094" s="169"/>
      <c r="BC1094" s="169"/>
      <c r="BD1094" s="169"/>
      <c r="BE1094" s="169"/>
      <c r="BF1094" s="169"/>
      <c r="BG1094" s="169"/>
      <c r="BH1094" s="361" t="s">
        <v>110</v>
      </c>
      <c r="BI1094" s="480"/>
      <c r="BJ1094" s="362">
        <f>BJ1065+BJ1067+BJ1069+BJ1071+BJ1073+BJ1075+BJ1076+BJ1078+BJ1080+BJ1082+BJ1083+BJ1084+BJ1086+BJ1088+BJ1090+BJ1092</f>
        <v>8.11</v>
      </c>
      <c r="BK1094" s="362">
        <f>BK1065+BK1067+BK1069+BK1071+BK1073+BK1075+BK1076+BK1078+BK1080+BK1082+BK1083+BK1084+BK1086+BK1088+BK1090+BK1092</f>
        <v>0.61299999999999999</v>
      </c>
      <c r="BL1094" s="488"/>
      <c r="BM1094" s="489"/>
      <c r="BN1094" s="362">
        <f>BN1065+BN1067+BN1069+BN1071+BN1073+BN1075+BN1076+BN1078+BN1080+BN1082+BN1083+BN1084+BN1086+BN1088+BN1090+BN1092</f>
        <v>8.93</v>
      </c>
      <c r="BO1094" s="362">
        <f>BO1065+BO1067+BO1069+BO1071+BO1073+BO1075+BO1076+BO1078+BO1080+BO1082+BO1083+BO1084+BO1086+BO1088+BO1090+BO1092</f>
        <v>0.65299999999999991</v>
      </c>
      <c r="BP1094" s="488"/>
      <c r="BQ1094" s="489"/>
      <c r="BR1094" s="362">
        <f>BR1065+BR1067+BR1069+BR1071+BR1073+BR1075+BR1076+BR1078+BR1080+BR1082+BR1083+BR1084+BR1086+BR1088+BR1090+BR1092</f>
        <v>9.15</v>
      </c>
      <c r="BS1094" s="362">
        <f>BS1065+BS1067+BS1069+BS1071+BS1073+BS1075+BS1076+BS1078+BS1080+BS1082+BS1083+BS1084+BS1086+BS1088+BS1090+BS1092</f>
        <v>0.52800000000000002</v>
      </c>
      <c r="BT1094" s="482"/>
      <c r="BU1094" s="87"/>
      <c r="BV1094" s="87"/>
      <c r="BW1094" s="147" t="s">
        <v>110</v>
      </c>
      <c r="BX1094" s="18"/>
      <c r="BY1094" s="148">
        <f>BY1065+BY1067+BY1069+BY1071+BY1073+BY1075+BY1076+BY1078+BY1080+BY1082+BY1083+BY1084+BY1086+BY1088+BY1090+BY1092</f>
        <v>26.19</v>
      </c>
      <c r="BZ1094" s="149">
        <f>BZ1067+BZ1069+BZ1071+BZ1073+BZ1075+BZ1076+BZ1078+BZ1080+BZ1082+BZ1083+BZ1084+BZ1086+BZ1088+BZ1090+BZ1092+CC1093</f>
        <v>1.7939999999999998</v>
      </c>
      <c r="CA1094" s="150">
        <f>CA1075+CA1076+CA1078+CA1082+CA1082+CA1083</f>
        <v>0</v>
      </c>
      <c r="CB1094" s="144" t="s">
        <v>39</v>
      </c>
      <c r="CC1094" s="145">
        <f>CC1093</f>
        <v>0</v>
      </c>
      <c r="CD1094" s="147" t="s">
        <v>110</v>
      </c>
      <c r="CE1094" s="151"/>
      <c r="CF1094" s="152">
        <f>SUM(CF1047:CF1093)</f>
        <v>536.42999999999984</v>
      </c>
      <c r="CG1094" s="153">
        <f>SUM(BZ1048:BZ1094)</f>
        <v>5.9909999999999997</v>
      </c>
      <c r="CH1094" s="154">
        <f>CA1094</f>
        <v>0</v>
      </c>
      <c r="CI1094" s="9"/>
      <c r="CP1094" s="8"/>
      <c r="CQ1094" s="45"/>
      <c r="CR1094" s="8"/>
      <c r="CS1094" s="8"/>
      <c r="CT1094" s="8"/>
      <c r="CU1094" s="8"/>
    </row>
    <row r="1095" spans="1:99" ht="15" customHeight="1" x14ac:dyDescent="0.25">
      <c r="A1095" s="363"/>
      <c r="H1095" s="364" t="s">
        <v>109</v>
      </c>
      <c r="K1095" s="309"/>
      <c r="L1095" s="309"/>
      <c r="M1095" s="365"/>
      <c r="N1095" s="333"/>
      <c r="O1095" s="366"/>
      <c r="P1095" s="367" t="s">
        <v>111</v>
      </c>
      <c r="Q1095" s="205"/>
      <c r="R1095" s="205"/>
      <c r="S1095" s="368"/>
      <c r="T1095" s="368"/>
      <c r="U1095" s="368"/>
      <c r="V1095" s="369">
        <f>Q1095+R1095+S1095+T1095+U1095</f>
        <v>0</v>
      </c>
      <c r="W1095" s="213"/>
      <c r="X1095" s="348"/>
      <c r="Y1095" s="348"/>
      <c r="Z1095" s="348"/>
      <c r="AA1095" s="348"/>
      <c r="AE1095" s="348"/>
      <c r="AF1095" s="348"/>
      <c r="AG1095" s="169"/>
      <c r="AH1095" s="169"/>
      <c r="AI1095" s="169"/>
      <c r="AJ1095" s="169"/>
      <c r="AK1095" s="169"/>
      <c r="AL1095" s="169"/>
      <c r="AM1095" s="169"/>
      <c r="AN1095" s="169"/>
      <c r="AO1095" s="169"/>
      <c r="AP1095" s="169"/>
      <c r="AQ1095" s="169"/>
      <c r="AR1095" s="169"/>
      <c r="AS1095" s="169"/>
      <c r="AT1095" s="169"/>
      <c r="AU1095" s="169"/>
      <c r="AV1095" s="169"/>
      <c r="AW1095" s="169"/>
      <c r="AX1095" s="169"/>
      <c r="AY1095" s="169"/>
      <c r="AZ1095" s="169"/>
      <c r="BA1095" s="169"/>
      <c r="BB1095" s="169"/>
      <c r="BC1095" s="169"/>
      <c r="BD1095" s="169"/>
      <c r="BE1095" s="169"/>
      <c r="BF1095" s="169"/>
      <c r="BG1095" s="169"/>
      <c r="BH1095" s="370" t="s">
        <v>112</v>
      </c>
      <c r="BI1095" s="481"/>
      <c r="BJ1095" s="371">
        <f>BJ1094/(BJ1094+C1088)%</f>
        <v>6.7521438681208883</v>
      </c>
      <c r="BK1095" s="371">
        <f>BK1094/C1088%</f>
        <v>0.54732142857142851</v>
      </c>
      <c r="BL1095" s="490"/>
      <c r="BM1095" s="491"/>
      <c r="BN1095" s="371">
        <f>BN1094/(BN1094+D1088)%</f>
        <v>3.7374963378395347</v>
      </c>
      <c r="BO1095" s="371">
        <f>BO1094/D1088%</f>
        <v>0.28391304347826085</v>
      </c>
      <c r="BP1095" s="490"/>
      <c r="BQ1095" s="491"/>
      <c r="BR1095" s="371">
        <f>BR1094/(BR1094+E1088)%</f>
        <v>7.2619047619047619</v>
      </c>
      <c r="BS1095" s="371">
        <f>BS1094/E1088%</f>
        <v>0.4518613607188704</v>
      </c>
      <c r="BT1095" s="483"/>
      <c r="BU1095" s="87"/>
      <c r="BV1095" s="87"/>
      <c r="BW1095" s="87"/>
      <c r="BX1095" s="87"/>
      <c r="BY1095" s="87"/>
      <c r="BZ1095" s="87"/>
      <c r="CA1095" s="87"/>
      <c r="CB1095" s="87"/>
      <c r="CC1095" s="87"/>
      <c r="CD1095" s="87"/>
      <c r="CE1095" s="87"/>
      <c r="CF1095" s="87"/>
      <c r="CG1095" s="87"/>
      <c r="CH1095" s="87"/>
      <c r="CI1095" s="9"/>
      <c r="CP1095" s="8"/>
    </row>
    <row r="1096" spans="1:99" ht="15" customHeight="1" x14ac:dyDescent="0.25">
      <c r="A1096" s="474" t="s">
        <v>95</v>
      </c>
      <c r="B1096" s="475"/>
      <c r="C1096" s="327" t="s">
        <v>58</v>
      </c>
      <c r="D1096" s="372" t="s">
        <v>61</v>
      </c>
      <c r="E1096" s="323" t="s">
        <v>65</v>
      </c>
      <c r="F1096" s="325" t="s">
        <v>70</v>
      </c>
      <c r="G1096" s="373" t="s">
        <v>71</v>
      </c>
      <c r="H1096" s="374" t="s">
        <v>73</v>
      </c>
      <c r="I1096" s="375"/>
      <c r="K1096" s="309"/>
      <c r="L1096" s="309"/>
      <c r="M1096" s="476" t="s">
        <v>113</v>
      </c>
      <c r="N1096" s="477"/>
      <c r="O1096" s="376"/>
      <c r="P1096" s="377" t="s">
        <v>114</v>
      </c>
      <c r="Q1096" s="378">
        <f t="shared" ref="Q1096:V1096" si="928">Q1095</f>
        <v>0</v>
      </c>
      <c r="R1096" s="378">
        <f t="shared" si="928"/>
        <v>0</v>
      </c>
      <c r="S1096" s="378">
        <f t="shared" si="928"/>
        <v>0</v>
      </c>
      <c r="T1096" s="378">
        <f t="shared" si="928"/>
        <v>0</v>
      </c>
      <c r="U1096" s="378">
        <f t="shared" si="928"/>
        <v>0</v>
      </c>
      <c r="V1096" s="379">
        <f t="shared" si="928"/>
        <v>0</v>
      </c>
      <c r="W1096" s="169"/>
      <c r="X1096" s="348"/>
      <c r="Y1096" s="348"/>
      <c r="Z1096" s="348"/>
      <c r="AA1096" s="348"/>
      <c r="AE1096" s="348"/>
      <c r="AF1096" s="348"/>
      <c r="AG1096" s="169"/>
      <c r="AH1096" s="169"/>
      <c r="AI1096" s="169"/>
      <c r="AJ1096" s="169"/>
      <c r="AK1096" s="169"/>
      <c r="AL1096" s="169"/>
      <c r="AM1096" s="169"/>
      <c r="AN1096" s="169"/>
      <c r="AO1096" s="169"/>
      <c r="AP1096" s="169"/>
      <c r="AQ1096" s="169"/>
      <c r="AR1096" s="169"/>
      <c r="AS1096" s="169"/>
      <c r="AT1096" s="169"/>
      <c r="AU1096" s="169"/>
      <c r="AV1096" s="169"/>
      <c r="AW1096" s="169"/>
      <c r="AX1096" s="169"/>
      <c r="AY1096" s="169"/>
      <c r="AZ1096" s="169"/>
      <c r="BA1096" s="169"/>
      <c r="BB1096" s="169"/>
      <c r="BC1096" s="169"/>
      <c r="BD1096" s="169"/>
      <c r="BE1096" s="169"/>
      <c r="BF1096" s="169"/>
      <c r="BG1096" s="169"/>
      <c r="BH1096" s="380"/>
      <c r="BI1096" s="381"/>
      <c r="BJ1096" s="381"/>
      <c r="BK1096" s="381"/>
      <c r="BL1096" s="381"/>
      <c r="BM1096" s="381"/>
      <c r="BN1096" s="381"/>
      <c r="BO1096" s="381"/>
      <c r="BP1096" s="381"/>
      <c r="BQ1096" s="381"/>
      <c r="BR1096" s="381"/>
      <c r="BS1096" s="381"/>
      <c r="BT1096" s="381"/>
      <c r="BU1096" s="87"/>
      <c r="BV1096" s="87"/>
      <c r="BW1096" s="87"/>
      <c r="BX1096" s="87"/>
      <c r="BY1096" s="87"/>
      <c r="BZ1096" s="87"/>
      <c r="CA1096" s="87"/>
      <c r="CB1096" s="87"/>
      <c r="CC1096" s="87"/>
      <c r="CD1096" s="87"/>
      <c r="CE1096" s="87"/>
      <c r="CF1096" s="87"/>
      <c r="CG1096" s="87"/>
      <c r="CH1096" s="87"/>
      <c r="CI1096" s="9"/>
    </row>
    <row r="1097" spans="1:99" ht="15" customHeight="1" x14ac:dyDescent="0.25">
      <c r="A1097" s="382"/>
      <c r="B1097" s="189"/>
      <c r="C1097" s="333">
        <v>1.5</v>
      </c>
      <c r="D1097" s="333">
        <v>1.45</v>
      </c>
      <c r="E1097" s="383">
        <v>1.25</v>
      </c>
      <c r="F1097" s="272">
        <v>1.5</v>
      </c>
      <c r="G1097" s="384">
        <v>1.5</v>
      </c>
      <c r="H1097" s="385">
        <v>1.5</v>
      </c>
      <c r="I1097" s="386"/>
      <c r="K1097" s="387" t="s">
        <v>56</v>
      </c>
      <c r="L1097" s="388"/>
      <c r="M1097" s="476" t="s">
        <v>115</v>
      </c>
      <c r="N1097" s="477"/>
      <c r="O1097" s="376"/>
      <c r="S1097" s="309"/>
      <c r="T1097" s="389"/>
      <c r="U1097" s="478" t="s">
        <v>109</v>
      </c>
      <c r="V1097" s="479"/>
      <c r="W1097" s="169"/>
      <c r="X1097" s="348"/>
      <c r="Y1097" s="390" t="s">
        <v>116</v>
      </c>
      <c r="Z1097" s="390">
        <f>100-(Z1100+V1100+0.15)</f>
        <v>94.125641881390123</v>
      </c>
      <c r="AA1097" s="348"/>
      <c r="AE1097" s="348"/>
      <c r="AF1097" s="348"/>
      <c r="AG1097" s="169"/>
      <c r="AH1097" s="169"/>
      <c r="AI1097" s="169"/>
      <c r="AJ1097" s="169"/>
      <c r="AK1097" s="169"/>
      <c r="AL1097" s="169"/>
      <c r="AM1097" s="169"/>
      <c r="AN1097" s="169"/>
      <c r="AO1097" s="169"/>
      <c r="AP1097" s="169"/>
      <c r="AQ1097" s="169"/>
      <c r="AR1097" s="169"/>
      <c r="AS1097" s="169"/>
      <c r="AT1097" s="169"/>
      <c r="AU1097" s="169"/>
      <c r="AV1097" s="169"/>
      <c r="AW1097" s="169"/>
      <c r="AX1097" s="169"/>
      <c r="AY1097" s="169"/>
      <c r="AZ1097" s="169"/>
      <c r="BA1097" s="169"/>
      <c r="BB1097" s="169"/>
      <c r="BC1097" s="169"/>
      <c r="BD1097" s="169"/>
      <c r="BE1097" s="169"/>
      <c r="BF1097" s="169"/>
      <c r="BG1097" s="169"/>
      <c r="BH1097" s="380"/>
      <c r="BI1097" s="381"/>
      <c r="BJ1097" s="381"/>
      <c r="BK1097" s="381"/>
      <c r="BL1097" s="381"/>
      <c r="BM1097" s="381"/>
      <c r="BN1097" s="381"/>
      <c r="BO1097" s="381"/>
      <c r="BP1097" s="381"/>
      <c r="BQ1097" s="381"/>
      <c r="BR1097" s="381"/>
      <c r="BS1097" s="381"/>
      <c r="BT1097" s="381"/>
      <c r="BU1097" s="87"/>
      <c r="BV1097" s="87"/>
      <c r="BW1097" s="87"/>
      <c r="BX1097" s="87"/>
      <c r="BY1097" s="87"/>
      <c r="BZ1097" s="87"/>
      <c r="CA1097" s="87"/>
      <c r="CB1097" s="87"/>
      <c r="CC1097" s="87"/>
      <c r="CD1097" s="87"/>
      <c r="CE1097" s="87"/>
      <c r="CF1097" s="87"/>
      <c r="CG1097" s="87"/>
      <c r="CH1097" s="87"/>
      <c r="CI1097" s="9"/>
    </row>
    <row r="1098" spans="1:99" ht="15.75" customHeight="1" x14ac:dyDescent="0.25">
      <c r="A1098" s="365" t="s">
        <v>117</v>
      </c>
      <c r="B1098" s="241" t="s">
        <v>38</v>
      </c>
      <c r="C1098" s="337">
        <f>BX1075/(BX1075+F1077)%</f>
        <v>2.0714618499802886</v>
      </c>
      <c r="D1098" s="337">
        <f>BX1076/(BX1076+F1078)%</f>
        <v>1.9039119440725867</v>
      </c>
      <c r="E1098" s="337">
        <f>BX1078/(BX1078+F1079)%</f>
        <v>3.7700797727024367</v>
      </c>
      <c r="F1098" s="339">
        <f>BX1080/(BX1080+F1080)%</f>
        <v>2.5927487352445198</v>
      </c>
      <c r="G1098" s="391">
        <f>BX1082/(BX1082+F1081)%</f>
        <v>5.8434782608695661</v>
      </c>
      <c r="H1098" s="392">
        <f>BX1083/(BX1083+F1082)%</f>
        <v>3.2372568507738175</v>
      </c>
      <c r="I1098" s="393"/>
      <c r="K1098" s="337">
        <f>BZ1073/(F1075)%</f>
        <v>0</v>
      </c>
      <c r="L1098" s="309"/>
      <c r="M1098" s="476" t="s">
        <v>118</v>
      </c>
      <c r="N1098" s="477"/>
      <c r="O1098" s="376"/>
      <c r="S1098" s="309"/>
      <c r="T1098" s="492" t="s">
        <v>119</v>
      </c>
      <c r="U1098" s="183" t="s">
        <v>36</v>
      </c>
      <c r="V1098" s="366">
        <v>5.25</v>
      </c>
      <c r="W1098" s="169"/>
      <c r="X1098" s="348"/>
      <c r="Y1098" s="484" t="s">
        <v>120</v>
      </c>
      <c r="Z1098" s="484"/>
      <c r="AA1098" s="348"/>
      <c r="AB1098" s="348"/>
      <c r="AC1098" s="348"/>
      <c r="AD1098" s="348"/>
      <c r="AE1098" s="348"/>
      <c r="AF1098" s="348"/>
      <c r="AG1098" s="169"/>
      <c r="AH1098" s="169"/>
      <c r="AI1098" s="169"/>
      <c r="AJ1098" s="169"/>
      <c r="AK1098" s="169"/>
      <c r="AL1098" s="169"/>
      <c r="AM1098" s="169"/>
      <c r="AN1098" s="169"/>
      <c r="AO1098" s="169"/>
      <c r="AP1098" s="169"/>
      <c r="AQ1098" s="169"/>
      <c r="AR1098" s="169"/>
      <c r="AS1098" s="169"/>
      <c r="AT1098" s="169"/>
      <c r="AU1098" s="169"/>
      <c r="AV1098" s="169"/>
      <c r="AW1098" s="169"/>
      <c r="AX1098" s="169"/>
      <c r="AY1098" s="169"/>
      <c r="AZ1098" s="169"/>
      <c r="BA1098" s="169"/>
      <c r="BB1098" s="169"/>
      <c r="BC1098" s="169"/>
      <c r="BD1098" s="169"/>
      <c r="BE1098" s="169"/>
      <c r="BF1098" s="169"/>
      <c r="BG1098" s="169"/>
      <c r="BH1098" s="380"/>
      <c r="BI1098" s="381"/>
      <c r="BJ1098" s="381"/>
      <c r="BK1098" s="381"/>
      <c r="BL1098" s="381"/>
      <c r="BM1098" s="381"/>
      <c r="BN1098" s="381"/>
      <c r="BO1098" s="381"/>
      <c r="BP1098" s="381"/>
      <c r="BQ1098" s="381"/>
      <c r="BR1098" s="381"/>
      <c r="BS1098" s="381"/>
      <c r="BT1098" s="381"/>
      <c r="BU1098" s="87"/>
      <c r="BV1098" s="87"/>
      <c r="BW1098" s="87"/>
      <c r="BX1098" s="87"/>
      <c r="BY1098" s="87"/>
      <c r="BZ1098" s="87"/>
      <c r="CA1098" s="87"/>
      <c r="CB1098" s="87"/>
      <c r="CC1098" s="87"/>
      <c r="CD1098" s="87"/>
      <c r="CE1098" s="87"/>
      <c r="CF1098" s="87"/>
      <c r="CG1098" s="87"/>
      <c r="CH1098" s="87"/>
      <c r="CI1098" s="9"/>
    </row>
    <row r="1099" spans="1:99" ht="15.75" customHeight="1" x14ac:dyDescent="0.25">
      <c r="A1099" s="365"/>
      <c r="B1099" s="241" t="s">
        <v>39</v>
      </c>
      <c r="C1099" s="337">
        <f>CE1075/(CE1075+G1077)%</f>
        <v>0.10127306196124218</v>
      </c>
      <c r="D1099" s="337">
        <f>CE1076/(CE1076+G1078)%</f>
        <v>0.10900998156709343</v>
      </c>
      <c r="E1099" s="337">
        <f>CE1078/(CE1078+G1079)%</f>
        <v>0.1177913607718919</v>
      </c>
      <c r="F1099" s="339">
        <f>CE1080/(CE1080+G1080)%</f>
        <v>0.16133432669807654</v>
      </c>
      <c r="G1099" s="391">
        <f>CE1082/(CE1082+G1081)%</f>
        <v>0.33605914640976814</v>
      </c>
      <c r="H1099" s="394">
        <f>CF1083/(CF1083+G1082)%</f>
        <v>0.21535032208096413</v>
      </c>
      <c r="K1099" s="352">
        <f>CG1073/(G1075)%</f>
        <v>0</v>
      </c>
      <c r="M1099" s="485" t="s">
        <v>121</v>
      </c>
      <c r="N1099" s="467"/>
      <c r="O1099" s="395"/>
      <c r="T1099" s="492"/>
      <c r="U1099" s="183" t="s">
        <v>38</v>
      </c>
      <c r="V1099" s="193">
        <f>BY1094/(BY1094+F1088)%</f>
        <v>5.3995546759030182</v>
      </c>
      <c r="W1099" s="169"/>
      <c r="X1099" s="260"/>
      <c r="Y1099" s="183" t="s">
        <v>122</v>
      </c>
      <c r="Z1099" s="396">
        <v>0</v>
      </c>
      <c r="AA1099" s="260"/>
      <c r="AB1099" s="260"/>
      <c r="AC1099" s="260"/>
      <c r="AD1099" s="260"/>
      <c r="AE1099" s="260"/>
      <c r="AF1099" s="260"/>
      <c r="AG1099" s="223"/>
      <c r="AH1099" s="223"/>
      <c r="AI1099" s="223"/>
      <c r="AJ1099" s="223"/>
      <c r="AK1099" s="223"/>
      <c r="AL1099" s="223"/>
      <c r="AM1099" s="223"/>
      <c r="AN1099" s="223"/>
      <c r="AO1099" s="223"/>
      <c r="AP1099" s="223"/>
      <c r="AQ1099" s="223"/>
      <c r="AR1099" s="223"/>
      <c r="AS1099" s="223"/>
      <c r="AT1099" s="223"/>
      <c r="AU1099" s="223"/>
      <c r="AV1099" s="223"/>
      <c r="AW1099" s="223"/>
      <c r="AX1099" s="223"/>
      <c r="AY1099" s="223"/>
      <c r="AZ1099" s="223"/>
      <c r="BA1099" s="223"/>
      <c r="BB1099" s="223"/>
      <c r="BC1099" s="223"/>
      <c r="BD1099" s="223"/>
      <c r="BE1099" s="223"/>
      <c r="BF1099" s="223"/>
      <c r="BG1099" s="223"/>
      <c r="BH1099" s="380"/>
      <c r="BI1099" s="381"/>
      <c r="BJ1099" s="381"/>
      <c r="BK1099" s="381"/>
      <c r="BL1099" s="381"/>
      <c r="BM1099" s="381"/>
      <c r="BN1099" s="381"/>
      <c r="BO1099" s="381"/>
      <c r="BP1099" s="381"/>
      <c r="BQ1099" s="381"/>
      <c r="BR1099" s="381"/>
      <c r="BS1099" s="381"/>
      <c r="BT1099" s="381"/>
      <c r="BU1099" s="87"/>
      <c r="BV1099" s="87"/>
      <c r="BW1099" s="87"/>
      <c r="BX1099" s="87"/>
      <c r="BY1099" s="87"/>
      <c r="BZ1099" s="87"/>
      <c r="CA1099" s="87"/>
      <c r="CB1099" s="87"/>
      <c r="CC1099" s="87"/>
      <c r="CD1099" s="87"/>
      <c r="CE1099" s="87"/>
      <c r="CF1099" s="87"/>
      <c r="CG1099" s="87"/>
      <c r="CH1099" s="87"/>
      <c r="CI1099" s="9"/>
    </row>
    <row r="1100" spans="1:99" ht="15.75" customHeight="1" x14ac:dyDescent="0.25">
      <c r="A1100" s="382"/>
      <c r="B1100" s="234"/>
      <c r="C1100" s="333">
        <v>1.95</v>
      </c>
      <c r="D1100" s="333">
        <v>1.75</v>
      </c>
      <c r="E1100" s="333">
        <v>1.65</v>
      </c>
      <c r="F1100" s="384"/>
      <c r="G1100" s="322" t="s">
        <v>123</v>
      </c>
      <c r="H1100" s="397" t="s">
        <v>45</v>
      </c>
      <c r="I1100" s="327" t="s">
        <v>48</v>
      </c>
      <c r="J1100" s="327" t="s">
        <v>52</v>
      </c>
      <c r="K1100" s="327" t="s">
        <v>58</v>
      </c>
      <c r="L1100" s="372" t="s">
        <v>61</v>
      </c>
      <c r="M1100" s="323" t="s">
        <v>65</v>
      </c>
      <c r="N1100" s="323" t="s">
        <v>70</v>
      </c>
      <c r="O1100" s="327" t="s">
        <v>77</v>
      </c>
      <c r="P1100" s="327" t="s">
        <v>80</v>
      </c>
      <c r="Q1100" s="398" t="s">
        <v>82</v>
      </c>
      <c r="R1100" s="398" t="s">
        <v>84</v>
      </c>
      <c r="S1100" s="399" t="s">
        <v>86</v>
      </c>
      <c r="T1100" s="493"/>
      <c r="U1100" s="183" t="s">
        <v>39</v>
      </c>
      <c r="V1100" s="414">
        <f>CF1094/(CF1094+G1088)%</f>
        <v>5.7243581186098762</v>
      </c>
      <c r="W1100" s="169"/>
      <c r="X1100" s="260"/>
      <c r="Y1100" s="183" t="s">
        <v>124</v>
      </c>
      <c r="Z1100" s="400">
        <f>Z1099/((CF1094+G1088)+(CF1094+G1088)*0.0015)%</f>
        <v>0</v>
      </c>
      <c r="AF1100" s="260"/>
      <c r="AG1100" s="223"/>
      <c r="AH1100" s="223"/>
      <c r="AI1100" s="223"/>
      <c r="AJ1100" s="223"/>
      <c r="AK1100" s="223"/>
      <c r="AL1100" s="223"/>
      <c r="AM1100" s="223"/>
      <c r="AN1100" s="223"/>
      <c r="AO1100" s="223"/>
      <c r="AP1100" s="223"/>
      <c r="AQ1100" s="223"/>
      <c r="AR1100" s="223"/>
      <c r="AS1100" s="223"/>
      <c r="AT1100" s="223"/>
      <c r="AU1100" s="223"/>
      <c r="AV1100" s="223"/>
      <c r="AW1100" s="223"/>
      <c r="AX1100" s="223"/>
      <c r="AY1100" s="223"/>
      <c r="AZ1100" s="223"/>
      <c r="BA1100" s="223"/>
      <c r="BB1100" s="223"/>
      <c r="BC1100" s="223"/>
      <c r="BD1100" s="223"/>
      <c r="BE1100" s="223"/>
      <c r="BF1100" s="223"/>
      <c r="BG1100" s="223"/>
      <c r="BH1100" s="380"/>
      <c r="BI1100" s="381"/>
      <c r="BJ1100" s="381"/>
      <c r="BK1100" s="381"/>
      <c r="BL1100" s="381"/>
      <c r="BM1100" s="381"/>
      <c r="BN1100" s="381"/>
      <c r="BO1100" s="381"/>
      <c r="BP1100" s="381"/>
      <c r="BQ1100" s="381"/>
      <c r="BR1100" s="381"/>
      <c r="BS1100" s="381"/>
      <c r="BT1100" s="381"/>
      <c r="BU1100" s="87"/>
      <c r="BV1100" s="87"/>
      <c r="BW1100" s="87"/>
      <c r="BX1100" s="87"/>
      <c r="BY1100" s="87"/>
      <c r="BZ1100" s="87"/>
      <c r="CA1100" s="87"/>
      <c r="CB1100" s="87"/>
      <c r="CC1100" s="87"/>
      <c r="CD1100" s="87"/>
      <c r="CE1100" s="87"/>
      <c r="CF1100" s="87"/>
      <c r="CG1100" s="87"/>
      <c r="CH1100" s="87"/>
      <c r="CI1100" s="9"/>
    </row>
    <row r="1101" spans="1:99" ht="15" customHeight="1" x14ac:dyDescent="0.25">
      <c r="A1101" s="365" t="s">
        <v>109</v>
      </c>
      <c r="B1101" s="241" t="s">
        <v>38</v>
      </c>
      <c r="C1101" s="337">
        <f>BY1075/(BY1075+F1077)%</f>
        <v>2.2815863820047921</v>
      </c>
      <c r="D1101" s="337">
        <f>BY1076/(BY1076+F1078)%</f>
        <v>2.0786933927245732</v>
      </c>
      <c r="E1101" s="337">
        <f>BY1078/(BY1078+F1079)%</f>
        <v>4.240974336668117</v>
      </c>
      <c r="F1101" s="338">
        <f>BY1080/(BY1080+F1080)%</f>
        <v>2.5927487352445198</v>
      </c>
      <c r="G1101" s="274" t="s">
        <v>38</v>
      </c>
      <c r="H1101" s="337">
        <f>BZ1067/(F1067+F1068+F1069)%</f>
        <v>0</v>
      </c>
      <c r="I1101" s="337">
        <f>BZ1069/(F1070+F1071+F1072)%</f>
        <v>0</v>
      </c>
      <c r="J1101" s="337">
        <f>BZ1071/(F1073+F1074)%</f>
        <v>0</v>
      </c>
      <c r="K1101" s="337">
        <f>BZ1075/F1077%</f>
        <v>0</v>
      </c>
      <c r="L1101" s="337">
        <f>BZ1076/F1078%</f>
        <v>0</v>
      </c>
      <c r="M1101" s="337">
        <f>BZ1078/F1079%</f>
        <v>0</v>
      </c>
      <c r="N1101" s="386">
        <f>BZ1080/F1080%</f>
        <v>0</v>
      </c>
      <c r="O1101" s="337">
        <f>BZ1084/F1083%</f>
        <v>1.9605565075953406</v>
      </c>
      <c r="P1101" s="337">
        <f>BZ1086/F1084%</f>
        <v>1.996037278931533</v>
      </c>
      <c r="Q1101" s="337" t="e">
        <f>BZ1088/F1085%</f>
        <v>#DIV/0!</v>
      </c>
      <c r="R1101" s="386">
        <f>BZ1090/F1086%</f>
        <v>1.4094788858939804</v>
      </c>
      <c r="S1101" s="272">
        <f>BZ1092/F1087%</f>
        <v>1.3036655534543113</v>
      </c>
      <c r="T1101" s="493" t="s">
        <v>14</v>
      </c>
      <c r="U1101" s="183" t="s">
        <v>38</v>
      </c>
      <c r="V1101" s="193">
        <f>BZ1094/F1088%/0.381</f>
        <v>1.0261875160341798</v>
      </c>
      <c r="W1101" s="223"/>
      <c r="X1101" s="260"/>
      <c r="AF1101" s="260"/>
      <c r="AG1101" s="223"/>
      <c r="AH1101" s="223"/>
      <c r="AI1101" s="223"/>
      <c r="AJ1101" s="223"/>
      <c r="AK1101" s="223"/>
      <c r="AL1101" s="223"/>
      <c r="AM1101" s="223"/>
      <c r="AN1101" s="223"/>
      <c r="AO1101" s="223"/>
      <c r="AP1101" s="223"/>
      <c r="AQ1101" s="223"/>
      <c r="AR1101" s="223"/>
      <c r="AS1101" s="223"/>
      <c r="AT1101" s="223"/>
      <c r="AU1101" s="223"/>
      <c r="AV1101" s="223"/>
      <c r="AW1101" s="223"/>
      <c r="AX1101" s="223"/>
      <c r="AY1101" s="223"/>
      <c r="AZ1101" s="223"/>
      <c r="BA1101" s="223"/>
      <c r="BB1101" s="223"/>
      <c r="BC1101" s="223"/>
      <c r="BD1101" s="223"/>
      <c r="BE1101" s="223"/>
      <c r="BF1101" s="223"/>
      <c r="BG1101" s="223"/>
      <c r="BH1101" s="380"/>
      <c r="BI1101" s="381"/>
      <c r="BJ1101" s="381"/>
      <c r="BK1101" s="381"/>
      <c r="BL1101" s="381"/>
      <c r="BM1101" s="381"/>
      <c r="BN1101" s="381"/>
      <c r="BO1101" s="381"/>
      <c r="BP1101" s="381"/>
      <c r="BQ1101" s="381"/>
      <c r="BR1101" s="381"/>
      <c r="BS1101" s="381"/>
      <c r="BT1101" s="381"/>
      <c r="BU1101" s="87"/>
      <c r="BV1101" s="87"/>
      <c r="BW1101" s="87"/>
      <c r="BX1101" s="87"/>
      <c r="BY1101" s="87"/>
      <c r="BZ1101" s="87"/>
      <c r="CA1101" s="87"/>
      <c r="CB1101" s="87"/>
      <c r="CC1101" s="87"/>
      <c r="CD1101" s="87"/>
      <c r="CE1101" s="87"/>
      <c r="CF1101" s="87"/>
      <c r="CG1101" s="87"/>
      <c r="CH1101" s="87"/>
      <c r="CI1101" s="9"/>
    </row>
    <row r="1102" spans="1:99" ht="15" customHeight="1" x14ac:dyDescent="0.25">
      <c r="A1102" s="401"/>
      <c r="B1102" s="351" t="s">
        <v>39</v>
      </c>
      <c r="C1102" s="352">
        <f>CF1075/(CF1075+G1077)%</f>
        <v>0.11177408600157464</v>
      </c>
      <c r="D1102" s="352">
        <f>CF1076/(CF1076+G1078)%</f>
        <v>0.11921748368679047</v>
      </c>
      <c r="E1102" s="352">
        <f>CF1078/(CF1078+G1079)%</f>
        <v>0.13313499632598616</v>
      </c>
      <c r="F1102" s="353">
        <f>CF1080/(CF1080+G1080)%</f>
        <v>0.16133432669807654</v>
      </c>
      <c r="G1102" s="402" t="s">
        <v>39</v>
      </c>
      <c r="H1102" s="352">
        <f>CG1067/(G1067+G1068+G1069)%</f>
        <v>0</v>
      </c>
      <c r="I1102" s="352">
        <f>CG1069/(G1070+G1071+G1072)%</f>
        <v>0</v>
      </c>
      <c r="J1102" s="352">
        <f>CG1071/(G1073+G1074)%</f>
        <v>0</v>
      </c>
      <c r="K1102" s="352">
        <f>CG1075/G1077%</f>
        <v>0</v>
      </c>
      <c r="L1102" s="352">
        <f>CG1076/G1078%</f>
        <v>0</v>
      </c>
      <c r="M1102" s="352">
        <f>CG1078/G1079%</f>
        <v>0</v>
      </c>
      <c r="N1102" s="393">
        <f>CG1080/G1080%</f>
        <v>0</v>
      </c>
      <c r="O1102" s="352">
        <f>CG1084/G1083%</f>
        <v>8.1119570246543399E-2</v>
      </c>
      <c r="P1102" s="352">
        <f>CG1086/G1084%</f>
        <v>6.933743239918988E-2</v>
      </c>
      <c r="Q1102" s="352">
        <f>CG1088/G1085%</f>
        <v>0</v>
      </c>
      <c r="R1102" s="393">
        <f>CG1090/G1086%</f>
        <v>7.6360262241219334E-2</v>
      </c>
      <c r="S1102" s="403">
        <f>CG1092/G1087%</f>
        <v>4.8300392664303332E-2</v>
      </c>
      <c r="T1102" s="494"/>
      <c r="U1102" s="404" t="s">
        <v>39</v>
      </c>
      <c r="V1102" s="405">
        <f>CG1094/G1088%/0.381</f>
        <v>0.17798712319581231</v>
      </c>
      <c r="W1102" s="223"/>
      <c r="X1102" s="260"/>
      <c r="AF1102" s="260"/>
      <c r="AG1102" s="223"/>
      <c r="AH1102" s="223"/>
      <c r="AI1102" s="223"/>
      <c r="AJ1102" s="223"/>
      <c r="AK1102" s="223"/>
      <c r="AL1102" s="223"/>
      <c r="AM1102" s="223"/>
      <c r="AN1102" s="223"/>
      <c r="AO1102" s="223"/>
      <c r="AP1102" s="223"/>
      <c r="AQ1102" s="223"/>
      <c r="AR1102" s="223"/>
      <c r="AS1102" s="223"/>
      <c r="AT1102" s="223"/>
      <c r="AU1102" s="223"/>
      <c r="AV1102" s="223"/>
      <c r="AW1102" s="223"/>
      <c r="AX1102" s="223"/>
      <c r="AY1102" s="223"/>
      <c r="AZ1102" s="223"/>
      <c r="BA1102" s="223"/>
      <c r="BB1102" s="223"/>
      <c r="BC1102" s="223"/>
      <c r="BD1102" s="223"/>
      <c r="BE1102" s="223"/>
      <c r="BF1102" s="223"/>
      <c r="BG1102" s="223"/>
      <c r="BH1102" s="380"/>
      <c r="BI1102" s="381"/>
      <c r="BJ1102" s="381"/>
      <c r="BK1102" s="381"/>
      <c r="BL1102" s="381"/>
      <c r="BM1102" s="381"/>
      <c r="BN1102" s="381"/>
      <c r="BO1102" s="381"/>
      <c r="BP1102" s="381"/>
      <c r="BQ1102" s="381"/>
      <c r="BR1102" s="381"/>
      <c r="BS1102" s="381"/>
      <c r="BT1102" s="381"/>
      <c r="BU1102" s="87"/>
      <c r="BV1102" s="87"/>
      <c r="BW1102" s="87"/>
      <c r="BX1102" s="87"/>
      <c r="BY1102" s="87"/>
      <c r="BZ1102" s="87"/>
      <c r="CA1102" s="87"/>
      <c r="CB1102" s="87"/>
      <c r="CC1102" s="87"/>
      <c r="CD1102" s="87"/>
      <c r="CE1102" s="87"/>
      <c r="CF1102" s="87"/>
      <c r="CG1102" s="87"/>
      <c r="CH1102" s="87"/>
      <c r="CI1102" s="9"/>
    </row>
    <row r="1103" spans="1:99" ht="15" customHeight="1" x14ac:dyDescent="0.25">
      <c r="A1103" s="408" t="s">
        <v>125</v>
      </c>
      <c r="B1103" s="348"/>
      <c r="C1103" s="348"/>
      <c r="D1103" s="309"/>
      <c r="E1103" s="309"/>
      <c r="F1103" s="309"/>
      <c r="G1103" s="309"/>
      <c r="H1103" s="309"/>
      <c r="I1103" s="309"/>
      <c r="J1103" s="309"/>
      <c r="K1103" s="309"/>
      <c r="L1103" s="309"/>
      <c r="M1103" s="309"/>
      <c r="N1103" s="213"/>
      <c r="O1103" s="213"/>
      <c r="P1103" s="213"/>
      <c r="Q1103" s="309"/>
      <c r="R1103" s="309"/>
      <c r="W1103" s="223"/>
      <c r="X1103" s="309"/>
      <c r="Y1103" s="309"/>
      <c r="Z1103" s="309"/>
      <c r="AA1103" s="310"/>
      <c r="AB1103" s="310"/>
      <c r="AC1103" s="310"/>
      <c r="AD1103" s="310"/>
      <c r="AE1103" s="310"/>
      <c r="AF1103" s="310"/>
      <c r="AG1103" s="409"/>
      <c r="AH1103" s="409"/>
      <c r="AI1103" s="409"/>
      <c r="AJ1103" s="409"/>
      <c r="AK1103" s="409"/>
      <c r="AL1103" s="409"/>
      <c r="AM1103" s="409"/>
      <c r="AN1103" s="409"/>
      <c r="AO1103" s="409"/>
      <c r="AP1103" s="409"/>
      <c r="AQ1103" s="409"/>
      <c r="AR1103" s="409"/>
      <c r="AS1103" s="409"/>
      <c r="AT1103" s="409"/>
      <c r="AU1103" s="409"/>
      <c r="AV1103" s="409"/>
      <c r="AW1103" s="409"/>
      <c r="AX1103" s="409"/>
      <c r="AY1103" s="409"/>
      <c r="AZ1103" s="409"/>
      <c r="BA1103" s="409"/>
      <c r="BB1103" s="409"/>
      <c r="BC1103" s="409"/>
      <c r="BD1103" s="409"/>
      <c r="BE1103" s="409"/>
      <c r="BF1103" s="409"/>
      <c r="BG1103" s="313"/>
      <c r="BH1103" s="380"/>
      <c r="BI1103" s="381"/>
      <c r="BJ1103" s="381"/>
      <c r="BK1103" s="381"/>
      <c r="BL1103" s="381"/>
      <c r="BM1103" s="381"/>
      <c r="BN1103" s="381"/>
      <c r="BO1103" s="381"/>
      <c r="BP1103" s="381"/>
      <c r="BQ1103" s="381"/>
      <c r="BR1103" s="381"/>
      <c r="BS1103" s="381"/>
      <c r="BT1103" s="381"/>
      <c r="BU1103" s="87"/>
      <c r="BV1103" s="87"/>
      <c r="BW1103" s="87"/>
      <c r="BX1103" s="87"/>
      <c r="BY1103" s="87"/>
      <c r="BZ1103" s="87"/>
      <c r="CA1103" s="87"/>
      <c r="CB1103" s="87"/>
      <c r="CC1103" s="87"/>
      <c r="CD1103" s="87"/>
      <c r="CE1103" s="87"/>
      <c r="CF1103" s="87"/>
      <c r="CG1103" s="87"/>
      <c r="CH1103" s="87"/>
      <c r="CI1103" s="9"/>
    </row>
    <row r="1104" spans="1:99" ht="15" customHeight="1" x14ac:dyDescent="0.3">
      <c r="A1104" s="363"/>
      <c r="S1104" s="161"/>
      <c r="T1104" s="161"/>
      <c r="U1104" s="161"/>
      <c r="V1104" s="161"/>
      <c r="W1104" s="223"/>
      <c r="BG1104" s="409"/>
      <c r="BH1104" s="380"/>
      <c r="BI1104" s="381"/>
      <c r="BJ1104" s="381"/>
      <c r="BK1104" s="381"/>
      <c r="BL1104" s="381"/>
      <c r="BM1104" s="381"/>
      <c r="BN1104" s="381"/>
      <c r="BO1104" s="381"/>
      <c r="BP1104" s="381"/>
      <c r="BQ1104" s="381"/>
      <c r="BR1104" s="381"/>
      <c r="BS1104" s="381"/>
      <c r="BT1104" s="381"/>
      <c r="BU1104" s="87"/>
      <c r="BV1104" s="87"/>
      <c r="BW1104" s="87"/>
      <c r="BX1104" s="87"/>
      <c r="BY1104" s="87"/>
      <c r="BZ1104" s="87"/>
      <c r="CA1104" s="87"/>
      <c r="CB1104" s="87"/>
      <c r="CC1104" s="87"/>
      <c r="CD1104" s="87"/>
      <c r="CE1104" s="87"/>
      <c r="CF1104" s="87"/>
      <c r="CG1104" s="87"/>
      <c r="CH1104" s="87"/>
      <c r="CI1104" s="9"/>
    </row>
    <row r="1105" spans="1:99" ht="15" customHeight="1" x14ac:dyDescent="0.25">
      <c r="A1105" s="363"/>
      <c r="W1105" s="213"/>
      <c r="BH1105" s="380"/>
      <c r="BI1105" s="381"/>
      <c r="BJ1105" s="381"/>
      <c r="BK1105" s="381"/>
      <c r="BL1105" s="381"/>
      <c r="BM1105" s="381"/>
      <c r="BN1105" s="381"/>
      <c r="BO1105" s="381"/>
      <c r="BP1105" s="381"/>
      <c r="BQ1105" s="381"/>
      <c r="BR1105" s="381"/>
      <c r="BS1105" s="381"/>
      <c r="BT1105" s="381"/>
      <c r="BU1105" s="87"/>
      <c r="BV1105" s="87"/>
      <c r="BW1105" s="87"/>
      <c r="BX1105" s="87"/>
      <c r="BY1105" s="87"/>
      <c r="BZ1105" s="87"/>
      <c r="CA1105" s="87"/>
      <c r="CB1105" s="87"/>
      <c r="CC1105" s="87"/>
      <c r="CD1105" s="87"/>
      <c r="CE1105" s="87"/>
      <c r="CF1105" s="87"/>
      <c r="CG1105" s="87"/>
      <c r="CH1105" s="87"/>
      <c r="CI1105" s="9"/>
    </row>
    <row r="1106" spans="1:99" ht="15" customHeight="1" x14ac:dyDescent="0.25">
      <c r="A1106" s="363"/>
      <c r="W1106" s="213"/>
      <c r="BH1106" s="409"/>
      <c r="BI1106" s="409"/>
      <c r="BJ1106" s="409"/>
      <c r="BK1106" s="409"/>
      <c r="BL1106" s="409"/>
      <c r="BM1106" s="409"/>
      <c r="BN1106" s="409"/>
      <c r="BO1106" s="409"/>
      <c r="BP1106" s="409"/>
      <c r="BQ1106" s="409"/>
      <c r="BR1106" s="409"/>
      <c r="BS1106" s="409"/>
      <c r="BT1106" s="40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</row>
    <row r="1107" spans="1:99" ht="23.25" customHeight="1" x14ac:dyDescent="0.3">
      <c r="A1107" s="156" t="s">
        <v>0</v>
      </c>
      <c r="B1107" s="157"/>
      <c r="C1107" s="157"/>
      <c r="D1107" s="157"/>
      <c r="E1107" s="157"/>
      <c r="F1107" s="157"/>
      <c r="G1107" s="157"/>
      <c r="H1107" s="158" t="s">
        <v>1</v>
      </c>
      <c r="I1107" s="159"/>
      <c r="J1107" s="159"/>
      <c r="K1107" s="426" t="s">
        <v>1</v>
      </c>
      <c r="L1107" s="427"/>
      <c r="M1107" s="486" t="s">
        <v>562</v>
      </c>
      <c r="N1107" s="486"/>
      <c r="O1107" s="159" t="s">
        <v>562</v>
      </c>
      <c r="P1107" s="159"/>
      <c r="Q1107" s="159"/>
      <c r="R1107" s="159"/>
      <c r="S1107" s="159"/>
      <c r="T1107" s="159"/>
      <c r="U1107" s="159"/>
      <c r="V1107" s="160"/>
      <c r="W1107" s="161"/>
      <c r="X1107" s="161"/>
      <c r="Y1107" s="161"/>
      <c r="Z1107" s="161"/>
      <c r="AA1107" s="161"/>
      <c r="AB1107" s="161"/>
      <c r="AC1107" s="161"/>
      <c r="AD1107" s="161"/>
      <c r="AE1107" s="161"/>
      <c r="AF1107" s="161"/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/>
      <c r="AQ1107" s="161"/>
      <c r="AR1107" s="161"/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1"/>
      <c r="BE1107" s="161"/>
      <c r="BF1107" s="161"/>
      <c r="BG1107" s="161"/>
      <c r="BH1107" s="162">
        <v>25</v>
      </c>
      <c r="BI1107" s="430" t="s">
        <v>2</v>
      </c>
      <c r="BJ1107" s="431"/>
      <c r="BK1107" s="431"/>
      <c r="BL1107" s="432"/>
      <c r="BM1107" s="430" t="s">
        <v>3</v>
      </c>
      <c r="BN1107" s="431"/>
      <c r="BO1107" s="431"/>
      <c r="BP1107" s="432"/>
      <c r="BQ1107" s="430" t="s">
        <v>4</v>
      </c>
      <c r="BR1107" s="431"/>
      <c r="BS1107" s="431"/>
      <c r="BT1107" s="433"/>
      <c r="BU1107" s="87"/>
      <c r="BV1107" s="87"/>
      <c r="BW1107" s="87"/>
      <c r="BX1107" s="87"/>
      <c r="BY1107" s="88" t="s">
        <v>5</v>
      </c>
      <c r="BZ1107" s="89"/>
      <c r="CA1107" s="89"/>
      <c r="CB1107" s="87"/>
      <c r="CC1107" s="87"/>
      <c r="CD1107" s="87"/>
      <c r="CE1107" s="87"/>
      <c r="CF1107" s="88" t="s">
        <v>6</v>
      </c>
      <c r="CG1107" s="89"/>
      <c r="CH1107" s="89"/>
      <c r="CI1107" s="9"/>
      <c r="CK1107" s="12"/>
      <c r="CL1107" s="434" t="s">
        <v>7</v>
      </c>
      <c r="CM1107" s="434"/>
      <c r="CN1107" s="434"/>
      <c r="CO1107" s="24"/>
      <c r="CQ1107" s="12"/>
      <c r="CR1107" s="434" t="s">
        <v>8</v>
      </c>
      <c r="CS1107" s="434"/>
      <c r="CT1107" s="434"/>
      <c r="CU1107" s="24"/>
    </row>
    <row r="1108" spans="1:99" ht="15.75" customHeight="1" x14ac:dyDescent="0.25">
      <c r="A1108" s="163" t="s">
        <v>9</v>
      </c>
      <c r="B1108" s="435" t="s">
        <v>10</v>
      </c>
      <c r="C1108" s="435"/>
      <c r="D1108" s="435"/>
      <c r="E1108" s="435"/>
      <c r="F1108" s="435"/>
      <c r="G1108" s="435"/>
      <c r="H1108" s="435"/>
      <c r="I1108" s="436" t="s">
        <v>11</v>
      </c>
      <c r="J1108" s="436"/>
      <c r="K1108" s="436"/>
      <c r="L1108" s="436"/>
      <c r="M1108" s="436"/>
      <c r="N1108" s="436"/>
      <c r="O1108" s="461" t="s">
        <v>12</v>
      </c>
      <c r="P1108" s="461"/>
      <c r="Q1108" s="497" t="s">
        <v>13</v>
      </c>
      <c r="R1108" s="497"/>
      <c r="S1108" s="497"/>
      <c r="T1108" s="497"/>
      <c r="U1108" s="497"/>
      <c r="V1108" s="498"/>
      <c r="W1108" s="164"/>
      <c r="X1108" s="165"/>
      <c r="Y1108" s="437" t="s">
        <v>11</v>
      </c>
      <c r="Z1108" s="438"/>
      <c r="AA1108" s="438"/>
      <c r="AB1108" s="438"/>
      <c r="AC1108" s="438"/>
      <c r="AD1108" s="438"/>
      <c r="AE1108" s="438"/>
      <c r="AF1108" s="438"/>
      <c r="AG1108" s="438"/>
      <c r="AH1108" s="438"/>
      <c r="AI1108" s="438"/>
      <c r="AJ1108" s="438"/>
      <c r="AK1108" s="438"/>
      <c r="AL1108" s="438"/>
      <c r="AM1108" s="438"/>
      <c r="AN1108" s="438"/>
      <c r="AO1108" s="438"/>
      <c r="AP1108" s="438"/>
      <c r="AQ1108" s="438"/>
      <c r="AR1108" s="438"/>
      <c r="AS1108" s="438"/>
      <c r="AT1108" s="438"/>
      <c r="AU1108" s="439"/>
      <c r="AV1108" s="166"/>
      <c r="AW1108" s="167"/>
      <c r="AX1108" s="167"/>
      <c r="AY1108" s="167"/>
      <c r="AZ1108" s="167"/>
      <c r="BA1108" s="168"/>
      <c r="BB1108" s="167"/>
      <c r="BC1108" s="167"/>
      <c r="BD1108" s="167"/>
      <c r="BE1108" s="167"/>
      <c r="BF1108" s="168"/>
      <c r="BG1108" s="169"/>
      <c r="BH1108" s="170" t="s">
        <v>9</v>
      </c>
      <c r="BI1108" s="171" t="s">
        <v>7</v>
      </c>
      <c r="BJ1108" s="172"/>
      <c r="BK1108" s="173" t="s">
        <v>14</v>
      </c>
      <c r="BL1108" s="174" t="s">
        <v>15</v>
      </c>
      <c r="BM1108" s="171" t="s">
        <v>7</v>
      </c>
      <c r="BN1108" s="172"/>
      <c r="BO1108" s="173" t="s">
        <v>14</v>
      </c>
      <c r="BP1108" s="173" t="s">
        <v>15</v>
      </c>
      <c r="BQ1108" s="171" t="s">
        <v>7</v>
      </c>
      <c r="BR1108" s="172"/>
      <c r="BS1108" s="173" t="s">
        <v>14</v>
      </c>
      <c r="BT1108" s="174" t="s">
        <v>15</v>
      </c>
      <c r="BU1108" s="87"/>
      <c r="BV1108" s="87"/>
      <c r="BW1108" s="463" t="s">
        <v>9</v>
      </c>
      <c r="BX1108" s="91" t="s">
        <v>7</v>
      </c>
      <c r="BY1108" s="450" t="s">
        <v>16</v>
      </c>
      <c r="BZ1108" s="450" t="s">
        <v>14</v>
      </c>
      <c r="CA1108" s="452" t="s">
        <v>15</v>
      </c>
      <c r="CB1108" s="87"/>
      <c r="CC1108" s="87"/>
      <c r="CD1108" s="454" t="s">
        <v>9</v>
      </c>
      <c r="CE1108" s="92" t="s">
        <v>7</v>
      </c>
      <c r="CF1108" s="450" t="s">
        <v>16</v>
      </c>
      <c r="CG1108" s="457" t="s">
        <v>14</v>
      </c>
      <c r="CH1108" s="459" t="s">
        <v>15</v>
      </c>
      <c r="CI1108" s="9"/>
      <c r="CK1108" s="25" t="s">
        <v>9</v>
      </c>
      <c r="CL1108" s="26" t="s">
        <v>17</v>
      </c>
      <c r="CM1108" s="26" t="s">
        <v>18</v>
      </c>
      <c r="CN1108" s="1" t="s">
        <v>19</v>
      </c>
      <c r="CO1108" s="27" t="s">
        <v>20</v>
      </c>
      <c r="CP1108" s="28"/>
      <c r="CQ1108" s="25" t="s">
        <v>9</v>
      </c>
      <c r="CR1108" s="26" t="s">
        <v>17</v>
      </c>
      <c r="CS1108" s="26" t="s">
        <v>18</v>
      </c>
      <c r="CT1108" s="1" t="s">
        <v>19</v>
      </c>
      <c r="CU1108" s="27" t="s">
        <v>20</v>
      </c>
    </row>
    <row r="1109" spans="1:99" ht="31.5" customHeight="1" x14ac:dyDescent="0.25">
      <c r="A1109" s="175"/>
      <c r="B1109" s="176"/>
      <c r="C1109" s="177" t="s">
        <v>17</v>
      </c>
      <c r="D1109" s="177" t="s">
        <v>18</v>
      </c>
      <c r="E1109" s="177" t="s">
        <v>19</v>
      </c>
      <c r="F1109" s="178" t="s">
        <v>16</v>
      </c>
      <c r="G1109" s="178" t="s">
        <v>21</v>
      </c>
      <c r="H1109" s="178" t="s">
        <v>22</v>
      </c>
      <c r="I1109" s="440" t="s">
        <v>23</v>
      </c>
      <c r="J1109" s="440"/>
      <c r="K1109" s="441" t="s">
        <v>24</v>
      </c>
      <c r="L1109" s="441"/>
      <c r="M1109" s="441" t="s">
        <v>25</v>
      </c>
      <c r="N1109" s="441"/>
      <c r="O1109" s="462"/>
      <c r="P1109" s="462"/>
      <c r="Q1109" s="499"/>
      <c r="R1109" s="499"/>
      <c r="S1109" s="499"/>
      <c r="T1109" s="499"/>
      <c r="U1109" s="499"/>
      <c r="V1109" s="500"/>
      <c r="W1109" s="164"/>
      <c r="X1109" s="165"/>
      <c r="Y1109" s="179"/>
      <c r="Z1109" s="442" t="s">
        <v>26</v>
      </c>
      <c r="AA1109" s="442"/>
      <c r="AB1109" s="442"/>
      <c r="AC1109" s="442"/>
      <c r="AD1109" s="443" t="s">
        <v>27</v>
      </c>
      <c r="AE1109" s="443"/>
      <c r="AF1109" s="443"/>
      <c r="AG1109" s="443"/>
      <c r="AH1109" s="443" t="s">
        <v>28</v>
      </c>
      <c r="AI1109" s="443"/>
      <c r="AJ1109" s="443"/>
      <c r="AK1109" s="443"/>
      <c r="AL1109" s="444" t="s">
        <v>29</v>
      </c>
      <c r="AM1109" s="444"/>
      <c r="AN1109" s="444"/>
      <c r="AO1109" s="444"/>
      <c r="AP1109" s="445" t="s">
        <v>30</v>
      </c>
      <c r="AQ1109" s="445"/>
      <c r="AR1109" s="445" t="s">
        <v>31</v>
      </c>
      <c r="AS1109" s="445"/>
      <c r="AT1109" s="445"/>
      <c r="AU1109" s="446"/>
      <c r="AW1109" s="447" t="s">
        <v>32</v>
      </c>
      <c r="AX1109" s="448"/>
      <c r="AY1109" s="448"/>
      <c r="AZ1109" s="448"/>
      <c r="BA1109" s="449"/>
      <c r="BB1109" s="447" t="s">
        <v>33</v>
      </c>
      <c r="BC1109" s="448"/>
      <c r="BD1109" s="448"/>
      <c r="BE1109" s="448"/>
      <c r="BF1109" s="449"/>
      <c r="BG1109" s="181"/>
      <c r="BH1109" s="170"/>
      <c r="BI1109" s="171" t="s">
        <v>34</v>
      </c>
      <c r="BJ1109" s="173" t="s">
        <v>16</v>
      </c>
      <c r="BK1109" s="173"/>
      <c r="BL1109" s="174"/>
      <c r="BM1109" s="171" t="s">
        <v>34</v>
      </c>
      <c r="BN1109" s="173" t="s">
        <v>16</v>
      </c>
      <c r="BO1109" s="173"/>
      <c r="BP1109" s="173"/>
      <c r="BQ1109" s="171" t="s">
        <v>34</v>
      </c>
      <c r="BR1109" s="173" t="s">
        <v>16</v>
      </c>
      <c r="BS1109" s="173"/>
      <c r="BT1109" s="174"/>
      <c r="BU1109" s="87"/>
      <c r="BV1109" s="87"/>
      <c r="BW1109" s="464"/>
      <c r="BX1109" s="95" t="s">
        <v>34</v>
      </c>
      <c r="BY1109" s="451"/>
      <c r="BZ1109" s="451"/>
      <c r="CA1109" s="453"/>
      <c r="CB1109" s="87"/>
      <c r="CC1109" s="87"/>
      <c r="CD1109" s="455"/>
      <c r="CE1109" s="88" t="s">
        <v>34</v>
      </c>
      <c r="CF1109" s="456"/>
      <c r="CG1109" s="458"/>
      <c r="CH1109" s="460"/>
      <c r="CI1109" s="9"/>
      <c r="CK1109" s="25"/>
      <c r="CL1109" s="29" t="s">
        <v>35</v>
      </c>
      <c r="CM1109" s="26" t="s">
        <v>35</v>
      </c>
      <c r="CN1109" s="26" t="s">
        <v>35</v>
      </c>
      <c r="CO1109" s="27" t="s">
        <v>35</v>
      </c>
      <c r="CP1109" s="15"/>
      <c r="CQ1109" s="25"/>
      <c r="CR1109" s="29" t="s">
        <v>35</v>
      </c>
      <c r="CS1109" s="26" t="s">
        <v>35</v>
      </c>
      <c r="CT1109" s="26" t="s">
        <v>35</v>
      </c>
      <c r="CU1109" s="27" t="s">
        <v>35</v>
      </c>
    </row>
    <row r="1110" spans="1:99" ht="15.75" customHeight="1" x14ac:dyDescent="0.25">
      <c r="A1110" s="182"/>
      <c r="B1110" s="178" t="s">
        <v>36</v>
      </c>
      <c r="C1110" s="177" t="s">
        <v>37</v>
      </c>
      <c r="D1110" s="177" t="s">
        <v>37</v>
      </c>
      <c r="E1110" s="177" t="s">
        <v>37</v>
      </c>
      <c r="F1110" s="177" t="s">
        <v>37</v>
      </c>
      <c r="G1110" s="177" t="s">
        <v>37</v>
      </c>
      <c r="H1110" s="177" t="s">
        <v>37</v>
      </c>
      <c r="I1110" s="178" t="s">
        <v>38</v>
      </c>
      <c r="J1110" s="178" t="s">
        <v>39</v>
      </c>
      <c r="K1110" s="178" t="s">
        <v>38</v>
      </c>
      <c r="L1110" s="178" t="s">
        <v>39</v>
      </c>
      <c r="M1110" s="178" t="s">
        <v>38</v>
      </c>
      <c r="N1110" s="178" t="s">
        <v>39</v>
      </c>
      <c r="O1110" s="178" t="s">
        <v>38</v>
      </c>
      <c r="P1110" s="178" t="s">
        <v>39</v>
      </c>
      <c r="Q1110" s="183" t="s">
        <v>17</v>
      </c>
      <c r="R1110" s="183" t="s">
        <v>18</v>
      </c>
      <c r="S1110" s="183" t="s">
        <v>19</v>
      </c>
      <c r="T1110" s="183" t="s">
        <v>38</v>
      </c>
      <c r="U1110" s="183" t="s">
        <v>39</v>
      </c>
      <c r="V1110" s="184" t="s">
        <v>36</v>
      </c>
      <c r="W1110" s="185"/>
      <c r="X1110" s="186"/>
      <c r="Y1110" s="175"/>
      <c r="Z1110" s="187" t="s">
        <v>17</v>
      </c>
      <c r="AA1110" s="187" t="s">
        <v>18</v>
      </c>
      <c r="AB1110" s="188" t="s">
        <v>19</v>
      </c>
      <c r="AC1110" s="189" t="s">
        <v>16</v>
      </c>
      <c r="AD1110" s="187" t="s">
        <v>17</v>
      </c>
      <c r="AE1110" s="187" t="s">
        <v>18</v>
      </c>
      <c r="AF1110" s="187" t="s">
        <v>19</v>
      </c>
      <c r="AG1110" s="189" t="s">
        <v>16</v>
      </c>
      <c r="AH1110" s="187" t="s">
        <v>17</v>
      </c>
      <c r="AI1110" s="187" t="s">
        <v>18</v>
      </c>
      <c r="AJ1110" s="187" t="s">
        <v>19</v>
      </c>
      <c r="AK1110" s="189" t="s">
        <v>16</v>
      </c>
      <c r="AL1110" s="187" t="s">
        <v>17</v>
      </c>
      <c r="AM1110" s="187" t="s">
        <v>18</v>
      </c>
      <c r="AN1110" s="187" t="s">
        <v>19</v>
      </c>
      <c r="AO1110" s="189" t="s">
        <v>39</v>
      </c>
      <c r="AP1110" s="189" t="s">
        <v>38</v>
      </c>
      <c r="AQ1110" s="189" t="s">
        <v>39</v>
      </c>
      <c r="AR1110" s="187" t="s">
        <v>17</v>
      </c>
      <c r="AS1110" s="187" t="s">
        <v>18</v>
      </c>
      <c r="AT1110" s="187" t="s">
        <v>19</v>
      </c>
      <c r="AU1110" s="190" t="s">
        <v>39</v>
      </c>
      <c r="AV1110" s="191" t="s">
        <v>17</v>
      </c>
      <c r="AW1110" s="192" t="s">
        <v>17</v>
      </c>
      <c r="AX1110" s="189" t="s">
        <v>18</v>
      </c>
      <c r="AY1110" s="189" t="s">
        <v>19</v>
      </c>
      <c r="AZ1110" s="189" t="s">
        <v>38</v>
      </c>
      <c r="BA1110" s="193" t="s">
        <v>39</v>
      </c>
      <c r="BB1110" s="192" t="s">
        <v>17</v>
      </c>
      <c r="BC1110" s="189" t="s">
        <v>18</v>
      </c>
      <c r="BD1110" s="189" t="s">
        <v>19</v>
      </c>
      <c r="BE1110" s="189" t="s">
        <v>38</v>
      </c>
      <c r="BF1110" s="193" t="s">
        <v>39</v>
      </c>
      <c r="BG1110" s="194"/>
      <c r="BH1110" s="195"/>
      <c r="BI1110" s="196"/>
      <c r="BJ1110" s="197"/>
      <c r="BK1110" s="198"/>
      <c r="BL1110" s="199"/>
      <c r="BM1110" s="196"/>
      <c r="BN1110" s="197"/>
      <c r="BO1110" s="198"/>
      <c r="BP1110" s="200"/>
      <c r="BQ1110" s="196"/>
      <c r="BR1110" s="197"/>
      <c r="BS1110" s="198"/>
      <c r="BT1110" s="199"/>
      <c r="BU1110" s="8"/>
      <c r="BV1110" s="87"/>
      <c r="BW1110" s="97"/>
      <c r="BX1110" s="95"/>
      <c r="BY1110" s="93"/>
      <c r="BZ1110" s="93"/>
      <c r="CA1110" s="98"/>
      <c r="CB1110" s="8"/>
      <c r="CC1110" s="87"/>
      <c r="CD1110" s="90"/>
      <c r="CE1110" s="99"/>
      <c r="CF1110" s="100"/>
      <c r="CG1110" s="100"/>
      <c r="CH1110" s="101"/>
      <c r="CI1110" s="8"/>
      <c r="CJ1110" s="9"/>
      <c r="CK1110" s="25"/>
      <c r="CL1110" s="10"/>
      <c r="CM1110" s="10"/>
      <c r="CN1110" s="10"/>
      <c r="CO1110" s="11"/>
      <c r="CP1110" s="8"/>
      <c r="CQ1110" s="25"/>
      <c r="CR1110" s="30"/>
      <c r="CS1110" s="30"/>
      <c r="CT1110" s="30"/>
      <c r="CU1110" s="46"/>
    </row>
    <row r="1111" spans="1:99" ht="15.75" customHeight="1" x14ac:dyDescent="0.25">
      <c r="A1111" s="201" t="s">
        <v>40</v>
      </c>
      <c r="B1111" s="202"/>
      <c r="C1111" s="203">
        <v>177.2</v>
      </c>
      <c r="D1111" s="204">
        <v>140.768</v>
      </c>
      <c r="E1111" s="204">
        <v>140.27099999999999</v>
      </c>
      <c r="F1111" s="205">
        <f t="shared" ref="F1111:F1118" si="929">C1111+D1111+E1111</f>
        <v>458.23899999999992</v>
      </c>
      <c r="G1111" s="206">
        <f>F1111+G1065</f>
        <v>6575.2739999999994</v>
      </c>
      <c r="H1111" s="206">
        <f>G1111/BH1107</f>
        <v>263.01095999999995</v>
      </c>
      <c r="I1111" s="207">
        <f t="shared" ref="I1111:I1127" si="930">AC1111</f>
        <v>0</v>
      </c>
      <c r="J1111" s="207">
        <f>I1111+J1065</f>
        <v>0</v>
      </c>
      <c r="K1111" s="207">
        <f t="shared" ref="K1111:K1127" si="931">AG1111</f>
        <v>0</v>
      </c>
      <c r="L1111" s="207">
        <f>K1111+L1065</f>
        <v>230</v>
      </c>
      <c r="M1111" s="207">
        <f t="shared" ref="M1111:M1127" si="932">AK1111</f>
        <v>790</v>
      </c>
      <c r="N1111" s="207" t="e">
        <f>M1111+N1065</f>
        <v>#VALUE!</v>
      </c>
      <c r="O1111" s="208">
        <f>(24*60-(I1111+K1111+M1111+AR1111+AS1111+AT1111+AP1111))/24/60*100</f>
        <v>45.138888888888893</v>
      </c>
      <c r="P1111" s="410" t="e">
        <f>(X1111*24*60-(J1111+L1111+N1111+AQ1111+AU1111))/X1111/24/60*100</f>
        <v>#VALUE!</v>
      </c>
      <c r="Q1111" s="209"/>
      <c r="R1111" s="210"/>
      <c r="S1111" s="211"/>
      <c r="T1111" s="209"/>
      <c r="U1111" s="209"/>
      <c r="V1111" s="212"/>
      <c r="W1111" s="213"/>
      <c r="X1111" s="214">
        <f>BH1107</f>
        <v>25</v>
      </c>
      <c r="Y1111" s="201" t="s">
        <v>40</v>
      </c>
      <c r="Z1111" s="215"/>
      <c r="AA1111" s="216"/>
      <c r="AB1111" s="217"/>
      <c r="AC1111" s="210">
        <f t="shared" ref="AC1111:AC1127" si="933">Z1111+AA1111+AB1111</f>
        <v>0</v>
      </c>
      <c r="AD1111" s="215"/>
      <c r="AE1111" s="215"/>
      <c r="AF1111" s="215"/>
      <c r="AG1111" s="210">
        <f t="shared" ref="AG1111:AG1127" si="934">AD1111+AE1111+AF1111</f>
        <v>0</v>
      </c>
      <c r="AH1111" s="216">
        <v>225</v>
      </c>
      <c r="AI1111" s="216">
        <v>285</v>
      </c>
      <c r="AJ1111" s="216">
        <v>280</v>
      </c>
      <c r="AK1111" s="210">
        <f t="shared" ref="AK1111:AK1127" si="935">AH1111+AI1111+AJ1111</f>
        <v>790</v>
      </c>
      <c r="AL1111" s="218"/>
      <c r="AM1111" s="218"/>
      <c r="AN1111" s="218"/>
      <c r="AO1111" s="207">
        <f>AL1111+AM1111+AN1111+AO1065</f>
        <v>0</v>
      </c>
      <c r="AP1111" s="209"/>
      <c r="AQ1111" s="411">
        <f>AP1111+AQ1065</f>
        <v>0</v>
      </c>
      <c r="AR1111" s="210"/>
      <c r="AS1111" s="210"/>
      <c r="AT1111" s="210"/>
      <c r="AU1111" s="219">
        <f>AR1111+AS1111+AT1111+AU1065</f>
        <v>0</v>
      </c>
      <c r="AV1111" s="220" t="s">
        <v>40</v>
      </c>
      <c r="AW1111" s="221"/>
      <c r="AX1111" s="210"/>
      <c r="AY1111" s="210"/>
      <c r="AZ1111" s="219">
        <f>AW1111+AX1111+AY1111</f>
        <v>0</v>
      </c>
      <c r="BA1111" s="222">
        <f>AZ1111+BA1065</f>
        <v>0</v>
      </c>
      <c r="BB1111" s="221"/>
      <c r="BC1111" s="210"/>
      <c r="BD1111" s="210"/>
      <c r="BE1111" s="219">
        <f>BB1111+BC1111+BD1111</f>
        <v>0</v>
      </c>
      <c r="BF1111" s="222">
        <f t="shared" ref="BF1111:BF1133" si="936">BE1111+BF1065</f>
        <v>0</v>
      </c>
      <c r="BG1111" s="223"/>
      <c r="BH1111" s="224" t="s">
        <v>40</v>
      </c>
      <c r="BI1111" s="225"/>
      <c r="BJ1111" s="226">
        <v>2.09</v>
      </c>
      <c r="BK1111" s="227"/>
      <c r="BL1111" s="228"/>
      <c r="BM1111" s="225"/>
      <c r="BN1111" s="226">
        <v>1.5</v>
      </c>
      <c r="BO1111" s="227"/>
      <c r="BP1111" s="229"/>
      <c r="BQ1111" s="225"/>
      <c r="BR1111" s="226">
        <v>0.6</v>
      </c>
      <c r="BS1111" s="227"/>
      <c r="BT1111" s="230"/>
      <c r="BU1111" s="8"/>
      <c r="BV1111" s="87"/>
      <c r="BW1111" s="104" t="s">
        <v>40</v>
      </c>
      <c r="BX1111" s="13"/>
      <c r="BY1111" s="102">
        <f>BJ1111+BN1111+BR1111</f>
        <v>4.1899999999999995</v>
      </c>
      <c r="BZ1111" s="102"/>
      <c r="CA1111" s="98"/>
      <c r="CB1111" s="8"/>
      <c r="CC1111" s="87"/>
      <c r="CD1111" s="90" t="s">
        <v>40</v>
      </c>
      <c r="CE1111" s="105"/>
      <c r="CF1111" s="102">
        <f>BY1111</f>
        <v>4.1899999999999995</v>
      </c>
      <c r="CG1111" s="102"/>
      <c r="CH1111" s="106"/>
      <c r="CI1111" s="8"/>
      <c r="CJ1111" s="9"/>
      <c r="CK1111" s="25" t="s">
        <v>40</v>
      </c>
      <c r="CL1111" s="31">
        <f>BJ1111/C1111*100</f>
        <v>1.1794582392776525</v>
      </c>
      <c r="CM1111" s="31">
        <f>BN1111/D1111*100</f>
        <v>1.0655830870652421</v>
      </c>
      <c r="CN1111" s="31">
        <f>BR1111/E1111*100</f>
        <v>0.42774343948499699</v>
      </c>
      <c r="CO1111" s="32">
        <f>BY1111/F1111%</f>
        <v>0.91437001215522906</v>
      </c>
      <c r="CP1111" s="8"/>
      <c r="CQ1111" s="25" t="s">
        <v>40</v>
      </c>
      <c r="CR1111" s="31"/>
      <c r="CS1111" s="31"/>
      <c r="CT1111" s="31"/>
      <c r="CU1111" s="32"/>
    </row>
    <row r="1112" spans="1:99" ht="15.75" customHeight="1" x14ac:dyDescent="0.25">
      <c r="A1112" s="182" t="s">
        <v>41</v>
      </c>
      <c r="B1112" s="202"/>
      <c r="C1112" s="204">
        <v>77.38</v>
      </c>
      <c r="D1112" s="204">
        <v>141.87100000000001</v>
      </c>
      <c r="E1112" s="204">
        <v>146.935</v>
      </c>
      <c r="F1112" s="205">
        <f t="shared" si="929"/>
        <v>366.18600000000004</v>
      </c>
      <c r="G1112" s="206">
        <f t="shared" ref="G1112:G1135" si="937">F1112+G1066</f>
        <v>6498.5119999999988</v>
      </c>
      <c r="H1112" s="205">
        <f>G1112/BH1107</f>
        <v>259.94047999999998</v>
      </c>
      <c r="I1112" s="231">
        <f t="shared" si="930"/>
        <v>0</v>
      </c>
      <c r="J1112" s="207">
        <f t="shared" ref="J1112:J1133" si="938">I1112+J1066</f>
        <v>520</v>
      </c>
      <c r="K1112" s="231">
        <f t="shared" si="931"/>
        <v>0</v>
      </c>
      <c r="L1112" s="207">
        <f t="shared" ref="L1112:L1133" si="939">K1112+L1066</f>
        <v>175</v>
      </c>
      <c r="M1112" s="207">
        <f t="shared" si="932"/>
        <v>330</v>
      </c>
      <c r="N1112" s="207">
        <f t="shared" ref="N1112:N1133" si="940">M1112+N1066</f>
        <v>16150</v>
      </c>
      <c r="O1112" s="208">
        <f>(24*60-(I1112+K1112+M1112+AR1112+AS1112+AT1112+AP1112))/24/60*100</f>
        <v>77.083333333333343</v>
      </c>
      <c r="P1112" s="208">
        <f>(X1112*24*60-(J1112+L1112+N1112+AQ1112+AU1112))/X1112/24/60*100</f>
        <v>53.208333333333336</v>
      </c>
      <c r="Q1112" s="232"/>
      <c r="R1112" s="233"/>
      <c r="S1112" s="233"/>
      <c r="T1112" s="234"/>
      <c r="U1112" s="234"/>
      <c r="V1112" s="184"/>
      <c r="W1112" s="213"/>
      <c r="X1112" s="214">
        <f t="shared" ref="X1112:X1121" si="941">X1111</f>
        <v>25</v>
      </c>
      <c r="Y1112" s="182" t="s">
        <v>41</v>
      </c>
      <c r="Z1112" s="215"/>
      <c r="AA1112" s="216"/>
      <c r="AB1112" s="216"/>
      <c r="AC1112" s="210">
        <f t="shared" si="933"/>
        <v>0</v>
      </c>
      <c r="AD1112" s="235"/>
      <c r="AE1112" s="235"/>
      <c r="AF1112" s="235"/>
      <c r="AG1112" s="210">
        <f t="shared" si="934"/>
        <v>0</v>
      </c>
      <c r="AH1112" s="235">
        <v>330</v>
      </c>
      <c r="AI1112" s="235">
        <v>0</v>
      </c>
      <c r="AJ1112" s="235">
        <v>0</v>
      </c>
      <c r="AK1112" s="210">
        <f t="shared" si="935"/>
        <v>330</v>
      </c>
      <c r="AL1112" s="233"/>
      <c r="AM1112" s="233"/>
      <c r="AN1112" s="233"/>
      <c r="AO1112" s="207">
        <f t="shared" ref="AO1112:AO1133" si="942">AL1112+AM1112+AN1112+AO1066</f>
        <v>0</v>
      </c>
      <c r="AP1112" s="236"/>
      <c r="AQ1112" s="411">
        <f t="shared" ref="AQ1112:AQ1133" si="943">AP1112+AQ1066</f>
        <v>0</v>
      </c>
      <c r="AR1112" s="237"/>
      <c r="AS1112" s="237"/>
      <c r="AT1112" s="237"/>
      <c r="AU1112" s="219">
        <f t="shared" ref="AU1112:AU1133" si="944">AR1112+AS1112+AT1112+AU1066</f>
        <v>0</v>
      </c>
      <c r="AV1112" s="220" t="s">
        <v>42</v>
      </c>
      <c r="AW1112" s="221"/>
      <c r="AX1112" s="210"/>
      <c r="AY1112" s="210"/>
      <c r="AZ1112" s="219">
        <f>AW1112+AX1112+AY1112</f>
        <v>0</v>
      </c>
      <c r="BA1112" s="222">
        <f t="shared" ref="BA1112:BA1134" si="945">AZ1112+BA1066</f>
        <v>0</v>
      </c>
      <c r="BB1112" s="221"/>
      <c r="BC1112" s="210"/>
      <c r="BD1112" s="210"/>
      <c r="BE1112" s="219">
        <f>BB1112+BC1112+BD1112</f>
        <v>0</v>
      </c>
      <c r="BF1112" s="222">
        <f t="shared" si="936"/>
        <v>0</v>
      </c>
      <c r="BG1112" s="238"/>
      <c r="BH1112" s="195"/>
      <c r="BI1112" s="239"/>
      <c r="BJ1112" s="240"/>
      <c r="BK1112" s="241"/>
      <c r="BL1112" s="242"/>
      <c r="BM1112" s="239"/>
      <c r="BN1112" s="241"/>
      <c r="BO1112" s="241"/>
      <c r="BP1112" s="198"/>
      <c r="BQ1112" s="239"/>
      <c r="BR1112" s="241"/>
      <c r="BS1112" s="241"/>
      <c r="BT1112" s="243"/>
      <c r="BU1112" s="8"/>
      <c r="BV1112" s="87"/>
      <c r="BW1112" s="107"/>
      <c r="BX1112" s="14"/>
      <c r="BY1112" s="93"/>
      <c r="BZ1112" s="93"/>
      <c r="CA1112" s="98"/>
      <c r="CB1112" s="8"/>
      <c r="CC1112" s="87"/>
      <c r="CD1112" s="108"/>
      <c r="CE1112" s="109"/>
      <c r="CF1112" s="93"/>
      <c r="CG1112" s="93"/>
      <c r="CH1112" s="110"/>
      <c r="CI1112" s="8"/>
      <c r="CJ1112" s="9"/>
      <c r="CK1112" s="25"/>
      <c r="CL1112" s="2"/>
      <c r="CM1112" s="2"/>
      <c r="CN1112" s="2"/>
      <c r="CO1112" s="3"/>
      <c r="CP1112" s="8"/>
      <c r="CQ1112" s="25"/>
      <c r="CR1112" s="2"/>
      <c r="CS1112" s="2"/>
      <c r="CT1112" s="2"/>
      <c r="CU1112" s="3"/>
    </row>
    <row r="1113" spans="1:99" ht="15.75" customHeight="1" x14ac:dyDescent="0.25">
      <c r="A1113" s="201" t="s">
        <v>43</v>
      </c>
      <c r="B1113" s="503">
        <v>260</v>
      </c>
      <c r="C1113" s="204">
        <v>82.84</v>
      </c>
      <c r="D1113" s="204">
        <v>52.5</v>
      </c>
      <c r="E1113" s="204">
        <v>57.69</v>
      </c>
      <c r="F1113" s="244">
        <f t="shared" si="929"/>
        <v>193.03</v>
      </c>
      <c r="G1113" s="206">
        <f t="shared" si="937"/>
        <v>4810.8110000000006</v>
      </c>
      <c r="H1113" s="206">
        <f>G1113/BH1107</f>
        <v>192.43244000000001</v>
      </c>
      <c r="I1113" s="207">
        <f t="shared" si="930"/>
        <v>65</v>
      </c>
      <c r="J1113" s="207">
        <f t="shared" si="938"/>
        <v>385</v>
      </c>
      <c r="K1113" s="207">
        <f t="shared" si="931"/>
        <v>90</v>
      </c>
      <c r="L1113" s="207">
        <f t="shared" si="939"/>
        <v>605</v>
      </c>
      <c r="M1113" s="207">
        <f t="shared" si="932"/>
        <v>90</v>
      </c>
      <c r="N1113" s="207">
        <f t="shared" si="940"/>
        <v>3705</v>
      </c>
      <c r="O1113" s="208">
        <f>(24*60-(I1113+K1113+M1113+AR1113+AS1113+AT1113+AP1113))/24/60*100</f>
        <v>82.9861111111111</v>
      </c>
      <c r="P1113" s="208">
        <f>(X1113*24*60-(J1113+L1113+N1113+AQ1113+AU1113))/X1113/24/60*100</f>
        <v>85.486111111111114</v>
      </c>
      <c r="Q1113" s="496">
        <f>(C1113+C1114)/AL1113*60</f>
        <v>12.272592592592593</v>
      </c>
      <c r="R1113" s="496">
        <f>(D1113+D1114)/AM1113*60</f>
        <v>13.093521126760562</v>
      </c>
      <c r="S1113" s="496">
        <f>(E1113+E1114)/AN1113*60</f>
        <v>7.9572413793103438</v>
      </c>
      <c r="T1113" s="496">
        <f>(F1113+F1114)/(AL1113+AM1113+AN1113)*60</f>
        <v>10.94560669456067</v>
      </c>
      <c r="U1113" s="496">
        <f>(G1113+G1114)*60/AO1113</f>
        <v>12.034928885630499</v>
      </c>
      <c r="V1113" s="487">
        <v>13.76</v>
      </c>
      <c r="W1113" s="245"/>
      <c r="X1113" s="214">
        <f t="shared" si="941"/>
        <v>25</v>
      </c>
      <c r="Y1113" s="201" t="s">
        <v>43</v>
      </c>
      <c r="Z1113" s="215"/>
      <c r="AA1113" s="216">
        <v>65</v>
      </c>
      <c r="AB1113" s="216"/>
      <c r="AC1113" s="210">
        <f t="shared" si="933"/>
        <v>65</v>
      </c>
      <c r="AD1113" s="246">
        <v>50</v>
      </c>
      <c r="AE1113" s="235">
        <v>40</v>
      </c>
      <c r="AF1113" s="235"/>
      <c r="AG1113" s="210">
        <f t="shared" si="934"/>
        <v>90</v>
      </c>
      <c r="AH1113" s="235">
        <v>25</v>
      </c>
      <c r="AI1113" s="235">
        <v>20</v>
      </c>
      <c r="AJ1113" s="235">
        <v>45</v>
      </c>
      <c r="AK1113" s="210">
        <f t="shared" si="935"/>
        <v>90</v>
      </c>
      <c r="AL1113" s="247">
        <f>480-50-25</f>
        <v>405</v>
      </c>
      <c r="AM1113" s="247">
        <f>480-65-40-20</f>
        <v>355</v>
      </c>
      <c r="AN1113" s="247">
        <f>480-45</f>
        <v>435</v>
      </c>
      <c r="AO1113" s="207">
        <f t="shared" si="942"/>
        <v>27280</v>
      </c>
      <c r="AP1113" s="209"/>
      <c r="AQ1113" s="411">
        <f t="shared" si="943"/>
        <v>0</v>
      </c>
      <c r="AR1113" s="210"/>
      <c r="AS1113" s="210"/>
      <c r="AT1113" s="210"/>
      <c r="AU1113" s="219">
        <f t="shared" si="944"/>
        <v>530</v>
      </c>
      <c r="AV1113" s="220" t="s">
        <v>44</v>
      </c>
      <c r="AW1113" s="221"/>
      <c r="AX1113" s="210"/>
      <c r="AY1113" s="210"/>
      <c r="AZ1113" s="219">
        <f>AW1113+AX1113+AY1113</f>
        <v>0</v>
      </c>
      <c r="BA1113" s="222">
        <f t="shared" si="945"/>
        <v>0</v>
      </c>
      <c r="BB1113" s="221"/>
      <c r="BC1113" s="210"/>
      <c r="BD1113" s="210"/>
      <c r="BE1113" s="219">
        <f>BB1113+BC1113+BD1113</f>
        <v>0</v>
      </c>
      <c r="BF1113" s="222">
        <f t="shared" si="936"/>
        <v>0</v>
      </c>
      <c r="BG1113" s="248">
        <f>SUM(AR1113:AT1115,AP1113:AP1115,AL1113:AN1115,AH1113:AJ1115,AD1113:AF1115,Z1113:AB1115)</f>
        <v>1440</v>
      </c>
      <c r="BH1113" s="224" t="s">
        <v>45</v>
      </c>
      <c r="BI1113" s="225"/>
      <c r="BJ1113" s="249">
        <v>0.65</v>
      </c>
      <c r="BK1113" s="226"/>
      <c r="BL1113" s="250"/>
      <c r="BM1113" s="225"/>
      <c r="BN1113" s="226">
        <v>0.66</v>
      </c>
      <c r="BO1113" s="226"/>
      <c r="BP1113" s="251"/>
      <c r="BQ1113" s="225"/>
      <c r="BR1113" s="226">
        <v>0.53</v>
      </c>
      <c r="BS1113" s="226"/>
      <c r="BT1113" s="252"/>
      <c r="BU1113" s="8"/>
      <c r="BV1113" s="87"/>
      <c r="BW1113" s="104" t="s">
        <v>45</v>
      </c>
      <c r="BX1113" s="13"/>
      <c r="BY1113" s="102">
        <f>BJ1113+BN1113+BR1113</f>
        <v>1.84</v>
      </c>
      <c r="BZ1113" s="102">
        <f>BK1113+BO1113+BS1113</f>
        <v>0</v>
      </c>
      <c r="CA1113" s="98"/>
      <c r="CB1113" s="8"/>
      <c r="CC1113" s="87"/>
      <c r="CD1113" s="90" t="s">
        <v>45</v>
      </c>
      <c r="CE1113" s="105"/>
      <c r="CF1113" s="102">
        <f>BY1113</f>
        <v>1.84</v>
      </c>
      <c r="CG1113" s="102">
        <f>BZ1113</f>
        <v>0</v>
      </c>
      <c r="CH1113" s="106"/>
      <c r="CI1113" s="8"/>
      <c r="CJ1113" s="9"/>
      <c r="CK1113" s="25" t="s">
        <v>45</v>
      </c>
      <c r="CL1113" s="31">
        <f>BJ1113/(C1113+C1114+C1115)%</f>
        <v>0.7846450989859971</v>
      </c>
      <c r="CM1113" s="31">
        <f>BN1113/(D1113+D1114+D1115)%</f>
        <v>0.85194268749193247</v>
      </c>
      <c r="CN1113" s="31">
        <f>BR1113/(E1113+E1114+E1115)%</f>
        <v>0.50416171224732464</v>
      </c>
      <c r="CO1113" s="32">
        <f>BY1113/(F1113+F1114+F1115)%</f>
        <v>0.69320172546951231</v>
      </c>
      <c r="CP1113" s="8"/>
      <c r="CQ1113" s="25" t="s">
        <v>45</v>
      </c>
      <c r="CR1113" s="31">
        <f>BK1113/(C1113+C1114+C1115)%</f>
        <v>0</v>
      </c>
      <c r="CS1113" s="31">
        <f>BO1113/(D1113+D1114+D1115)%</f>
        <v>0</v>
      </c>
      <c r="CT1113" s="31">
        <f>BS1113/(E1113+E1114+E1115)%</f>
        <v>0</v>
      </c>
      <c r="CU1113" s="32">
        <f>BZ1113/(F1113+F1114+F1115)%</f>
        <v>0</v>
      </c>
    </row>
    <row r="1114" spans="1:99" ht="15.75" customHeight="1" x14ac:dyDescent="0.25">
      <c r="A1114" s="182" t="s">
        <v>46</v>
      </c>
      <c r="B1114" s="503"/>
      <c r="C1114" s="204">
        <v>0</v>
      </c>
      <c r="D1114" s="204">
        <v>24.97</v>
      </c>
      <c r="E1114" s="204">
        <v>0</v>
      </c>
      <c r="F1114" s="205">
        <f t="shared" si="929"/>
        <v>24.97</v>
      </c>
      <c r="G1114" s="206">
        <f t="shared" si="937"/>
        <v>661.06999999999994</v>
      </c>
      <c r="H1114" s="205">
        <f>G1114/BH1107</f>
        <v>26.442799999999998</v>
      </c>
      <c r="I1114" s="231">
        <f t="shared" si="930"/>
        <v>0</v>
      </c>
      <c r="J1114" s="207">
        <f t="shared" si="938"/>
        <v>20</v>
      </c>
      <c r="K1114" s="231">
        <f t="shared" si="931"/>
        <v>0</v>
      </c>
      <c r="L1114" s="207">
        <f t="shared" si="939"/>
        <v>48.46</v>
      </c>
      <c r="M1114" s="207">
        <f t="shared" si="932"/>
        <v>0</v>
      </c>
      <c r="N1114" s="207">
        <f t="shared" si="940"/>
        <v>0</v>
      </c>
      <c r="O1114" s="208"/>
      <c r="P1114" s="208"/>
      <c r="Q1114" s="496"/>
      <c r="R1114" s="496"/>
      <c r="S1114" s="496"/>
      <c r="T1114" s="496"/>
      <c r="U1114" s="496"/>
      <c r="V1114" s="487"/>
      <c r="W1114" s="245"/>
      <c r="X1114" s="214">
        <f t="shared" si="941"/>
        <v>25</v>
      </c>
      <c r="Y1114" s="182" t="s">
        <v>46</v>
      </c>
      <c r="Z1114" s="215"/>
      <c r="AA1114" s="216"/>
      <c r="AB1114" s="216"/>
      <c r="AC1114" s="210">
        <f t="shared" si="933"/>
        <v>0</v>
      </c>
      <c r="AD1114" s="235"/>
      <c r="AE1114" s="235"/>
      <c r="AF1114" s="235"/>
      <c r="AG1114" s="210">
        <f t="shared" si="934"/>
        <v>0</v>
      </c>
      <c r="AH1114" s="235">
        <v>0</v>
      </c>
      <c r="AI1114" s="235">
        <v>0</v>
      </c>
      <c r="AJ1114" s="235">
        <v>0</v>
      </c>
      <c r="AK1114" s="210">
        <f t="shared" si="935"/>
        <v>0</v>
      </c>
      <c r="AL1114" s="233"/>
      <c r="AM1114" s="233"/>
      <c r="AN1114" s="233"/>
      <c r="AO1114" s="207">
        <f t="shared" si="942"/>
        <v>0</v>
      </c>
      <c r="AP1114" s="236"/>
      <c r="AQ1114" s="411">
        <f t="shared" si="943"/>
        <v>0</v>
      </c>
      <c r="AR1114" s="237"/>
      <c r="AS1114" s="237"/>
      <c r="AT1114" s="237"/>
      <c r="AU1114" s="219">
        <f t="shared" si="944"/>
        <v>0</v>
      </c>
      <c r="AV1114" s="253"/>
      <c r="AW1114" s="254"/>
      <c r="AX1114" s="237"/>
      <c r="AY1114" s="237"/>
      <c r="AZ1114" s="255"/>
      <c r="BA1114" s="222">
        <f t="shared" si="945"/>
        <v>0</v>
      </c>
      <c r="BB1114" s="254"/>
      <c r="BC1114" s="237"/>
      <c r="BD1114" s="237"/>
      <c r="BE1114" s="255"/>
      <c r="BF1114" s="222">
        <f t="shared" si="936"/>
        <v>0</v>
      </c>
      <c r="BG1114" s="257"/>
      <c r="BH1114" s="195"/>
      <c r="BI1114" s="239"/>
      <c r="BJ1114" s="240"/>
      <c r="BK1114" s="241"/>
      <c r="BL1114" s="242"/>
      <c r="BM1114" s="239"/>
      <c r="BN1114" s="241"/>
      <c r="BO1114" s="241"/>
      <c r="BP1114" s="198"/>
      <c r="BQ1114" s="239"/>
      <c r="BR1114" s="241"/>
      <c r="BS1114" s="241"/>
      <c r="BT1114" s="243"/>
      <c r="BU1114" s="8"/>
      <c r="BV1114" s="87"/>
      <c r="BW1114" s="107"/>
      <c r="BX1114" s="14"/>
      <c r="BY1114" s="93"/>
      <c r="BZ1114" s="93"/>
      <c r="CA1114" s="98"/>
      <c r="CB1114" s="8"/>
      <c r="CC1114" s="87"/>
      <c r="CD1114" s="108"/>
      <c r="CE1114" s="109"/>
      <c r="CF1114" s="93"/>
      <c r="CG1114" s="93"/>
      <c r="CH1114" s="110"/>
      <c r="CI1114" s="8"/>
      <c r="CJ1114" s="9"/>
      <c r="CK1114" s="25"/>
      <c r="CL1114" s="2"/>
      <c r="CM1114" s="2"/>
      <c r="CN1114" s="2"/>
      <c r="CO1114" s="3"/>
      <c r="CP1114" s="8"/>
      <c r="CQ1114" s="25"/>
      <c r="CR1114" s="2"/>
      <c r="CS1114" s="2"/>
      <c r="CT1114" s="2"/>
      <c r="CU1114" s="3"/>
    </row>
    <row r="1115" spans="1:99" ht="15.75" customHeight="1" x14ac:dyDescent="0.25">
      <c r="A1115" s="182" t="s">
        <v>47</v>
      </c>
      <c r="B1115" s="258">
        <v>45</v>
      </c>
      <c r="C1115" s="204">
        <v>0</v>
      </c>
      <c r="D1115" s="204">
        <v>0</v>
      </c>
      <c r="E1115" s="204">
        <v>47.435000000000002</v>
      </c>
      <c r="F1115" s="205">
        <f t="shared" si="929"/>
        <v>47.435000000000002</v>
      </c>
      <c r="G1115" s="206">
        <f t="shared" si="937"/>
        <v>398.39999999999992</v>
      </c>
      <c r="H1115" s="205">
        <f>G1115/BH1107</f>
        <v>15.935999999999996</v>
      </c>
      <c r="I1115" s="231">
        <f t="shared" si="930"/>
        <v>0</v>
      </c>
      <c r="J1115" s="207">
        <f t="shared" si="938"/>
        <v>0</v>
      </c>
      <c r="K1115" s="231">
        <f t="shared" si="931"/>
        <v>0</v>
      </c>
      <c r="L1115" s="207">
        <f t="shared" si="939"/>
        <v>40</v>
      </c>
      <c r="M1115" s="207">
        <f t="shared" si="932"/>
        <v>0</v>
      </c>
      <c r="N1115" s="207">
        <f t="shared" si="940"/>
        <v>0</v>
      </c>
      <c r="O1115" s="208"/>
      <c r="P1115" s="208"/>
      <c r="Q1115" s="207" t="e">
        <f>C1115/AL1115*60</f>
        <v>#DIV/0!</v>
      </c>
      <c r="R1115" s="207" t="e">
        <f>D1115/AM1115*60</f>
        <v>#DIV/0!</v>
      </c>
      <c r="S1115" s="207" t="e">
        <f>E1115/AN1115*60</f>
        <v>#DIV/0!</v>
      </c>
      <c r="T1115" s="207" t="e">
        <f>(F1115)/(AL1115+AM1115+AN1115)*60</f>
        <v>#DIV/0!</v>
      </c>
      <c r="U1115" s="207" t="e">
        <f>(G1115)*60/AO1115</f>
        <v>#DIV/0!</v>
      </c>
      <c r="V1115" s="259">
        <v>16.5</v>
      </c>
      <c r="W1115" s="213"/>
      <c r="X1115" s="214">
        <f t="shared" si="941"/>
        <v>25</v>
      </c>
      <c r="Y1115" s="182" t="s">
        <v>47</v>
      </c>
      <c r="Z1115" s="215"/>
      <c r="AA1115" s="216"/>
      <c r="AB1115" s="217"/>
      <c r="AC1115" s="210">
        <f t="shared" si="933"/>
        <v>0</v>
      </c>
      <c r="AD1115" s="235"/>
      <c r="AE1115" s="235"/>
      <c r="AF1115" s="235"/>
      <c r="AG1115" s="210">
        <f t="shared" si="934"/>
        <v>0</v>
      </c>
      <c r="AH1115" s="235">
        <v>0</v>
      </c>
      <c r="AI1115" s="235">
        <v>0</v>
      </c>
      <c r="AJ1115" s="235">
        <v>0</v>
      </c>
      <c r="AK1115" s="210">
        <f t="shared" si="935"/>
        <v>0</v>
      </c>
      <c r="AL1115" s="247"/>
      <c r="AM1115" s="247"/>
      <c r="AN1115" s="247"/>
      <c r="AO1115" s="207">
        <f t="shared" si="942"/>
        <v>0</v>
      </c>
      <c r="AP1115" s="236"/>
      <c r="AQ1115" s="411">
        <f t="shared" si="943"/>
        <v>0</v>
      </c>
      <c r="AR1115" s="237"/>
      <c r="AS1115" s="237"/>
      <c r="AT1115" s="237"/>
      <c r="AU1115" s="219">
        <f t="shared" si="944"/>
        <v>0</v>
      </c>
      <c r="AV1115" s="253"/>
      <c r="AW1115" s="254"/>
      <c r="AX1115" s="237"/>
      <c r="AY1115" s="237"/>
      <c r="AZ1115" s="255"/>
      <c r="BA1115" s="222">
        <f t="shared" si="945"/>
        <v>0</v>
      </c>
      <c r="BB1115" s="254"/>
      <c r="BC1115" s="237"/>
      <c r="BD1115" s="237"/>
      <c r="BE1115" s="255"/>
      <c r="BF1115" s="222">
        <f t="shared" si="936"/>
        <v>0</v>
      </c>
      <c r="BG1115" s="260"/>
      <c r="BH1115" s="224" t="s">
        <v>48</v>
      </c>
      <c r="BI1115" s="225"/>
      <c r="BJ1115" s="249">
        <v>1.27</v>
      </c>
      <c r="BK1115" s="226"/>
      <c r="BL1115" s="250"/>
      <c r="BM1115" s="225"/>
      <c r="BN1115" s="226">
        <v>1.1399999999999999</v>
      </c>
      <c r="BO1115" s="226"/>
      <c r="BP1115" s="251"/>
      <c r="BQ1115" s="225"/>
      <c r="BR1115" s="226">
        <v>1.1299999999999999</v>
      </c>
      <c r="BS1115" s="226"/>
      <c r="BT1115" s="252"/>
      <c r="BU1115" s="8"/>
      <c r="BV1115" s="87"/>
      <c r="BW1115" s="104" t="s">
        <v>48</v>
      </c>
      <c r="BX1115" s="13"/>
      <c r="BY1115" s="102">
        <f>BJ1115+BN1115+BR1115</f>
        <v>3.54</v>
      </c>
      <c r="BZ1115" s="102">
        <f>BK1115+BO1115+BS1115</f>
        <v>0</v>
      </c>
      <c r="CA1115" s="98"/>
      <c r="CB1115" s="8"/>
      <c r="CC1115" s="87"/>
      <c r="CD1115" s="90" t="s">
        <v>48</v>
      </c>
      <c r="CE1115" s="105"/>
      <c r="CF1115" s="102">
        <f>BY1115</f>
        <v>3.54</v>
      </c>
      <c r="CG1115" s="102">
        <f>BZ1115</f>
        <v>0</v>
      </c>
      <c r="CH1115" s="106"/>
      <c r="CI1115" s="8"/>
      <c r="CJ1115" s="9"/>
      <c r="CK1115" s="25" t="s">
        <v>48</v>
      </c>
      <c r="CL1115" s="31">
        <f>BJ1115/(C1116+C1117+C1118)%</f>
        <v>0.47322726087118533</v>
      </c>
      <c r="CM1115" s="31">
        <f>BN1115/(D1116+D1117+D1118)%</f>
        <v>0.73833718693531769</v>
      </c>
      <c r="CN1115" s="31">
        <f>BR1115/(E1116+E1117+E1118)%</f>
        <v>0.89903731402657328</v>
      </c>
      <c r="CO1115" s="32">
        <f>BY1115/(F1116+F1117+F1118)%</f>
        <v>0.64544242890561043</v>
      </c>
      <c r="CP1115" s="8"/>
      <c r="CQ1115" s="25" t="s">
        <v>48</v>
      </c>
      <c r="CR1115" s="31">
        <f>BK1115/(C1116+C1117+C1118)%</f>
        <v>0</v>
      </c>
      <c r="CS1115" s="31">
        <f>BO1115/(D1116+D1117+D1118)%</f>
        <v>0</v>
      </c>
      <c r="CT1115" s="31">
        <f>BS1115/(E1116+E1117+E1118)%</f>
        <v>0</v>
      </c>
      <c r="CU1115" s="32">
        <f>BZ1115/(F1118+F1116+F1117)%</f>
        <v>0</v>
      </c>
    </row>
    <row r="1116" spans="1:99" ht="15.75" customHeight="1" x14ac:dyDescent="0.25">
      <c r="A1116" s="201" t="s">
        <v>49</v>
      </c>
      <c r="B1116" s="503">
        <v>234</v>
      </c>
      <c r="C1116" s="204">
        <v>9.25</v>
      </c>
      <c r="D1116" s="204">
        <v>0</v>
      </c>
      <c r="E1116" s="204">
        <v>73.37</v>
      </c>
      <c r="F1116" s="206">
        <f t="shared" si="929"/>
        <v>82.62</v>
      </c>
      <c r="G1116" s="206">
        <f t="shared" si="937"/>
        <v>3144.5240000000008</v>
      </c>
      <c r="H1116" s="206">
        <f>G1116/BH1107</f>
        <v>125.78096000000004</v>
      </c>
      <c r="I1116" s="207">
        <f t="shared" si="930"/>
        <v>0</v>
      </c>
      <c r="J1116" s="207">
        <f t="shared" si="938"/>
        <v>220</v>
      </c>
      <c r="K1116" s="207">
        <f t="shared" si="931"/>
        <v>0</v>
      </c>
      <c r="L1116" s="207">
        <f t="shared" si="939"/>
        <v>405</v>
      </c>
      <c r="M1116" s="207">
        <f t="shared" si="932"/>
        <v>118</v>
      </c>
      <c r="N1116" s="207">
        <f t="shared" si="940"/>
        <v>3078</v>
      </c>
      <c r="O1116" s="208">
        <f>(24*60-(I1116+K1116+M1116+AR1116+AS1116+AT1116))/24/60*100</f>
        <v>91.805555555555557</v>
      </c>
      <c r="P1116" s="208">
        <f>(X1116*24*60-(J1116+L1116+N1116+AQ1116+AU1116))/X1116/24/60*100</f>
        <v>88.477777777777774</v>
      </c>
      <c r="Q1116" s="496">
        <f>(C1116+C1117)/AL1116*60</f>
        <v>1.1884368308351179</v>
      </c>
      <c r="R1116" s="496">
        <f>(D1116+D1117)/AM1116*60</f>
        <v>0</v>
      </c>
      <c r="S1116" s="496">
        <f>(E1116+E1117)/AN1116*60</f>
        <v>11.0055</v>
      </c>
      <c r="T1116" s="496">
        <f>(F1116+F1117)/(AL1116+AM1116+AN1116)*60</f>
        <v>3.7497730711043875</v>
      </c>
      <c r="U1116" s="496">
        <f>(G1116+G1117)*60/AO1116</f>
        <v>6.7582992441881311</v>
      </c>
      <c r="V1116" s="487">
        <v>16.25</v>
      </c>
      <c r="W1116" s="245"/>
      <c r="X1116" s="214">
        <f t="shared" si="941"/>
        <v>25</v>
      </c>
      <c r="Y1116" s="201" t="s">
        <v>49</v>
      </c>
      <c r="Z1116" s="215"/>
      <c r="AA1116" s="216"/>
      <c r="AB1116" s="216"/>
      <c r="AC1116" s="210">
        <f t="shared" si="933"/>
        <v>0</v>
      </c>
      <c r="AD1116" s="235"/>
      <c r="AE1116" s="235"/>
      <c r="AF1116" s="235"/>
      <c r="AG1116" s="210">
        <f t="shared" si="934"/>
        <v>0</v>
      </c>
      <c r="AH1116" s="216">
        <v>13</v>
      </c>
      <c r="AI1116" s="216">
        <v>25</v>
      </c>
      <c r="AJ1116" s="216">
        <v>80</v>
      </c>
      <c r="AK1116" s="210">
        <f t="shared" si="935"/>
        <v>118</v>
      </c>
      <c r="AL1116" s="247">
        <f>480-13</f>
        <v>467</v>
      </c>
      <c r="AM1116" s="247">
        <v>455</v>
      </c>
      <c r="AN1116" s="247">
        <v>400</v>
      </c>
      <c r="AO1116" s="207">
        <f t="shared" si="942"/>
        <v>27917</v>
      </c>
      <c r="AP1116" s="209"/>
      <c r="AQ1116" s="411">
        <f t="shared" si="943"/>
        <v>0</v>
      </c>
      <c r="AR1116" s="210"/>
      <c r="AS1116" s="210"/>
      <c r="AT1116" s="210"/>
      <c r="AU1116" s="219">
        <f t="shared" si="944"/>
        <v>445</v>
      </c>
      <c r="AV1116" s="220" t="s">
        <v>50</v>
      </c>
      <c r="AW1116" s="221"/>
      <c r="AX1116" s="210"/>
      <c r="AY1116" s="210"/>
      <c r="AZ1116" s="219">
        <f>AW1116+AX1116+AY1116</f>
        <v>0</v>
      </c>
      <c r="BA1116" s="222">
        <f t="shared" si="945"/>
        <v>240</v>
      </c>
      <c r="BB1116" s="221"/>
      <c r="BC1116" s="210"/>
      <c r="BD1116" s="210"/>
      <c r="BE1116" s="219">
        <f>BB1116+BC1116+BD1116</f>
        <v>0</v>
      </c>
      <c r="BF1116" s="222">
        <f t="shared" si="936"/>
        <v>0</v>
      </c>
      <c r="BG1116" s="248">
        <f>SUM(AR1116:AT1118,AP1116:AP1118,AL1116:AN1118,AH1116:AJ1118,AD1116:AF1118,Z1116:AB1118)</f>
        <v>1440</v>
      </c>
      <c r="BH1116" s="195"/>
      <c r="BI1116" s="239"/>
      <c r="BJ1116" s="240"/>
      <c r="BK1116" s="241"/>
      <c r="BL1116" s="242"/>
      <c r="BM1116" s="239"/>
      <c r="BN1116" s="241"/>
      <c r="BO1116" s="241"/>
      <c r="BP1116" s="198"/>
      <c r="BQ1116" s="239"/>
      <c r="BR1116" s="241"/>
      <c r="BS1116" s="241"/>
      <c r="BT1116" s="243"/>
      <c r="BU1116" s="8"/>
      <c r="BV1116" s="87"/>
      <c r="BW1116" s="107"/>
      <c r="BX1116" s="14"/>
      <c r="BY1116" s="93"/>
      <c r="BZ1116" s="93"/>
      <c r="CA1116" s="98"/>
      <c r="CB1116" s="8"/>
      <c r="CC1116" s="87"/>
      <c r="CD1116" s="111"/>
      <c r="CE1116" s="112"/>
      <c r="CF1116" s="93"/>
      <c r="CG1116" s="93"/>
      <c r="CH1116" s="110"/>
      <c r="CI1116" s="8"/>
      <c r="CJ1116" s="9"/>
      <c r="CK1116" s="25"/>
      <c r="CL1116" s="2"/>
      <c r="CM1116" s="2"/>
      <c r="CN1116" s="2"/>
      <c r="CO1116" s="3"/>
      <c r="CP1116" s="8"/>
      <c r="CQ1116" s="25"/>
      <c r="CR1116" s="2"/>
      <c r="CS1116" s="2"/>
      <c r="CT1116" s="2"/>
      <c r="CU1116" s="3"/>
    </row>
    <row r="1117" spans="1:99" ht="15.75" customHeight="1" x14ac:dyDescent="0.25">
      <c r="A1117" s="182" t="s">
        <v>51</v>
      </c>
      <c r="B1117" s="503"/>
      <c r="C1117" s="204">
        <v>0</v>
      </c>
      <c r="D1117" s="204">
        <v>0</v>
      </c>
      <c r="E1117" s="204">
        <v>0</v>
      </c>
      <c r="F1117" s="205">
        <f t="shared" si="929"/>
        <v>0</v>
      </c>
      <c r="G1117" s="206">
        <f t="shared" si="937"/>
        <v>0</v>
      </c>
      <c r="H1117" s="205">
        <f>G1117/BH1107</f>
        <v>0</v>
      </c>
      <c r="I1117" s="231">
        <f t="shared" si="930"/>
        <v>0</v>
      </c>
      <c r="J1117" s="207">
        <f t="shared" si="938"/>
        <v>0</v>
      </c>
      <c r="K1117" s="231">
        <f t="shared" si="931"/>
        <v>0</v>
      </c>
      <c r="L1117" s="207">
        <f t="shared" si="939"/>
        <v>0</v>
      </c>
      <c r="M1117" s="207">
        <f t="shared" si="932"/>
        <v>0</v>
      </c>
      <c r="N1117" s="207">
        <f t="shared" si="940"/>
        <v>0</v>
      </c>
      <c r="O1117" s="208"/>
      <c r="P1117" s="208"/>
      <c r="Q1117" s="496"/>
      <c r="R1117" s="496"/>
      <c r="S1117" s="496"/>
      <c r="T1117" s="496"/>
      <c r="U1117" s="496"/>
      <c r="V1117" s="487"/>
      <c r="W1117" s="245"/>
      <c r="X1117" s="214">
        <f t="shared" si="941"/>
        <v>25</v>
      </c>
      <c r="Y1117" s="182" t="s">
        <v>51</v>
      </c>
      <c r="Z1117" s="237"/>
      <c r="AA1117" s="261"/>
      <c r="AB1117" s="261"/>
      <c r="AC1117" s="210">
        <f t="shared" si="933"/>
        <v>0</v>
      </c>
      <c r="AD1117" s="235"/>
      <c r="AE1117" s="235"/>
      <c r="AF1117" s="235"/>
      <c r="AG1117" s="210">
        <f t="shared" si="934"/>
        <v>0</v>
      </c>
      <c r="AH1117" s="235">
        <v>0</v>
      </c>
      <c r="AI1117" s="235">
        <v>0</v>
      </c>
      <c r="AJ1117" s="235">
        <v>0</v>
      </c>
      <c r="AK1117" s="210">
        <f t="shared" si="935"/>
        <v>0</v>
      </c>
      <c r="AL1117" s="233"/>
      <c r="AM1117" s="233"/>
      <c r="AN1117" s="233"/>
      <c r="AO1117" s="207">
        <f t="shared" si="942"/>
        <v>0</v>
      </c>
      <c r="AP1117" s="236"/>
      <c r="AQ1117" s="411">
        <f t="shared" si="943"/>
        <v>0</v>
      </c>
      <c r="AR1117" s="237"/>
      <c r="AS1117" s="237"/>
      <c r="AT1117" s="237"/>
      <c r="AU1117" s="219">
        <f t="shared" si="944"/>
        <v>0</v>
      </c>
      <c r="AV1117" s="253"/>
      <c r="AW1117" s="254"/>
      <c r="AX1117" s="237"/>
      <c r="AY1117" s="237"/>
      <c r="AZ1117" s="255"/>
      <c r="BA1117" s="222">
        <f t="shared" si="945"/>
        <v>0</v>
      </c>
      <c r="BB1117" s="254"/>
      <c r="BC1117" s="237"/>
      <c r="BD1117" s="237"/>
      <c r="BE1117" s="255"/>
      <c r="BF1117" s="222">
        <f t="shared" si="936"/>
        <v>0</v>
      </c>
      <c r="BG1117" s="260"/>
      <c r="BH1117" s="224" t="s">
        <v>52</v>
      </c>
      <c r="BI1117" s="225"/>
      <c r="BJ1117" s="249">
        <v>0.56999999999999995</v>
      </c>
      <c r="BK1117" s="226"/>
      <c r="BL1117" s="250"/>
      <c r="BM1117" s="225"/>
      <c r="BN1117" s="226">
        <v>0.66</v>
      </c>
      <c r="BO1117" s="226"/>
      <c r="BP1117" s="251"/>
      <c r="BQ1117" s="225"/>
      <c r="BR1117" s="226">
        <v>0</v>
      </c>
      <c r="BS1117" s="226"/>
      <c r="BT1117" s="252"/>
      <c r="BU1117" s="8"/>
      <c r="BV1117" s="87"/>
      <c r="BW1117" s="104" t="s">
        <v>52</v>
      </c>
      <c r="BX1117" s="13"/>
      <c r="BY1117" s="102">
        <f>BJ1117+BN1117+BR1117</f>
        <v>1.23</v>
      </c>
      <c r="BZ1117" s="102">
        <f>BK1117+BO1117+BS1117</f>
        <v>0</v>
      </c>
      <c r="CA1117" s="98"/>
      <c r="CB1117" s="8"/>
      <c r="CC1117" s="87"/>
      <c r="CD1117" s="113" t="s">
        <v>52</v>
      </c>
      <c r="CE1117" s="96"/>
      <c r="CF1117" s="102">
        <f>BY1117</f>
        <v>1.23</v>
      </c>
      <c r="CG1117" s="102">
        <f>BZ1117</f>
        <v>0</v>
      </c>
      <c r="CH1117" s="106"/>
      <c r="CI1117" s="8"/>
      <c r="CJ1117" s="9"/>
      <c r="CK1117" s="25" t="s">
        <v>52</v>
      </c>
      <c r="CL1117" s="31">
        <f>BJ1117/(C1119+C1120)%</f>
        <v>0.83712733147305018</v>
      </c>
      <c r="CM1117" s="31">
        <f>BN1117/(D1119+D1120)%</f>
        <v>0.88117489986648856</v>
      </c>
      <c r="CN1117" s="31">
        <f>BR1117/(E1119+E1120)%</f>
        <v>0</v>
      </c>
      <c r="CO1117" s="32">
        <f>BY1117/(F1119+F1120)%</f>
        <v>0.82008200820082</v>
      </c>
      <c r="CP1117" s="8"/>
      <c r="CQ1117" s="25" t="s">
        <v>52</v>
      </c>
      <c r="CR1117" s="31">
        <f>BK1117/(C1119+C1120)%</f>
        <v>0</v>
      </c>
      <c r="CS1117" s="31">
        <f>BO1117/(D1119+D1120)%</f>
        <v>0</v>
      </c>
      <c r="CT1117" s="31">
        <f>BS1117/(E1119+E1120)%</f>
        <v>0</v>
      </c>
      <c r="CU1117" s="32">
        <f>BZ1117/(F1119+F1120)%</f>
        <v>0</v>
      </c>
    </row>
    <row r="1118" spans="1:99" ht="15.75" customHeight="1" x14ac:dyDescent="0.25">
      <c r="A1118" s="182" t="s">
        <v>53</v>
      </c>
      <c r="B1118" s="202">
        <v>150</v>
      </c>
      <c r="C1118" s="204">
        <v>259.12</v>
      </c>
      <c r="D1118" s="204">
        <v>154.40100000000001</v>
      </c>
      <c r="E1118" s="204">
        <v>52.32</v>
      </c>
      <c r="F1118" s="205">
        <f t="shared" si="929"/>
        <v>465.84100000000001</v>
      </c>
      <c r="G1118" s="206">
        <f t="shared" si="937"/>
        <v>8360.0399999999991</v>
      </c>
      <c r="H1118" s="205">
        <f>G1118/BH1107</f>
        <v>334.40159999999997</v>
      </c>
      <c r="I1118" s="231">
        <f t="shared" si="930"/>
        <v>0</v>
      </c>
      <c r="J1118" s="207">
        <f t="shared" si="938"/>
        <v>60</v>
      </c>
      <c r="K1118" s="231">
        <f t="shared" si="931"/>
        <v>0</v>
      </c>
      <c r="L1118" s="207">
        <f t="shared" si="939"/>
        <v>0</v>
      </c>
      <c r="M1118" s="207">
        <f t="shared" si="932"/>
        <v>0</v>
      </c>
      <c r="N1118" s="207">
        <f t="shared" si="940"/>
        <v>360</v>
      </c>
      <c r="O1118" s="208"/>
      <c r="P1118" s="208"/>
      <c r="Q1118" s="207" t="e">
        <f>C1118/AL1118*60</f>
        <v>#DIV/0!</v>
      </c>
      <c r="R1118" s="207" t="e">
        <f>D1118/AM1118*60</f>
        <v>#DIV/0!</v>
      </c>
      <c r="S1118" s="207" t="e">
        <f>E1118/AN1118*60</f>
        <v>#DIV/0!</v>
      </c>
      <c r="T1118" s="207" t="e">
        <f>(F1118)/(AL1118+AM1118+AN1118)*60</f>
        <v>#DIV/0!</v>
      </c>
      <c r="U1118" s="207" t="e">
        <f>(G1118)*60/AO1118</f>
        <v>#DIV/0!</v>
      </c>
      <c r="V1118" s="259">
        <v>20.6</v>
      </c>
      <c r="W1118" s="213"/>
      <c r="X1118" s="214">
        <f t="shared" si="941"/>
        <v>25</v>
      </c>
      <c r="Y1118" s="182" t="s">
        <v>53</v>
      </c>
      <c r="Z1118" s="237"/>
      <c r="AA1118" s="261"/>
      <c r="AB1118" s="261"/>
      <c r="AC1118" s="210">
        <f t="shared" si="933"/>
        <v>0</v>
      </c>
      <c r="AD1118" s="235"/>
      <c r="AE1118" s="235"/>
      <c r="AF1118" s="235"/>
      <c r="AG1118" s="210">
        <f t="shared" si="934"/>
        <v>0</v>
      </c>
      <c r="AH1118" s="235">
        <v>0</v>
      </c>
      <c r="AI1118" s="235">
        <v>0</v>
      </c>
      <c r="AJ1118" s="235">
        <v>0</v>
      </c>
      <c r="AK1118" s="210">
        <f t="shared" si="935"/>
        <v>0</v>
      </c>
      <c r="AL1118" s="247"/>
      <c r="AM1118" s="247"/>
      <c r="AN1118" s="247"/>
      <c r="AO1118" s="207">
        <f t="shared" si="942"/>
        <v>0</v>
      </c>
      <c r="AP1118" s="236"/>
      <c r="AQ1118" s="411">
        <f t="shared" si="943"/>
        <v>0</v>
      </c>
      <c r="AR1118" s="237"/>
      <c r="AS1118" s="237"/>
      <c r="AT1118" s="237"/>
      <c r="AU1118" s="219">
        <f t="shared" si="944"/>
        <v>0</v>
      </c>
      <c r="AV1118" s="253"/>
      <c r="AW1118" s="254"/>
      <c r="AX1118" s="237"/>
      <c r="AY1118" s="237"/>
      <c r="AZ1118" s="255"/>
      <c r="BA1118" s="222">
        <f t="shared" si="945"/>
        <v>0</v>
      </c>
      <c r="BB1118" s="254"/>
      <c r="BC1118" s="237"/>
      <c r="BD1118" s="237"/>
      <c r="BE1118" s="255"/>
      <c r="BF1118" s="222">
        <f t="shared" si="936"/>
        <v>0</v>
      </c>
      <c r="BG1118" s="257"/>
      <c r="BH1118" s="224"/>
      <c r="BI1118" s="225"/>
      <c r="BJ1118" s="240"/>
      <c r="BK1118" s="240"/>
      <c r="BL1118" s="250"/>
      <c r="BM1118" s="225"/>
      <c r="BN1118" s="240"/>
      <c r="BO1118" s="240"/>
      <c r="BP1118" s="251"/>
      <c r="BQ1118" s="225"/>
      <c r="BR1118" s="240"/>
      <c r="BS1118" s="240"/>
      <c r="BT1118" s="252"/>
      <c r="BU1118" s="8"/>
      <c r="BV1118" s="87"/>
      <c r="BW1118" s="107"/>
      <c r="BX1118" s="13"/>
      <c r="BY1118" s="102"/>
      <c r="BZ1118" s="102"/>
      <c r="CA1118" s="98"/>
      <c r="CB1118" s="8"/>
      <c r="CC1118" s="87"/>
      <c r="CD1118" s="90"/>
      <c r="CE1118" s="105"/>
      <c r="CF1118" s="102"/>
      <c r="CG1118" s="102"/>
      <c r="CH1118" s="106"/>
      <c r="CI1118" s="8"/>
      <c r="CJ1118" s="9"/>
      <c r="CK1118" s="25"/>
      <c r="CL1118" s="31"/>
      <c r="CM1118" s="31"/>
      <c r="CN1118" s="31"/>
      <c r="CO1118" s="32"/>
      <c r="CP1118" s="8"/>
      <c r="CQ1118" s="25"/>
      <c r="CR1118" s="31"/>
      <c r="CS1118" s="31"/>
      <c r="CT1118" s="31"/>
      <c r="CU1118" s="32"/>
    </row>
    <row r="1119" spans="1:99" ht="15.75" customHeight="1" x14ac:dyDescent="0.25">
      <c r="A1119" s="201">
        <v>2</v>
      </c>
      <c r="B1119" s="202">
        <v>208</v>
      </c>
      <c r="C1119" s="204">
        <v>0</v>
      </c>
      <c r="D1119" s="204">
        <v>0</v>
      </c>
      <c r="E1119" s="204">
        <v>0</v>
      </c>
      <c r="F1119" s="206">
        <f t="shared" ref="F1119:F1127" si="946">C1119+D1119+E1119</f>
        <v>0</v>
      </c>
      <c r="G1119" s="206">
        <f t="shared" si="937"/>
        <v>385.78000000000003</v>
      </c>
      <c r="H1119" s="206">
        <f>G1119/BH1107</f>
        <v>15.4312</v>
      </c>
      <c r="I1119" s="207">
        <f t="shared" si="930"/>
        <v>80</v>
      </c>
      <c r="J1119" s="207">
        <f t="shared" si="938"/>
        <v>1010</v>
      </c>
      <c r="K1119" s="207">
        <f t="shared" si="931"/>
        <v>0</v>
      </c>
      <c r="L1119" s="207">
        <f t="shared" si="939"/>
        <v>55</v>
      </c>
      <c r="M1119" s="207">
        <f t="shared" si="932"/>
        <v>580</v>
      </c>
      <c r="N1119" s="207">
        <f t="shared" si="940"/>
        <v>9810</v>
      </c>
      <c r="O1119" s="208">
        <f>(24*60-(I1119+K1119+M1119+AR1119+AS1119+AT1119+AP1119))/24/60*100</f>
        <v>54.166666666666664</v>
      </c>
      <c r="P1119" s="208">
        <f>(X1119*24*60-(J1119+L1119+N1119+AQ1119+AU1119))/X1119/24/60*100</f>
        <v>68.625</v>
      </c>
      <c r="Q1119" s="496">
        <f>(C1119+C1120)/(AL1119+AL1120)*60</f>
        <v>14.590714285714286</v>
      </c>
      <c r="R1119" s="496">
        <f>(D1119+D1120)/(AM1119+AM1120)*60</f>
        <v>10.213636363636363</v>
      </c>
      <c r="S1119" s="496">
        <f>(E1119+E1120)/(AN1119+AN1120)*60</f>
        <v>6.9950000000000001</v>
      </c>
      <c r="T1119" s="496">
        <f>(F1119+F1120)/(AL1119+AM1119+AN1119+AL1120+AM1120+AN1120)*60</f>
        <v>11.537307692307692</v>
      </c>
      <c r="U1119" s="496" t="e">
        <f>(G1119+G1120)*60/(AO1119+AO1120)</f>
        <v>#VALUE!</v>
      </c>
      <c r="V1119" s="487">
        <v>22.18</v>
      </c>
      <c r="W1119" s="245"/>
      <c r="X1119" s="214">
        <f t="shared" si="941"/>
        <v>25</v>
      </c>
      <c r="Y1119" s="201" t="s">
        <v>54</v>
      </c>
      <c r="Z1119" s="262">
        <v>80</v>
      </c>
      <c r="AA1119" s="216"/>
      <c r="AB1119" s="216"/>
      <c r="AC1119" s="210">
        <f t="shared" si="933"/>
        <v>80</v>
      </c>
      <c r="AD1119" s="235"/>
      <c r="AE1119" s="235"/>
      <c r="AF1119" s="235"/>
      <c r="AG1119" s="210">
        <f t="shared" si="934"/>
        <v>0</v>
      </c>
      <c r="AH1119" s="235">
        <v>120</v>
      </c>
      <c r="AI1119" s="235">
        <v>40</v>
      </c>
      <c r="AJ1119" s="235">
        <v>420</v>
      </c>
      <c r="AK1119" s="210">
        <f t="shared" si="935"/>
        <v>580</v>
      </c>
      <c r="AL1119" s="247">
        <v>280</v>
      </c>
      <c r="AM1119" s="247">
        <v>440</v>
      </c>
      <c r="AN1119" s="247">
        <v>60</v>
      </c>
      <c r="AO1119" s="207">
        <f t="shared" si="942"/>
        <v>20250</v>
      </c>
      <c r="AP1119" s="209"/>
      <c r="AQ1119" s="411">
        <f t="shared" si="943"/>
        <v>0</v>
      </c>
      <c r="AR1119" s="210"/>
      <c r="AS1119" s="210"/>
      <c r="AT1119" s="210"/>
      <c r="AU1119" s="219">
        <f t="shared" si="944"/>
        <v>420</v>
      </c>
      <c r="AV1119" s="263" t="s">
        <v>55</v>
      </c>
      <c r="AW1119" s="221"/>
      <c r="AX1119" s="210"/>
      <c r="AY1119" s="210"/>
      <c r="AZ1119" s="219">
        <f>AW1119+AX1119+AY1119</f>
        <v>0</v>
      </c>
      <c r="BA1119" s="222">
        <f t="shared" si="945"/>
        <v>0</v>
      </c>
      <c r="BB1119" s="221"/>
      <c r="BC1119" s="210"/>
      <c r="BD1119" s="210"/>
      <c r="BE1119" s="219">
        <f>BB1119+BC1119+BD1119</f>
        <v>0</v>
      </c>
      <c r="BF1119" s="222">
        <f t="shared" si="936"/>
        <v>0</v>
      </c>
      <c r="BG1119" s="248">
        <f>SUM(AR1119:AT1120,AP1119:AP1120,AL1119:AN1120,AH1119:AJ1120,AD1119:AF1120,Z1119:AB1120)</f>
        <v>1440</v>
      </c>
      <c r="BH1119" s="224" t="s">
        <v>56</v>
      </c>
      <c r="BI1119" s="225"/>
      <c r="BJ1119" s="249">
        <v>0.23</v>
      </c>
      <c r="BK1119" s="226"/>
      <c r="BL1119" s="250"/>
      <c r="BM1119" s="225"/>
      <c r="BN1119" s="226">
        <v>0.4</v>
      </c>
      <c r="BO1119" s="226"/>
      <c r="BP1119" s="251"/>
      <c r="BQ1119" s="225"/>
      <c r="BR1119" s="226">
        <v>0</v>
      </c>
      <c r="BS1119" s="226"/>
      <c r="BT1119" s="252"/>
      <c r="BU1119" s="8"/>
      <c r="BV1119" s="87"/>
      <c r="BW1119" s="104" t="s">
        <v>56</v>
      </c>
      <c r="BX1119" s="13"/>
      <c r="BY1119" s="102">
        <f>BJ1119+BN1119+BR1119</f>
        <v>0.63</v>
      </c>
      <c r="BZ1119" s="102">
        <f>BK1119+BO1119+BS1119</f>
        <v>0</v>
      </c>
      <c r="CA1119" s="98"/>
      <c r="CB1119" s="8"/>
      <c r="CC1119" s="87"/>
      <c r="CD1119" s="103" t="s">
        <v>56</v>
      </c>
      <c r="CE1119" s="105"/>
      <c r="CF1119" s="102">
        <f>BY1119</f>
        <v>0.63</v>
      </c>
      <c r="CG1119" s="102">
        <f>BZ1119</f>
        <v>0</v>
      </c>
      <c r="CH1119" s="106"/>
      <c r="CI1119" s="8"/>
      <c r="CJ1119" s="9"/>
      <c r="CK1119" s="7" t="s">
        <v>56</v>
      </c>
      <c r="CL1119" s="31">
        <f>BJ1119/(C1121)%</f>
        <v>0.749185667752443</v>
      </c>
      <c r="CM1119" s="31">
        <f>BN1119/(D1121)%</f>
        <v>0.85947571981091542</v>
      </c>
      <c r="CN1119" s="31" t="e">
        <f>BR1119/(E1121)%</f>
        <v>#DIV/0!</v>
      </c>
      <c r="CO1119" s="32">
        <f>BY1119/(F1121)%</f>
        <v>0.815639564992232</v>
      </c>
      <c r="CP1119" s="8"/>
      <c r="CQ1119" s="7" t="s">
        <v>56</v>
      </c>
      <c r="CR1119" s="31">
        <f>BK1119/(C1121)%</f>
        <v>0</v>
      </c>
      <c r="CS1119" s="31">
        <f>BO1119/(D1121)%</f>
        <v>0</v>
      </c>
      <c r="CT1119" s="31" t="e">
        <f>BS1119/(E1121)%</f>
        <v>#DIV/0!</v>
      </c>
      <c r="CU1119" s="32">
        <f>BZ1119/(F1121)%</f>
        <v>0</v>
      </c>
    </row>
    <row r="1120" spans="1:99" ht="15.75" customHeight="1" x14ac:dyDescent="0.25">
      <c r="A1120" s="182" t="s">
        <v>57</v>
      </c>
      <c r="B1120" s="202">
        <v>277</v>
      </c>
      <c r="C1120" s="204">
        <v>68.09</v>
      </c>
      <c r="D1120" s="204">
        <v>74.900000000000006</v>
      </c>
      <c r="E1120" s="204">
        <v>6.9950000000000001</v>
      </c>
      <c r="F1120" s="205">
        <f t="shared" si="946"/>
        <v>149.98500000000001</v>
      </c>
      <c r="G1120" s="206">
        <f t="shared" si="937"/>
        <v>2972.9850000000001</v>
      </c>
      <c r="H1120" s="205">
        <f>G1120/BH1107</f>
        <v>118.91940000000001</v>
      </c>
      <c r="I1120" s="231">
        <f t="shared" si="930"/>
        <v>0</v>
      </c>
      <c r="J1120" s="207">
        <f t="shared" si="938"/>
        <v>10</v>
      </c>
      <c r="K1120" s="231">
        <f t="shared" si="931"/>
        <v>0</v>
      </c>
      <c r="L1120" s="207">
        <f t="shared" si="939"/>
        <v>0</v>
      </c>
      <c r="M1120" s="207">
        <f t="shared" si="932"/>
        <v>0</v>
      </c>
      <c r="N1120" s="207">
        <f t="shared" si="940"/>
        <v>1920</v>
      </c>
      <c r="O1120" s="208"/>
      <c r="P1120" s="208"/>
      <c r="Q1120" s="496"/>
      <c r="R1120" s="496"/>
      <c r="S1120" s="496"/>
      <c r="T1120" s="496"/>
      <c r="U1120" s="496"/>
      <c r="V1120" s="487"/>
      <c r="W1120" s="245"/>
      <c r="X1120" s="214">
        <f t="shared" si="941"/>
        <v>25</v>
      </c>
      <c r="Y1120" s="182" t="s">
        <v>57</v>
      </c>
      <c r="Z1120" s="215"/>
      <c r="AA1120" s="216"/>
      <c r="AB1120" s="216"/>
      <c r="AC1120" s="210">
        <f t="shared" si="933"/>
        <v>0</v>
      </c>
      <c r="AD1120" s="235"/>
      <c r="AE1120" s="235"/>
      <c r="AF1120" s="235"/>
      <c r="AG1120" s="210">
        <f t="shared" si="934"/>
        <v>0</v>
      </c>
      <c r="AH1120" s="235">
        <v>0</v>
      </c>
      <c r="AI1120" s="235">
        <v>0</v>
      </c>
      <c r="AJ1120" s="235">
        <v>0</v>
      </c>
      <c r="AK1120" s="210">
        <f t="shared" si="935"/>
        <v>0</v>
      </c>
      <c r="AL1120" s="247"/>
      <c r="AM1120" s="247"/>
      <c r="AN1120" s="247"/>
      <c r="AO1120" s="207" t="e">
        <f t="shared" si="942"/>
        <v>#VALUE!</v>
      </c>
      <c r="AP1120" s="236"/>
      <c r="AQ1120" s="411">
        <f t="shared" si="943"/>
        <v>0</v>
      </c>
      <c r="AR1120" s="237"/>
      <c r="AS1120" s="237"/>
      <c r="AT1120" s="237"/>
      <c r="AU1120" s="219">
        <f t="shared" si="944"/>
        <v>0</v>
      </c>
      <c r="AV1120" s="253"/>
      <c r="AW1120" s="254"/>
      <c r="AX1120" s="237"/>
      <c r="AY1120" s="237"/>
      <c r="AZ1120" s="255"/>
      <c r="BA1120" s="222">
        <f t="shared" si="945"/>
        <v>0</v>
      </c>
      <c r="BB1120" s="254"/>
      <c r="BC1120" s="237"/>
      <c r="BD1120" s="237"/>
      <c r="BE1120" s="255"/>
      <c r="BF1120" s="222">
        <f t="shared" si="936"/>
        <v>0</v>
      </c>
      <c r="BG1120" s="238"/>
      <c r="BI1120" s="264"/>
      <c r="BJ1120" s="264"/>
      <c r="BK1120" s="264"/>
      <c r="BL1120" s="264"/>
      <c r="BM1120" s="264"/>
      <c r="BN1120" s="264"/>
      <c r="BO1120" s="264"/>
      <c r="BP1120" s="264"/>
      <c r="BQ1120" s="264"/>
      <c r="BR1120" s="264"/>
      <c r="BS1120" s="264"/>
      <c r="BT1120" s="265"/>
      <c r="BU1120" s="8"/>
      <c r="BV1120" s="87"/>
      <c r="BW1120" s="114"/>
      <c r="BX1120" s="115"/>
      <c r="BY1120" s="116"/>
      <c r="BZ1120" s="116"/>
      <c r="CA1120" s="117"/>
      <c r="CB1120" s="8"/>
      <c r="CC1120" s="118"/>
      <c r="CD1120" s="119"/>
      <c r="CE1120" s="120"/>
      <c r="CF1120" s="116"/>
      <c r="CG1120" s="116"/>
      <c r="CH1120" s="121"/>
      <c r="CI1120" s="8"/>
      <c r="CJ1120" s="9"/>
      <c r="CK1120" s="25"/>
      <c r="CL1120" s="2"/>
      <c r="CM1120" s="2"/>
      <c r="CN1120" s="2"/>
      <c r="CO1120" s="3"/>
      <c r="CP1120" s="8"/>
      <c r="CQ1120" s="25"/>
      <c r="CR1120" s="2"/>
      <c r="CS1120" s="2"/>
      <c r="CT1120" s="2"/>
      <c r="CU1120" s="3"/>
    </row>
    <row r="1121" spans="1:99" ht="15.75" customHeight="1" x14ac:dyDescent="0.25">
      <c r="A1121" s="182" t="s">
        <v>56</v>
      </c>
      <c r="B1121" s="202"/>
      <c r="C1121" s="204">
        <v>30.7</v>
      </c>
      <c r="D1121" s="204">
        <v>46.54</v>
      </c>
      <c r="E1121" s="204">
        <v>0</v>
      </c>
      <c r="F1121" s="205">
        <f t="shared" si="946"/>
        <v>77.239999999999995</v>
      </c>
      <c r="G1121" s="206">
        <f t="shared" si="937"/>
        <v>1594.633</v>
      </c>
      <c r="H1121" s="205">
        <f>G1121/BH1107</f>
        <v>63.785319999999999</v>
      </c>
      <c r="I1121" s="231">
        <f t="shared" si="930"/>
        <v>0</v>
      </c>
      <c r="J1121" s="207">
        <f t="shared" si="938"/>
        <v>0</v>
      </c>
      <c r="K1121" s="231">
        <f t="shared" si="931"/>
        <v>0</v>
      </c>
      <c r="L1121" s="207">
        <f t="shared" si="939"/>
        <v>180</v>
      </c>
      <c r="M1121" s="207">
        <f t="shared" si="932"/>
        <v>1080</v>
      </c>
      <c r="N1121" s="207">
        <f t="shared" si="940"/>
        <v>19270</v>
      </c>
      <c r="O1121" s="208">
        <f>(24*60-(I1121+K1121+M1121+AR1121+AS1121+AT1121+AP1121))/24/60*100</f>
        <v>25</v>
      </c>
      <c r="P1121" s="208">
        <f>(X1121*24*60-(J1121+L1121+N1121+AQ1121+AU1121))/X1121/24/60*100</f>
        <v>45.972222222222221</v>
      </c>
      <c r="Q1121" s="266"/>
      <c r="R1121" s="266"/>
      <c r="S1121" s="266"/>
      <c r="T1121" s="266"/>
      <c r="U1121" s="266"/>
      <c r="V1121" s="267"/>
      <c r="W1121" s="245"/>
      <c r="X1121" s="214">
        <f t="shared" si="941"/>
        <v>25</v>
      </c>
      <c r="Y1121" s="224" t="s">
        <v>56</v>
      </c>
      <c r="Z1121" s="215"/>
      <c r="AA1121" s="216"/>
      <c r="AB1121" s="216"/>
      <c r="AC1121" s="210">
        <f t="shared" si="933"/>
        <v>0</v>
      </c>
      <c r="AD1121" s="235"/>
      <c r="AE1121" s="235"/>
      <c r="AF1121" s="235"/>
      <c r="AG1121" s="210">
        <f t="shared" si="934"/>
        <v>0</v>
      </c>
      <c r="AH1121" s="235">
        <v>360</v>
      </c>
      <c r="AI1121" s="235">
        <v>240</v>
      </c>
      <c r="AJ1121" s="235">
        <v>480</v>
      </c>
      <c r="AK1121" s="210">
        <f t="shared" si="935"/>
        <v>1080</v>
      </c>
      <c r="AL1121" s="247"/>
      <c r="AM1121" s="247"/>
      <c r="AN1121" s="247"/>
      <c r="AO1121" s="207">
        <f t="shared" si="942"/>
        <v>0</v>
      </c>
      <c r="AP1121" s="236"/>
      <c r="AQ1121" s="411">
        <f t="shared" si="943"/>
        <v>0</v>
      </c>
      <c r="AR1121" s="237"/>
      <c r="AS1121" s="237"/>
      <c r="AT1121" s="237"/>
      <c r="AU1121" s="219">
        <f t="shared" si="944"/>
        <v>0</v>
      </c>
      <c r="AV1121" s="263" t="s">
        <v>56</v>
      </c>
      <c r="AW1121" s="254"/>
      <c r="AX1121" s="254"/>
      <c r="AY1121" s="254"/>
      <c r="AZ1121" s="219">
        <f t="shared" ref="AZ1121:AZ1127" si="947">AW1121+AX1121+AY1121</f>
        <v>0</v>
      </c>
      <c r="BA1121" s="222">
        <f t="shared" si="945"/>
        <v>0</v>
      </c>
      <c r="BB1121" s="221"/>
      <c r="BC1121" s="210"/>
      <c r="BD1121" s="210"/>
      <c r="BE1121" s="219">
        <f t="shared" ref="BE1121:BE1127" si="948">BB1121+BC1121+BD1121</f>
        <v>0</v>
      </c>
      <c r="BF1121" s="222">
        <f t="shared" si="936"/>
        <v>2880</v>
      </c>
      <c r="BG1121" s="223"/>
      <c r="BH1121" s="224" t="s">
        <v>58</v>
      </c>
      <c r="BI1121" s="268">
        <v>1.25</v>
      </c>
      <c r="BJ1121" s="249">
        <v>1.35</v>
      </c>
      <c r="BK1121" s="226"/>
      <c r="BL1121" s="269"/>
      <c r="BM1121" s="268">
        <v>1.2</v>
      </c>
      <c r="BN1121" s="226">
        <v>1.3</v>
      </c>
      <c r="BO1121" s="226"/>
      <c r="BP1121" s="270"/>
      <c r="BQ1121" s="268">
        <v>0.6</v>
      </c>
      <c r="BR1121" s="226">
        <v>0.7</v>
      </c>
      <c r="BS1121" s="226"/>
      <c r="BT1121" s="271"/>
      <c r="BU1121" s="8"/>
      <c r="BV1121" s="87"/>
      <c r="BW1121" s="122" t="s">
        <v>59</v>
      </c>
      <c r="BX1121" s="123">
        <f t="shared" ref="BX1121:CA1122" si="949">BI1121+BM1121+BQ1121</f>
        <v>3.0500000000000003</v>
      </c>
      <c r="BY1121" s="102">
        <f t="shared" si="949"/>
        <v>3.3500000000000005</v>
      </c>
      <c r="BZ1121" s="102">
        <f t="shared" si="949"/>
        <v>0</v>
      </c>
      <c r="CA1121" s="124">
        <f t="shared" si="949"/>
        <v>0</v>
      </c>
      <c r="CB1121" s="8"/>
      <c r="CC1121" s="87"/>
      <c r="CD1121" s="113" t="s">
        <v>59</v>
      </c>
      <c r="CE1121" s="125">
        <f t="shared" ref="CE1121:CH1122" si="950">BX1121</f>
        <v>3.0500000000000003</v>
      </c>
      <c r="CF1121" s="102">
        <f t="shared" si="950"/>
        <v>3.3500000000000005</v>
      </c>
      <c r="CG1121" s="102">
        <f t="shared" si="950"/>
        <v>0</v>
      </c>
      <c r="CH1121" s="126">
        <f t="shared" si="950"/>
        <v>0</v>
      </c>
      <c r="CI1121" s="8"/>
      <c r="CJ1121" s="9"/>
      <c r="CK1121" s="25" t="s">
        <v>58</v>
      </c>
      <c r="CL1121" s="31">
        <f>BJ1121/(BJ1121+C1123)%</f>
        <v>5.0476724621424562</v>
      </c>
      <c r="CM1121" s="31">
        <f>BN1121/(BN1121+D1123)%</f>
        <v>2.2457158651188505</v>
      </c>
      <c r="CN1121" s="31">
        <f>BR1121/(BR1121+E1123)%</f>
        <v>1.6706443914081144</v>
      </c>
      <c r="CO1121" s="32">
        <f>BY1121/(BY1121+F1123)%</f>
        <v>2.6475306836951629</v>
      </c>
      <c r="CP1121" s="8"/>
      <c r="CQ1121" s="25" t="s">
        <v>58</v>
      </c>
      <c r="CR1121" s="31">
        <f>BK1121/C1123%</f>
        <v>0</v>
      </c>
      <c r="CS1121" s="31">
        <f>BO1121/D1123%</f>
        <v>0</v>
      </c>
      <c r="CT1121" s="31">
        <f>BS1121/E1123%</f>
        <v>0</v>
      </c>
      <c r="CU1121" s="32">
        <f>BZ1121/F1123%</f>
        <v>0</v>
      </c>
    </row>
    <row r="1122" spans="1:99" ht="15.75" customHeight="1" x14ac:dyDescent="0.25">
      <c r="A1122" s="182" t="s">
        <v>60</v>
      </c>
      <c r="B1122" s="202"/>
      <c r="C1122" s="204">
        <v>133.14699999999999</v>
      </c>
      <c r="D1122" s="204">
        <v>0</v>
      </c>
      <c r="E1122" s="204">
        <v>179.76</v>
      </c>
      <c r="F1122" s="205">
        <f t="shared" si="946"/>
        <v>312.90699999999998</v>
      </c>
      <c r="G1122" s="206">
        <f t="shared" si="937"/>
        <v>7427.5389999999998</v>
      </c>
      <c r="H1122" s="205">
        <f>G1122/BH1107</f>
        <v>297.10156000000001</v>
      </c>
      <c r="I1122" s="231">
        <f t="shared" si="930"/>
        <v>80</v>
      </c>
      <c r="J1122" s="207">
        <f t="shared" si="938"/>
        <v>1495</v>
      </c>
      <c r="K1122" s="231">
        <f t="shared" si="931"/>
        <v>90</v>
      </c>
      <c r="L1122" s="207">
        <f t="shared" si="939"/>
        <v>955</v>
      </c>
      <c r="M1122" s="207">
        <f t="shared" si="932"/>
        <v>2280</v>
      </c>
      <c r="N1122" s="207">
        <f t="shared" si="940"/>
        <v>50397</v>
      </c>
      <c r="O1122" s="208">
        <f>(16*24*60-(I1122+K1122+M1122+AR1122+AS1122+AT1122+AP1122))/16/24/60*100</f>
        <v>89.366319444444443</v>
      </c>
      <c r="P1122" s="208">
        <f>(16*X1122*24*60-(J1122+L1122+N1122+AQ1122+AU1122))/16/X1122/24/60*100</f>
        <v>90.819965277777769</v>
      </c>
      <c r="Q1122" s="232"/>
      <c r="R1122" s="233"/>
      <c r="S1122" s="233"/>
      <c r="T1122" s="234"/>
      <c r="U1122" s="234"/>
      <c r="V1122" s="272"/>
      <c r="W1122" s="213"/>
      <c r="X1122" s="214">
        <f>X1127</f>
        <v>25</v>
      </c>
      <c r="Y1122" s="182" t="s">
        <v>60</v>
      </c>
      <c r="Z1122" s="215"/>
      <c r="AA1122" s="216">
        <v>80</v>
      </c>
      <c r="AB1122" s="216"/>
      <c r="AC1122" s="210">
        <f t="shared" si="933"/>
        <v>80</v>
      </c>
      <c r="AD1122" s="235">
        <v>30</v>
      </c>
      <c r="AE1122" s="235">
        <v>60</v>
      </c>
      <c r="AF1122" s="235"/>
      <c r="AG1122" s="210">
        <f t="shared" si="934"/>
        <v>90</v>
      </c>
      <c r="AH1122" s="235">
        <v>1800</v>
      </c>
      <c r="AI1122" s="235">
        <v>480</v>
      </c>
      <c r="AJ1122" s="235">
        <v>0</v>
      </c>
      <c r="AK1122" s="210">
        <f t="shared" si="935"/>
        <v>2280</v>
      </c>
      <c r="AL1122" s="233"/>
      <c r="AM1122" s="233"/>
      <c r="AN1122" s="233"/>
      <c r="AO1122" s="207">
        <f t="shared" si="942"/>
        <v>0</v>
      </c>
      <c r="AP1122" s="236"/>
      <c r="AQ1122" s="411">
        <f t="shared" si="943"/>
        <v>0</v>
      </c>
      <c r="AR1122" s="237"/>
      <c r="AS1122" s="237"/>
      <c r="AT1122" s="237"/>
      <c r="AU1122" s="219">
        <f t="shared" si="944"/>
        <v>30</v>
      </c>
      <c r="AV1122" s="263" t="s">
        <v>60</v>
      </c>
      <c r="AW1122" s="221"/>
      <c r="AX1122" s="210"/>
      <c r="AY1122" s="210"/>
      <c r="AZ1122" s="219">
        <f t="shared" si="947"/>
        <v>0</v>
      </c>
      <c r="BA1122" s="222">
        <f t="shared" si="945"/>
        <v>0</v>
      </c>
      <c r="BB1122" s="221">
        <f>AH1122</f>
        <v>1800</v>
      </c>
      <c r="BC1122" s="221">
        <f>AI1122</f>
        <v>480</v>
      </c>
      <c r="BD1122" s="221">
        <f>AJ1122</f>
        <v>0</v>
      </c>
      <c r="BE1122" s="219">
        <f t="shared" si="948"/>
        <v>2280</v>
      </c>
      <c r="BF1122" s="222">
        <f t="shared" si="936"/>
        <v>47517</v>
      </c>
      <c r="BG1122" s="223"/>
      <c r="BH1122" s="224" t="s">
        <v>61</v>
      </c>
      <c r="BI1122" s="268">
        <v>1.23</v>
      </c>
      <c r="BJ1122" s="249">
        <v>1.33</v>
      </c>
      <c r="BK1122" s="226"/>
      <c r="BL1122" s="269"/>
      <c r="BM1122" s="268">
        <v>1.2</v>
      </c>
      <c r="BN1122" s="226">
        <v>1.3</v>
      </c>
      <c r="BO1122" s="226"/>
      <c r="BP1122" s="270"/>
      <c r="BQ1122" s="268">
        <v>0.6</v>
      </c>
      <c r="BR1122" s="226">
        <v>0.7</v>
      </c>
      <c r="BS1122" s="226"/>
      <c r="BT1122" s="271"/>
      <c r="BU1122" s="8"/>
      <c r="BV1122" s="87"/>
      <c r="BW1122" s="104" t="s">
        <v>62</v>
      </c>
      <c r="BX1122" s="127">
        <f t="shared" si="949"/>
        <v>3.03</v>
      </c>
      <c r="BY1122" s="128">
        <f t="shared" si="949"/>
        <v>3.33</v>
      </c>
      <c r="BZ1122" s="102">
        <f t="shared" si="949"/>
        <v>0</v>
      </c>
      <c r="CA1122" s="124">
        <f t="shared" si="949"/>
        <v>0</v>
      </c>
      <c r="CB1122" s="9"/>
      <c r="CC1122" s="87"/>
      <c r="CD1122" s="90" t="s">
        <v>62</v>
      </c>
      <c r="CE1122" s="129">
        <f t="shared" si="950"/>
        <v>3.03</v>
      </c>
      <c r="CF1122" s="102">
        <f t="shared" si="950"/>
        <v>3.33</v>
      </c>
      <c r="CG1122" s="102">
        <f t="shared" si="950"/>
        <v>0</v>
      </c>
      <c r="CH1122" s="126">
        <f t="shared" si="950"/>
        <v>0</v>
      </c>
      <c r="CI1122" s="8"/>
      <c r="CJ1122" s="9"/>
      <c r="CK1122" s="25" t="s">
        <v>61</v>
      </c>
      <c r="CL1122" s="31">
        <f>BJ1122/(BJ1122+C1124)%</f>
        <v>4.0457504410780558</v>
      </c>
      <c r="CM1122" s="31">
        <f>BN1122/(BN1122+D1124)%</f>
        <v>1.9756838905775078</v>
      </c>
      <c r="CN1122" s="31">
        <f>BR1122/(BR1122+E1124)%</f>
        <v>1.3483578927092359</v>
      </c>
      <c r="CO1122" s="32">
        <f>BY1122/(BY1122+F1124)%</f>
        <v>2.2113168956563891</v>
      </c>
      <c r="CP1122" s="8"/>
      <c r="CQ1122" s="25" t="s">
        <v>61</v>
      </c>
      <c r="CR1122" s="31">
        <f>BK1122/C1124%</f>
        <v>0</v>
      </c>
      <c r="CS1122" s="31">
        <f>BO1122/D1124%</f>
        <v>0</v>
      </c>
      <c r="CT1122" s="31">
        <f>BS1122/E1124%</f>
        <v>0</v>
      </c>
      <c r="CU1122" s="32">
        <f>BZ1122/F1124%</f>
        <v>0</v>
      </c>
    </row>
    <row r="1123" spans="1:99" ht="15.75" customHeight="1" x14ac:dyDescent="0.25">
      <c r="A1123" s="201" t="s">
        <v>59</v>
      </c>
      <c r="B1123" s="202"/>
      <c r="C1123" s="204">
        <v>25.395</v>
      </c>
      <c r="D1123" s="204">
        <v>56.588000000000001</v>
      </c>
      <c r="E1123" s="204">
        <v>41.2</v>
      </c>
      <c r="F1123" s="206">
        <f t="shared" si="946"/>
        <v>123.18300000000001</v>
      </c>
      <c r="G1123" s="206">
        <f t="shared" si="937"/>
        <v>2973.9640000000004</v>
      </c>
      <c r="H1123" s="206">
        <f>G1123/BH1107</f>
        <v>118.95856000000002</v>
      </c>
      <c r="I1123" s="207">
        <f t="shared" si="930"/>
        <v>0</v>
      </c>
      <c r="J1123" s="207">
        <f t="shared" si="938"/>
        <v>0</v>
      </c>
      <c r="K1123" s="207">
        <f t="shared" si="931"/>
        <v>0</v>
      </c>
      <c r="L1123" s="207">
        <f t="shared" si="939"/>
        <v>100</v>
      </c>
      <c r="M1123" s="207">
        <f t="shared" si="932"/>
        <v>510</v>
      </c>
      <c r="N1123" s="207" t="e">
        <f t="shared" si="940"/>
        <v>#VALUE!</v>
      </c>
      <c r="O1123" s="208">
        <f>(24*60-(I1123+K1123+M1123+AR1123+AS1123+AT1123+AP1123))/24/60*100</f>
        <v>64.583333333333343</v>
      </c>
      <c r="P1123" s="208" t="e">
        <f>(X1123*24*60-(J1123+L1123+N1123+AQ1123+AU1123))/X1123/24/60*100</f>
        <v>#VALUE!</v>
      </c>
      <c r="Q1123" s="209"/>
      <c r="R1123" s="210"/>
      <c r="S1123" s="210"/>
      <c r="T1123" s="209"/>
      <c r="U1123" s="209"/>
      <c r="V1123" s="212"/>
      <c r="W1123" s="213"/>
      <c r="X1123" s="214">
        <f>X1122</f>
        <v>25</v>
      </c>
      <c r="Y1123" s="201" t="s">
        <v>59</v>
      </c>
      <c r="Z1123" s="215"/>
      <c r="AA1123" s="216"/>
      <c r="AB1123" s="216"/>
      <c r="AC1123" s="210">
        <f t="shared" si="933"/>
        <v>0</v>
      </c>
      <c r="AD1123" s="235"/>
      <c r="AE1123" s="235"/>
      <c r="AF1123" s="235"/>
      <c r="AG1123" s="210">
        <f t="shared" si="934"/>
        <v>0</v>
      </c>
      <c r="AH1123" s="235">
        <v>40</v>
      </c>
      <c r="AI1123" s="235">
        <v>190</v>
      </c>
      <c r="AJ1123" s="235">
        <v>280</v>
      </c>
      <c r="AK1123" s="210">
        <f t="shared" si="935"/>
        <v>510</v>
      </c>
      <c r="AL1123" s="210"/>
      <c r="AM1123" s="210"/>
      <c r="AN1123" s="210"/>
      <c r="AO1123" s="207">
        <f t="shared" si="942"/>
        <v>0</v>
      </c>
      <c r="AP1123" s="209"/>
      <c r="AQ1123" s="411">
        <f t="shared" si="943"/>
        <v>0</v>
      </c>
      <c r="AR1123" s="210"/>
      <c r="AS1123" s="210"/>
      <c r="AT1123" s="210"/>
      <c r="AU1123" s="219">
        <f t="shared" si="944"/>
        <v>0</v>
      </c>
      <c r="AV1123" s="263" t="s">
        <v>63</v>
      </c>
      <c r="AW1123" s="221"/>
      <c r="AX1123" s="210"/>
      <c r="AY1123" s="210"/>
      <c r="AZ1123" s="219">
        <f t="shared" si="947"/>
        <v>0</v>
      </c>
      <c r="BA1123" s="222">
        <f t="shared" si="945"/>
        <v>0</v>
      </c>
      <c r="BB1123" s="221"/>
      <c r="BC1123" s="210"/>
      <c r="BD1123" s="210"/>
      <c r="BE1123" s="219">
        <f t="shared" si="948"/>
        <v>0</v>
      </c>
      <c r="BF1123" s="222">
        <f t="shared" si="936"/>
        <v>0</v>
      </c>
      <c r="BG1123" s="238"/>
      <c r="BH1123" s="195"/>
      <c r="BI1123" s="274"/>
      <c r="BJ1123" s="240"/>
      <c r="BK1123" s="241"/>
      <c r="BL1123" s="275"/>
      <c r="BM1123" s="274"/>
      <c r="BN1123" s="241"/>
      <c r="BO1123" s="241"/>
      <c r="BP1123" s="276"/>
      <c r="BQ1123" s="274"/>
      <c r="BR1123" s="241"/>
      <c r="BS1123" s="241"/>
      <c r="BT1123" s="265"/>
      <c r="BU1123" s="8"/>
      <c r="BV1123" s="87"/>
      <c r="BW1123" s="107"/>
      <c r="BX1123" s="130"/>
      <c r="BY1123" s="93"/>
      <c r="BZ1123" s="93"/>
      <c r="CA1123" s="98"/>
      <c r="CB1123" s="8"/>
      <c r="CC1123" s="87"/>
      <c r="CD1123" s="108"/>
      <c r="CE1123" s="109"/>
      <c r="CF1123" s="93"/>
      <c r="CG1123" s="93"/>
      <c r="CH1123" s="110"/>
      <c r="CI1123" s="8"/>
      <c r="CJ1123" s="9"/>
      <c r="CK1123" s="25"/>
      <c r="CL1123" s="2"/>
      <c r="CM1123" s="2"/>
      <c r="CN1123" s="2"/>
      <c r="CO1123" s="3"/>
      <c r="CP1123" s="8"/>
      <c r="CQ1123" s="25"/>
      <c r="CR1123" s="2"/>
      <c r="CS1123" s="2"/>
      <c r="CT1123" s="2"/>
      <c r="CU1123" s="3"/>
    </row>
    <row r="1124" spans="1:99" ht="15.75" customHeight="1" x14ac:dyDescent="0.25">
      <c r="A1124" s="182" t="s">
        <v>62</v>
      </c>
      <c r="B1124" s="202"/>
      <c r="C1124" s="204">
        <v>31.544</v>
      </c>
      <c r="D1124" s="204">
        <v>64.5</v>
      </c>
      <c r="E1124" s="204">
        <v>51.215000000000003</v>
      </c>
      <c r="F1124" s="205">
        <f t="shared" si="946"/>
        <v>147.25900000000001</v>
      </c>
      <c r="G1124" s="206">
        <f t="shared" si="937"/>
        <v>3079.57</v>
      </c>
      <c r="H1124" s="205">
        <f>G1124/BH1107</f>
        <v>123.1828</v>
      </c>
      <c r="I1124" s="231">
        <f t="shared" si="930"/>
        <v>0</v>
      </c>
      <c r="J1124" s="207">
        <f t="shared" si="938"/>
        <v>0</v>
      </c>
      <c r="K1124" s="231">
        <f t="shared" si="931"/>
        <v>0</v>
      </c>
      <c r="L1124" s="207">
        <f t="shared" si="939"/>
        <v>0</v>
      </c>
      <c r="M1124" s="207">
        <f t="shared" si="932"/>
        <v>540</v>
      </c>
      <c r="N1124" s="207">
        <f t="shared" si="940"/>
        <v>11330</v>
      </c>
      <c r="O1124" s="208">
        <f>(24*60-(I1124+K1124+M1124+AR1124+AS1124+AT1124+AP1124))/24/60*100</f>
        <v>62.5</v>
      </c>
      <c r="P1124" s="208">
        <f>(X1124*24*60-(J1124+L1124+N1124+AQ1124+AU1124))/X1124/24/60*100</f>
        <v>68.527777777777771</v>
      </c>
      <c r="Q1124" s="232"/>
      <c r="R1124" s="233"/>
      <c r="S1124" s="233"/>
      <c r="T1124" s="234"/>
      <c r="U1124" s="234"/>
      <c r="V1124" s="272"/>
      <c r="W1124" s="213"/>
      <c r="X1124" s="214">
        <f>X1123</f>
        <v>25</v>
      </c>
      <c r="Y1124" s="182" t="s">
        <v>62</v>
      </c>
      <c r="Z1124" s="215"/>
      <c r="AA1124" s="216"/>
      <c r="AB1124" s="216"/>
      <c r="AC1124" s="210">
        <f t="shared" si="933"/>
        <v>0</v>
      </c>
      <c r="AD1124" s="235"/>
      <c r="AE1124" s="235"/>
      <c r="AF1124" s="235"/>
      <c r="AG1124" s="210">
        <f t="shared" si="934"/>
        <v>0</v>
      </c>
      <c r="AH1124" s="235">
        <v>250</v>
      </c>
      <c r="AI1124" s="235">
        <v>160</v>
      </c>
      <c r="AJ1124" s="235">
        <v>130</v>
      </c>
      <c r="AK1124" s="210">
        <f t="shared" si="935"/>
        <v>540</v>
      </c>
      <c r="AL1124" s="233"/>
      <c r="AM1124" s="233"/>
      <c r="AN1124" s="233"/>
      <c r="AO1124" s="207">
        <f t="shared" si="942"/>
        <v>0</v>
      </c>
      <c r="AP1124" s="236"/>
      <c r="AQ1124" s="411">
        <f t="shared" si="943"/>
        <v>0</v>
      </c>
      <c r="AR1124" s="237"/>
      <c r="AS1124" s="237"/>
      <c r="AT1124" s="237"/>
      <c r="AU1124" s="219">
        <f t="shared" si="944"/>
        <v>0</v>
      </c>
      <c r="AV1124" s="263" t="s">
        <v>64</v>
      </c>
      <c r="AW1124" s="221"/>
      <c r="AX1124" s="210"/>
      <c r="AY1124" s="210"/>
      <c r="AZ1124" s="219">
        <f t="shared" si="947"/>
        <v>0</v>
      </c>
      <c r="BA1124" s="222">
        <f t="shared" si="945"/>
        <v>0</v>
      </c>
      <c r="BB1124" s="221"/>
      <c r="BC1124" s="210"/>
      <c r="BD1124" s="210"/>
      <c r="BE1124" s="219">
        <f t="shared" si="948"/>
        <v>0</v>
      </c>
      <c r="BF1124" s="222">
        <f t="shared" si="936"/>
        <v>0</v>
      </c>
      <c r="BG1124" s="223"/>
      <c r="BH1124" s="224" t="s">
        <v>65</v>
      </c>
      <c r="BI1124" s="268">
        <v>1.06</v>
      </c>
      <c r="BJ1124" s="249">
        <v>1.18</v>
      </c>
      <c r="BK1124" s="226"/>
      <c r="BL1124" s="269"/>
      <c r="BM1124" s="268">
        <v>1.02</v>
      </c>
      <c r="BN1124" s="226">
        <v>1.1399999999999999</v>
      </c>
      <c r="BO1124" s="226"/>
      <c r="BP1124" s="270"/>
      <c r="BQ1124" s="268">
        <v>0.64</v>
      </c>
      <c r="BR1124" s="226">
        <v>0.76</v>
      </c>
      <c r="BS1124" s="226"/>
      <c r="BT1124" s="271"/>
      <c r="BU1124" s="8"/>
      <c r="BV1124" s="87"/>
      <c r="BW1124" s="104" t="s">
        <v>66</v>
      </c>
      <c r="BX1124" s="127">
        <f>BI1124+BM1124+BQ1124</f>
        <v>2.72</v>
      </c>
      <c r="BY1124" s="128">
        <f>BJ1124+BN1124+BR1124</f>
        <v>3.08</v>
      </c>
      <c r="BZ1124" s="102">
        <f>BK1124+BO1124+BS1124</f>
        <v>0</v>
      </c>
      <c r="CA1124" s="124">
        <f>BL1124+BP1124+BT1124</f>
        <v>0</v>
      </c>
      <c r="CB1124" s="8"/>
      <c r="CC1124" s="87"/>
      <c r="CD1124" s="90" t="s">
        <v>66</v>
      </c>
      <c r="CE1124" s="129">
        <f>BX1124</f>
        <v>2.72</v>
      </c>
      <c r="CF1124" s="102">
        <f>BY1124</f>
        <v>3.08</v>
      </c>
      <c r="CG1124" s="102">
        <f>BZ1124</f>
        <v>0</v>
      </c>
      <c r="CH1124" s="126">
        <f>CA1124</f>
        <v>0</v>
      </c>
      <c r="CI1124" s="8"/>
      <c r="CJ1124" s="9"/>
      <c r="CK1124" s="25" t="s">
        <v>65</v>
      </c>
      <c r="CL1124" s="31">
        <f>BJ1124/(BJ1124+C1125)%</f>
        <v>3.7130270610446816</v>
      </c>
      <c r="CM1124" s="31">
        <f>BN1124/(BN1124+D1125)%</f>
        <v>2.8068447617875165</v>
      </c>
      <c r="CN1124" s="31">
        <f>BR1124/(BR1124+E1125)%</f>
        <v>3.1522189962671088</v>
      </c>
      <c r="CO1124" s="32">
        <f>BY1124/(BY1124+F1125)%</f>
        <v>3.1915444795606445</v>
      </c>
      <c r="CP1124" s="8"/>
      <c r="CQ1124" s="25" t="s">
        <v>65</v>
      </c>
      <c r="CR1124" s="31">
        <f>BK1124/C1125%</f>
        <v>0</v>
      </c>
      <c r="CS1124" s="31">
        <f>BO1124/D1125%</f>
        <v>0</v>
      </c>
      <c r="CT1124" s="31">
        <f>BS1124/E1125%</f>
        <v>0</v>
      </c>
      <c r="CU1124" s="32">
        <f>BZ1124/F1125%</f>
        <v>0</v>
      </c>
    </row>
    <row r="1125" spans="1:99" ht="15.75" customHeight="1" x14ac:dyDescent="0.25">
      <c r="A1125" s="182" t="s">
        <v>66</v>
      </c>
      <c r="B1125" s="202"/>
      <c r="C1125" s="204">
        <v>30.6</v>
      </c>
      <c r="D1125" s="204">
        <v>39.475000000000001</v>
      </c>
      <c r="E1125" s="204">
        <v>23.35</v>
      </c>
      <c r="F1125" s="205">
        <f t="shared" si="946"/>
        <v>93.425000000000011</v>
      </c>
      <c r="G1125" s="206">
        <f t="shared" si="937"/>
        <v>2433.7910000000002</v>
      </c>
      <c r="H1125" s="205">
        <f>G1125/BH1107</f>
        <v>97.351640000000003</v>
      </c>
      <c r="I1125" s="231">
        <f t="shared" si="930"/>
        <v>0</v>
      </c>
      <c r="J1125" s="207">
        <f t="shared" si="938"/>
        <v>0</v>
      </c>
      <c r="K1125" s="231">
        <f t="shared" si="931"/>
        <v>0</v>
      </c>
      <c r="L1125" s="207">
        <f t="shared" si="939"/>
        <v>30</v>
      </c>
      <c r="M1125" s="207">
        <f t="shared" si="932"/>
        <v>525</v>
      </c>
      <c r="N1125" s="207">
        <f t="shared" si="940"/>
        <v>11880</v>
      </c>
      <c r="O1125" s="208">
        <f>(24*60-(I1125+K1125+M1125+AR1125+AS1125+AT1125+AP1125))/24/60*100</f>
        <v>63.541666666666664</v>
      </c>
      <c r="P1125" s="208">
        <f>(X1125*24*60-(J1125+L1125+N1125+AQ1125+AU1125))/X1125/24/60*100</f>
        <v>66.666666666666657</v>
      </c>
      <c r="Q1125" s="232"/>
      <c r="R1125" s="233"/>
      <c r="S1125" s="233"/>
      <c r="T1125" s="234"/>
      <c r="U1125" s="234"/>
      <c r="V1125" s="272"/>
      <c r="W1125" s="213"/>
      <c r="X1125" s="214">
        <f>X1124</f>
        <v>25</v>
      </c>
      <c r="Y1125" s="182" t="s">
        <v>66</v>
      </c>
      <c r="Z1125" s="215"/>
      <c r="AA1125" s="216"/>
      <c r="AB1125" s="216"/>
      <c r="AC1125" s="210">
        <f t="shared" si="933"/>
        <v>0</v>
      </c>
      <c r="AD1125" s="246"/>
      <c r="AE1125" s="246"/>
      <c r="AF1125" s="235"/>
      <c r="AG1125" s="210">
        <f t="shared" si="934"/>
        <v>0</v>
      </c>
      <c r="AH1125" s="235">
        <v>210</v>
      </c>
      <c r="AI1125" s="235">
        <v>155</v>
      </c>
      <c r="AJ1125" s="235">
        <v>160</v>
      </c>
      <c r="AK1125" s="210">
        <f t="shared" si="935"/>
        <v>525</v>
      </c>
      <c r="AL1125" s="233"/>
      <c r="AM1125" s="233"/>
      <c r="AN1125" s="233"/>
      <c r="AO1125" s="207">
        <f t="shared" si="942"/>
        <v>0</v>
      </c>
      <c r="AP1125" s="236"/>
      <c r="AQ1125" s="411">
        <f t="shared" si="943"/>
        <v>0</v>
      </c>
      <c r="AR1125" s="237"/>
      <c r="AS1125" s="237"/>
      <c r="AT1125" s="237"/>
      <c r="AU1125" s="219">
        <f t="shared" si="944"/>
        <v>90</v>
      </c>
      <c r="AV1125" s="263" t="s">
        <v>67</v>
      </c>
      <c r="AW1125" s="221"/>
      <c r="AX1125" s="210"/>
      <c r="AY1125" s="210"/>
      <c r="AZ1125" s="219">
        <f t="shared" si="947"/>
        <v>0</v>
      </c>
      <c r="BA1125" s="222">
        <f t="shared" si="945"/>
        <v>0</v>
      </c>
      <c r="BB1125" s="221"/>
      <c r="BC1125" s="210"/>
      <c r="BD1125" s="210"/>
      <c r="BE1125" s="219">
        <f t="shared" si="948"/>
        <v>0</v>
      </c>
      <c r="BF1125" s="222">
        <f t="shared" si="936"/>
        <v>0</v>
      </c>
      <c r="BG1125" s="238"/>
      <c r="BH1125" s="195"/>
      <c r="BI1125" s="278"/>
      <c r="BJ1125" s="276"/>
      <c r="BK1125" s="279"/>
      <c r="BL1125" s="280"/>
      <c r="BM1125" s="279"/>
      <c r="BN1125" s="281"/>
      <c r="BO1125" s="281"/>
      <c r="BP1125" s="280"/>
      <c r="BQ1125" s="279"/>
      <c r="BR1125" s="197"/>
      <c r="BS1125" s="197"/>
      <c r="BT1125" s="282"/>
      <c r="BU1125" s="8"/>
      <c r="BV1125" s="87"/>
      <c r="BW1125" s="107"/>
      <c r="BX1125" s="130"/>
      <c r="BY1125" s="93"/>
      <c r="BZ1125" s="93"/>
      <c r="CA1125" s="98"/>
      <c r="CB1125" s="8"/>
      <c r="CC1125" s="87"/>
      <c r="CD1125" s="131"/>
      <c r="CE1125" s="132"/>
      <c r="CF1125" s="93"/>
      <c r="CG1125" s="93"/>
      <c r="CH1125" s="133"/>
      <c r="CI1125" s="8"/>
      <c r="CJ1125" s="9"/>
      <c r="CK1125" s="25"/>
      <c r="CL1125" s="2"/>
      <c r="CM1125" s="2"/>
      <c r="CN1125" s="2"/>
      <c r="CO1125" s="3"/>
      <c r="CP1125" s="8"/>
      <c r="CQ1125" s="25"/>
      <c r="CR1125" s="2"/>
      <c r="CS1125" s="2"/>
      <c r="CT1125" s="2"/>
      <c r="CU1125" s="3"/>
    </row>
    <row r="1126" spans="1:99" ht="15.75" customHeight="1" x14ac:dyDescent="0.25">
      <c r="A1126" s="182" t="s">
        <v>68</v>
      </c>
      <c r="B1126" s="202"/>
      <c r="C1126" s="204">
        <v>8.7100000000000009</v>
      </c>
      <c r="D1126" s="204">
        <v>26.01</v>
      </c>
      <c r="E1126" s="204">
        <v>21.98</v>
      </c>
      <c r="F1126" s="205">
        <f t="shared" si="946"/>
        <v>56.7</v>
      </c>
      <c r="G1126" s="206">
        <f t="shared" si="937"/>
        <v>817.86200000000019</v>
      </c>
      <c r="H1126" s="205">
        <f>G1126/BH1107</f>
        <v>32.714480000000009</v>
      </c>
      <c r="I1126" s="231">
        <f t="shared" si="930"/>
        <v>0</v>
      </c>
      <c r="J1126" s="207">
        <f t="shared" si="938"/>
        <v>0</v>
      </c>
      <c r="K1126" s="231">
        <f t="shared" si="931"/>
        <v>0</v>
      </c>
      <c r="L1126" s="207">
        <f t="shared" si="939"/>
        <v>0</v>
      </c>
      <c r="M1126" s="207">
        <f t="shared" si="932"/>
        <v>440</v>
      </c>
      <c r="N1126" s="207">
        <f t="shared" si="940"/>
        <v>10485</v>
      </c>
      <c r="O1126" s="208">
        <f>(24*60-(I1126+K1126+M1126+AR1126+AS1126+AT1126+AP1126))/24/60*100</f>
        <v>69.444444444444443</v>
      </c>
      <c r="P1126" s="208">
        <f>(X1126*24*60-(J1126+L1126+N1126+AQ1126+AU1126))/X1126/24/60*100</f>
        <v>70.875</v>
      </c>
      <c r="Q1126" s="232"/>
      <c r="R1126" s="233"/>
      <c r="S1126" s="233"/>
      <c r="T1126" s="234"/>
      <c r="U1126" s="234"/>
      <c r="V1126" s="272"/>
      <c r="W1126" s="213"/>
      <c r="X1126" s="214">
        <v>25</v>
      </c>
      <c r="Y1126" s="182" t="s">
        <v>68</v>
      </c>
      <c r="Z1126" s="215"/>
      <c r="AA1126" s="216"/>
      <c r="AB1126" s="216"/>
      <c r="AC1126" s="210">
        <f t="shared" si="933"/>
        <v>0</v>
      </c>
      <c r="AD1126" s="235"/>
      <c r="AE1126" s="235"/>
      <c r="AF1126" s="235"/>
      <c r="AG1126" s="210">
        <f t="shared" si="934"/>
        <v>0</v>
      </c>
      <c r="AH1126" s="216">
        <v>310</v>
      </c>
      <c r="AI1126" s="216">
        <v>40</v>
      </c>
      <c r="AJ1126" s="216">
        <v>90</v>
      </c>
      <c r="AK1126" s="210">
        <f t="shared" si="935"/>
        <v>440</v>
      </c>
      <c r="AL1126" s="233"/>
      <c r="AM1126" s="233"/>
      <c r="AN1126" s="233"/>
      <c r="AO1126" s="207">
        <f t="shared" si="942"/>
        <v>0</v>
      </c>
      <c r="AP1126" s="236"/>
      <c r="AQ1126" s="411">
        <f t="shared" si="943"/>
        <v>0</v>
      </c>
      <c r="AR1126" s="237"/>
      <c r="AS1126" s="237"/>
      <c r="AT1126" s="237"/>
      <c r="AU1126" s="219">
        <f t="shared" si="944"/>
        <v>0</v>
      </c>
      <c r="AV1126" s="263" t="s">
        <v>69</v>
      </c>
      <c r="AW1126" s="221"/>
      <c r="AX1126" s="210"/>
      <c r="AY1126" s="210"/>
      <c r="AZ1126" s="219">
        <f t="shared" si="947"/>
        <v>0</v>
      </c>
      <c r="BA1126" s="222">
        <f t="shared" si="945"/>
        <v>0</v>
      </c>
      <c r="BB1126" s="221"/>
      <c r="BC1126" s="210"/>
      <c r="BD1126" s="210"/>
      <c r="BE1126" s="219">
        <f t="shared" si="948"/>
        <v>0</v>
      </c>
      <c r="BF1126" s="222">
        <f t="shared" si="936"/>
        <v>0</v>
      </c>
      <c r="BG1126" s="223"/>
      <c r="BH1126" s="224" t="s">
        <v>70</v>
      </c>
      <c r="BI1126" s="268">
        <v>0.73</v>
      </c>
      <c r="BJ1126" s="249">
        <v>0.73</v>
      </c>
      <c r="BK1126" s="226"/>
      <c r="BL1126" s="269"/>
      <c r="BM1126" s="268">
        <v>0.4</v>
      </c>
      <c r="BN1126" s="226">
        <v>0.4</v>
      </c>
      <c r="BO1126" s="226"/>
      <c r="BP1126" s="270"/>
      <c r="BQ1126" s="268">
        <v>0.33</v>
      </c>
      <c r="BR1126" s="226">
        <v>0.33</v>
      </c>
      <c r="BS1126" s="226"/>
      <c r="BT1126" s="250"/>
      <c r="BU1126" s="8"/>
      <c r="BV1126" s="87"/>
      <c r="BW1126" s="104" t="s">
        <v>68</v>
      </c>
      <c r="BX1126" s="127">
        <f>BI1126+BM1126+BQ1126</f>
        <v>1.46</v>
      </c>
      <c r="BY1126" s="128">
        <f>BJ1126+BN1126+BR1126</f>
        <v>1.46</v>
      </c>
      <c r="BZ1126" s="102">
        <f>BK1126+BO1126+BS1126</f>
        <v>0</v>
      </c>
      <c r="CA1126" s="124">
        <f>BL1126+BP1126+BT1126</f>
        <v>0</v>
      </c>
      <c r="CB1126" s="8"/>
      <c r="CC1126" s="87"/>
      <c r="CD1126" s="131" t="s">
        <v>68</v>
      </c>
      <c r="CE1126" s="129">
        <f>BX1126</f>
        <v>1.46</v>
      </c>
      <c r="CF1126" s="102">
        <f>BY1126</f>
        <v>1.46</v>
      </c>
      <c r="CG1126" s="102">
        <f>BZ1126</f>
        <v>0</v>
      </c>
      <c r="CH1126" s="126">
        <f>CA1126</f>
        <v>0</v>
      </c>
      <c r="CI1126" s="8"/>
      <c r="CJ1126" s="9"/>
      <c r="CK1126" s="25" t="s">
        <v>70</v>
      </c>
      <c r="CL1126" s="31">
        <f>BJ1126/(BJ1126+C1126)%</f>
        <v>7.7330508474576263</v>
      </c>
      <c r="CM1126" s="31">
        <f>BN1126/(BN1126+D1126)%</f>
        <v>1.5145778114350625</v>
      </c>
      <c r="CN1126" s="31">
        <f>BR1126/(BR1126+E1126)%</f>
        <v>1.4791573285522188</v>
      </c>
      <c r="CO1126" s="32">
        <f>BY1126/(BY1126+F1126)%</f>
        <v>2.510316368638239</v>
      </c>
      <c r="CP1126" s="8"/>
      <c r="CQ1126" s="25" t="s">
        <v>70</v>
      </c>
      <c r="CR1126" s="31">
        <f>BK1126/C1126%</f>
        <v>0</v>
      </c>
      <c r="CS1126" s="31">
        <f>BO1126/D1126%</f>
        <v>0</v>
      </c>
      <c r="CT1126" s="31">
        <f>BS1126/E1126%</f>
        <v>0</v>
      </c>
      <c r="CU1126" s="32">
        <f>BZ1126/F1126%</f>
        <v>0</v>
      </c>
    </row>
    <row r="1127" spans="1:99" ht="15.75" customHeight="1" x14ac:dyDescent="0.25">
      <c r="A1127" s="182" t="s">
        <v>71</v>
      </c>
      <c r="B1127" s="202"/>
      <c r="C1127" s="204">
        <v>1.52</v>
      </c>
      <c r="D1127" s="204">
        <v>3.23</v>
      </c>
      <c r="E1127" s="204">
        <v>6.65</v>
      </c>
      <c r="F1127" s="206">
        <f t="shared" si="946"/>
        <v>11.4</v>
      </c>
      <c r="G1127" s="206">
        <f t="shared" si="937"/>
        <v>260.51600000000002</v>
      </c>
      <c r="H1127" s="206">
        <f>G1127/BH1107</f>
        <v>10.420640000000001</v>
      </c>
      <c r="I1127" s="207">
        <f t="shared" si="930"/>
        <v>0</v>
      </c>
      <c r="J1127" s="207">
        <f t="shared" si="938"/>
        <v>0</v>
      </c>
      <c r="K1127" s="207">
        <f t="shared" si="931"/>
        <v>0</v>
      </c>
      <c r="L1127" s="207">
        <f t="shared" si="939"/>
        <v>0</v>
      </c>
      <c r="M1127" s="207">
        <f t="shared" si="932"/>
        <v>320</v>
      </c>
      <c r="N1127" s="207">
        <f t="shared" si="940"/>
        <v>6805</v>
      </c>
      <c r="O1127" s="208">
        <f>(7*24*60-(I1127+K1127+M1127+AR1127+AS1127+AT1127+AP1127))/7/24/60*100</f>
        <v>96.825396825396822</v>
      </c>
      <c r="P1127" s="208">
        <f>(7*X1127*24*60-(J1127+L1127+N1127+AQ1127+AU1127))/7/X1127/24/60*100</f>
        <v>97.299603174603192</v>
      </c>
      <c r="Q1127" s="209"/>
      <c r="R1127" s="210"/>
      <c r="S1127" s="210"/>
      <c r="T1127" s="209"/>
      <c r="U1127" s="209"/>
      <c r="V1127" s="212"/>
      <c r="W1127" s="213"/>
      <c r="X1127" s="214">
        <f>X1120</f>
        <v>25</v>
      </c>
      <c r="Y1127" s="182" t="s">
        <v>71</v>
      </c>
      <c r="Z1127" s="215"/>
      <c r="AA1127" s="216"/>
      <c r="AB1127" s="216"/>
      <c r="AC1127" s="210">
        <f t="shared" si="933"/>
        <v>0</v>
      </c>
      <c r="AD1127" s="235"/>
      <c r="AE1127" s="235"/>
      <c r="AF1127" s="235"/>
      <c r="AG1127" s="210">
        <f t="shared" si="934"/>
        <v>0</v>
      </c>
      <c r="AH1127" s="216">
        <v>180</v>
      </c>
      <c r="AI1127" s="216">
        <v>100</v>
      </c>
      <c r="AJ1127" s="216">
        <v>40</v>
      </c>
      <c r="AK1127" s="210">
        <f t="shared" si="935"/>
        <v>320</v>
      </c>
      <c r="AL1127" s="233"/>
      <c r="AM1127" s="233"/>
      <c r="AN1127" s="233"/>
      <c r="AO1127" s="207">
        <f t="shared" si="942"/>
        <v>0</v>
      </c>
      <c r="AP1127" s="209"/>
      <c r="AQ1127" s="411">
        <f t="shared" si="943"/>
        <v>0</v>
      </c>
      <c r="AR1127" s="210"/>
      <c r="AS1127" s="210"/>
      <c r="AT1127" s="210"/>
      <c r="AU1127" s="219">
        <f t="shared" si="944"/>
        <v>0</v>
      </c>
      <c r="AV1127" s="263" t="s">
        <v>72</v>
      </c>
      <c r="AW1127" s="221">
        <f>AH1127</f>
        <v>180</v>
      </c>
      <c r="AX1127" s="221">
        <f>AI1127</f>
        <v>100</v>
      </c>
      <c r="AY1127" s="221">
        <f>AJ1127</f>
        <v>40</v>
      </c>
      <c r="AZ1127" s="219">
        <f t="shared" si="947"/>
        <v>320</v>
      </c>
      <c r="BA1127" s="222">
        <f t="shared" si="945"/>
        <v>3405</v>
      </c>
      <c r="BB1127" s="221"/>
      <c r="BC1127" s="210"/>
      <c r="BD1127" s="210"/>
      <c r="BE1127" s="219">
        <f t="shared" si="948"/>
        <v>0</v>
      </c>
      <c r="BF1127" s="222">
        <f t="shared" si="936"/>
        <v>0</v>
      </c>
      <c r="BG1127" s="238"/>
      <c r="BH1127" s="195"/>
      <c r="BI1127" s="274"/>
      <c r="BJ1127" s="240"/>
      <c r="BK1127" s="241"/>
      <c r="BL1127" s="275"/>
      <c r="BM1127" s="274"/>
      <c r="BN1127" s="241"/>
      <c r="BO1127" s="241"/>
      <c r="BP1127" s="276"/>
      <c r="BQ1127" s="274"/>
      <c r="BR1127" s="241"/>
      <c r="BS1127" s="241"/>
      <c r="BT1127" s="265"/>
      <c r="BU1127" s="8"/>
      <c r="BV1127" s="87"/>
      <c r="BW1127" s="134"/>
      <c r="BX1127" s="130"/>
      <c r="BY1127" s="93"/>
      <c r="BZ1127" s="93"/>
      <c r="CA1127" s="98"/>
      <c r="CB1127" s="8"/>
      <c r="CC1127" s="87"/>
      <c r="CD1127" s="90"/>
      <c r="CE1127" s="109"/>
      <c r="CF1127" s="93"/>
      <c r="CG1127" s="93"/>
      <c r="CH1127" s="110"/>
      <c r="CI1127" s="8"/>
      <c r="CJ1127" s="9"/>
      <c r="CK1127" s="25"/>
      <c r="CL1127" s="2"/>
      <c r="CM1127" s="2"/>
      <c r="CN1127" s="2"/>
      <c r="CO1127" s="3"/>
      <c r="CP1127" s="8"/>
      <c r="CQ1127" s="25"/>
      <c r="CR1127" s="2"/>
      <c r="CS1127" s="2"/>
      <c r="CT1127" s="2"/>
      <c r="CU1127" s="3"/>
    </row>
    <row r="1128" spans="1:99" ht="15.75" customHeight="1" x14ac:dyDescent="0.25">
      <c r="A1128" s="182" t="s">
        <v>73</v>
      </c>
      <c r="B1128" s="202"/>
      <c r="C1128" s="204">
        <v>5.0049999999999999</v>
      </c>
      <c r="D1128" s="204">
        <v>7.97</v>
      </c>
      <c r="E1128" s="204">
        <v>2.68</v>
      </c>
      <c r="F1128" s="205">
        <f t="shared" ref="F1128:F1134" si="951">C1128+D1128+E1128</f>
        <v>15.654999999999999</v>
      </c>
      <c r="G1128" s="206">
        <f t="shared" si="937"/>
        <v>543.88499999999999</v>
      </c>
      <c r="H1128" s="205">
        <f>G1128/BH1107</f>
        <v>21.755399999999998</v>
      </c>
      <c r="I1128" s="231">
        <f t="shared" ref="I1128:I1133" si="952">AC1128</f>
        <v>0</v>
      </c>
      <c r="J1128" s="207">
        <f t="shared" si="938"/>
        <v>0</v>
      </c>
      <c r="K1128" s="231">
        <f t="shared" ref="K1128:K1133" si="953">AG1128</f>
        <v>0</v>
      </c>
      <c r="L1128" s="207">
        <f t="shared" si="939"/>
        <v>45</v>
      </c>
      <c r="M1128" s="207">
        <f t="shared" ref="M1128:M1133" si="954">AK1128</f>
        <v>500</v>
      </c>
      <c r="N1128" s="207">
        <f t="shared" si="940"/>
        <v>11580</v>
      </c>
      <c r="O1128" s="208">
        <f t="shared" ref="O1128:O1133" si="955">(24*60-(I1128+K1128+M1128+AR1128+AS1128+AT1128+AP1128))/24/60*100</f>
        <v>65.277777777777786</v>
      </c>
      <c r="P1128" s="208">
        <f t="shared" ref="P1128:P1133" si="956">(X1128*24*60-(J1128+L1128+N1128+AQ1128+AU1128))/X1128/24/60*100</f>
        <v>67.708333333333343</v>
      </c>
      <c r="Q1128" s="232"/>
      <c r="R1128" s="233"/>
      <c r="S1128" s="233"/>
      <c r="T1128" s="234"/>
      <c r="U1128" s="234"/>
      <c r="V1128" s="272"/>
      <c r="W1128" s="213"/>
      <c r="X1128" s="214">
        <v>25</v>
      </c>
      <c r="Y1128" s="182" t="s">
        <v>73</v>
      </c>
      <c r="Z1128" s="215"/>
      <c r="AA1128" s="216"/>
      <c r="AB1128" s="216"/>
      <c r="AC1128" s="210">
        <f t="shared" ref="AC1128:AC1133" si="957">Z1128+AA1128+AB1128</f>
        <v>0</v>
      </c>
      <c r="AD1128" s="235"/>
      <c r="AE1128" s="235"/>
      <c r="AF1128" s="235"/>
      <c r="AG1128" s="210">
        <f t="shared" ref="AG1128:AG1133" si="958">AD1128+AE1128+AF1128</f>
        <v>0</v>
      </c>
      <c r="AH1128" s="216">
        <v>120</v>
      </c>
      <c r="AI1128" s="216">
        <v>90</v>
      </c>
      <c r="AJ1128" s="216">
        <v>290</v>
      </c>
      <c r="AK1128" s="210">
        <f t="shared" ref="AK1128:AK1133" si="959">AH1128+AI1128+AJ1128</f>
        <v>500</v>
      </c>
      <c r="AL1128" s="233"/>
      <c r="AM1128" s="233"/>
      <c r="AN1128" s="233"/>
      <c r="AO1128" s="207">
        <f t="shared" si="942"/>
        <v>0</v>
      </c>
      <c r="AP1128" s="236"/>
      <c r="AQ1128" s="411">
        <f t="shared" si="943"/>
        <v>0</v>
      </c>
      <c r="AR1128" s="237"/>
      <c r="AS1128" s="237"/>
      <c r="AT1128" s="237"/>
      <c r="AU1128" s="219">
        <f t="shared" si="944"/>
        <v>0</v>
      </c>
      <c r="AV1128" s="263" t="s">
        <v>74</v>
      </c>
      <c r="AW1128" s="221"/>
      <c r="AX1128" s="210"/>
      <c r="AY1128" s="210"/>
      <c r="AZ1128" s="219">
        <f t="shared" ref="AZ1128:AZ1133" si="960">AW1128+AX1128+AY1128</f>
        <v>0</v>
      </c>
      <c r="BA1128" s="222">
        <f t="shared" si="945"/>
        <v>0</v>
      </c>
      <c r="BB1128" s="221"/>
      <c r="BC1128" s="210"/>
      <c r="BD1128" s="210"/>
      <c r="BE1128" s="219">
        <f t="shared" ref="BE1128:BE1133" si="961">BB1128+BC1128+BD1128</f>
        <v>0</v>
      </c>
      <c r="BF1128" s="222">
        <f t="shared" si="936"/>
        <v>0</v>
      </c>
      <c r="BG1128" s="223"/>
      <c r="BH1128" s="224" t="s">
        <v>71</v>
      </c>
      <c r="BI1128" s="268">
        <v>0.11</v>
      </c>
      <c r="BJ1128" s="249">
        <v>0.11</v>
      </c>
      <c r="BK1128" s="226"/>
      <c r="BL1128" s="269"/>
      <c r="BM1128" s="268">
        <v>0.32</v>
      </c>
      <c r="BN1128" s="226">
        <v>0.32</v>
      </c>
      <c r="BO1128" s="226"/>
      <c r="BP1128" s="270"/>
      <c r="BQ1128" s="268">
        <v>0</v>
      </c>
      <c r="BR1128" s="226">
        <v>0</v>
      </c>
      <c r="BS1128" s="226"/>
      <c r="BT1128" s="250"/>
      <c r="BU1128" s="8"/>
      <c r="BV1128" s="87"/>
      <c r="BW1128" s="104" t="s">
        <v>71</v>
      </c>
      <c r="BX1128" s="127">
        <f t="shared" ref="BX1128:CA1129" si="962">BI1128+BM1128+BQ1128</f>
        <v>0.43</v>
      </c>
      <c r="BY1128" s="128">
        <f t="shared" si="962"/>
        <v>0.43</v>
      </c>
      <c r="BZ1128" s="102">
        <f t="shared" si="962"/>
        <v>0</v>
      </c>
      <c r="CA1128" s="124">
        <f t="shared" si="962"/>
        <v>0</v>
      </c>
      <c r="CB1128" s="8"/>
      <c r="CC1128" s="87"/>
      <c r="CD1128" s="131" t="s">
        <v>71</v>
      </c>
      <c r="CE1128" s="129">
        <f t="shared" ref="CE1128:CH1129" si="963">BX1128</f>
        <v>0.43</v>
      </c>
      <c r="CF1128" s="102">
        <f t="shared" si="963"/>
        <v>0.43</v>
      </c>
      <c r="CG1128" s="102">
        <f t="shared" si="963"/>
        <v>0</v>
      </c>
      <c r="CH1128" s="126">
        <f t="shared" si="963"/>
        <v>0</v>
      </c>
      <c r="CI1128" s="8"/>
      <c r="CJ1128" s="9"/>
      <c r="CK1128" s="25" t="s">
        <v>75</v>
      </c>
      <c r="CL1128" s="31">
        <f>BJ1128/(BJ1128+C1127)%</f>
        <v>6.7484662576687109</v>
      </c>
      <c r="CM1128" s="31">
        <f>BN1128/(BN1128+D1127)%</f>
        <v>9.0140845070422539</v>
      </c>
      <c r="CN1128" s="31">
        <f>BR1128/(BR1128+E1128)%</f>
        <v>0</v>
      </c>
      <c r="CO1128" s="32">
        <f>BY1128/(BY1128+F1127)%</f>
        <v>3.6348267117497883</v>
      </c>
      <c r="CP1128" s="8"/>
      <c r="CQ1128" s="25" t="s">
        <v>75</v>
      </c>
      <c r="CR1128" s="31">
        <f>BK1128/C1127%</f>
        <v>0</v>
      </c>
      <c r="CS1128" s="31">
        <f>BO1128/D1127%</f>
        <v>0</v>
      </c>
      <c r="CT1128" s="31">
        <f>BS1128/E1127%</f>
        <v>0</v>
      </c>
      <c r="CU1128" s="32">
        <f>BZ1128/F1127%</f>
        <v>0</v>
      </c>
    </row>
    <row r="1129" spans="1:99" ht="15.75" customHeight="1" x14ac:dyDescent="0.25">
      <c r="A1129" s="201" t="s">
        <v>76</v>
      </c>
      <c r="B1129" s="202"/>
      <c r="C1129" s="204">
        <v>5.49</v>
      </c>
      <c r="D1129" s="204">
        <v>11.374000000000001</v>
      </c>
      <c r="E1129" s="204">
        <v>20.753</v>
      </c>
      <c r="F1129" s="206">
        <f t="shared" si="951"/>
        <v>37.617000000000004</v>
      </c>
      <c r="G1129" s="206">
        <f t="shared" si="937"/>
        <v>869.72199999999987</v>
      </c>
      <c r="H1129" s="206">
        <f>G1129/BH1107</f>
        <v>34.788879999999992</v>
      </c>
      <c r="I1129" s="207">
        <f t="shared" si="952"/>
        <v>0</v>
      </c>
      <c r="J1129" s="207">
        <f t="shared" si="938"/>
        <v>45</v>
      </c>
      <c r="K1129" s="207">
        <f t="shared" si="953"/>
        <v>0</v>
      </c>
      <c r="L1129" s="207">
        <f t="shared" si="939"/>
        <v>45</v>
      </c>
      <c r="M1129" s="207">
        <f t="shared" si="954"/>
        <v>660</v>
      </c>
      <c r="N1129" s="207">
        <f t="shared" si="940"/>
        <v>6150</v>
      </c>
      <c r="O1129" s="208">
        <f t="shared" si="955"/>
        <v>54.166666666666664</v>
      </c>
      <c r="P1129" s="208">
        <f t="shared" si="956"/>
        <v>82.583333333333343</v>
      </c>
      <c r="Q1129" s="209" t="e">
        <f t="shared" ref="Q1129:S1134" si="964">C1129/AL1129*60</f>
        <v>#DIV/0!</v>
      </c>
      <c r="R1129" s="210" t="e">
        <f t="shared" si="964"/>
        <v>#DIV/0!</v>
      </c>
      <c r="S1129" s="210" t="e">
        <f t="shared" si="964"/>
        <v>#DIV/0!</v>
      </c>
      <c r="T1129" s="209" t="e">
        <f>(F1129)/(AL1129+AM1129+AN1129)*60</f>
        <v>#DIV/0!</v>
      </c>
      <c r="U1129" s="209" t="e">
        <f>(G1129)*60/AO1129</f>
        <v>#DIV/0!</v>
      </c>
      <c r="V1129" s="212"/>
      <c r="W1129" s="213"/>
      <c r="X1129" s="214">
        <f>X1125</f>
        <v>25</v>
      </c>
      <c r="Y1129" s="201" t="s">
        <v>76</v>
      </c>
      <c r="Z1129" s="215"/>
      <c r="AA1129" s="216"/>
      <c r="AB1129" s="216"/>
      <c r="AC1129" s="210">
        <f t="shared" si="957"/>
        <v>0</v>
      </c>
      <c r="AD1129" s="235"/>
      <c r="AE1129" s="235"/>
      <c r="AF1129" s="246"/>
      <c r="AG1129" s="210">
        <f t="shared" si="958"/>
        <v>0</v>
      </c>
      <c r="AH1129" s="235">
        <v>300</v>
      </c>
      <c r="AI1129" s="235">
        <v>240</v>
      </c>
      <c r="AJ1129" s="235">
        <v>120</v>
      </c>
      <c r="AK1129" s="210">
        <f t="shared" si="959"/>
        <v>660</v>
      </c>
      <c r="AL1129" s="210"/>
      <c r="AM1129" s="210"/>
      <c r="AN1129" s="210"/>
      <c r="AO1129" s="207">
        <f t="shared" si="942"/>
        <v>0</v>
      </c>
      <c r="AP1129" s="209"/>
      <c r="AQ1129" s="411">
        <f t="shared" si="943"/>
        <v>0</v>
      </c>
      <c r="AR1129" s="210"/>
      <c r="AS1129" s="210"/>
      <c r="AT1129" s="210"/>
      <c r="AU1129" s="219">
        <f t="shared" si="944"/>
        <v>30</v>
      </c>
      <c r="AV1129" s="263" t="s">
        <v>77</v>
      </c>
      <c r="AW1129" s="221"/>
      <c r="AX1129" s="210"/>
      <c r="AY1129" s="210"/>
      <c r="AZ1129" s="219">
        <f t="shared" si="960"/>
        <v>0</v>
      </c>
      <c r="BA1129" s="222">
        <f t="shared" si="945"/>
        <v>0</v>
      </c>
      <c r="BB1129" s="221"/>
      <c r="BC1129" s="210"/>
      <c r="BD1129" s="210"/>
      <c r="BE1129" s="219">
        <f t="shared" si="961"/>
        <v>0</v>
      </c>
      <c r="BF1129" s="222">
        <f t="shared" si="936"/>
        <v>0</v>
      </c>
      <c r="BG1129" s="238"/>
      <c r="BH1129" s="283" t="s">
        <v>73</v>
      </c>
      <c r="BI1129" s="264">
        <v>0.26</v>
      </c>
      <c r="BJ1129" s="264">
        <v>0.26</v>
      </c>
      <c r="BK1129" s="264"/>
      <c r="BL1129" s="264"/>
      <c r="BM1129" s="264">
        <v>0.33</v>
      </c>
      <c r="BN1129" s="264">
        <v>0.33</v>
      </c>
      <c r="BO1129" s="264"/>
      <c r="BP1129" s="264"/>
      <c r="BQ1129" s="264">
        <v>0</v>
      </c>
      <c r="BR1129" s="264">
        <v>0</v>
      </c>
      <c r="BS1129" s="264"/>
      <c r="BT1129" s="250"/>
      <c r="BU1129" s="8"/>
      <c r="BV1129" s="87"/>
      <c r="BW1129" s="104" t="s">
        <v>73</v>
      </c>
      <c r="BX1129" s="135">
        <f t="shared" si="962"/>
        <v>0.59000000000000008</v>
      </c>
      <c r="BY1129" s="136">
        <f t="shared" si="962"/>
        <v>0.59000000000000008</v>
      </c>
      <c r="BZ1129" s="137">
        <f t="shared" si="962"/>
        <v>0</v>
      </c>
      <c r="CA1129" s="138">
        <f t="shared" si="962"/>
        <v>0</v>
      </c>
      <c r="CB1129" s="8"/>
      <c r="CC1129" s="118"/>
      <c r="CD1129" s="139" t="s">
        <v>73</v>
      </c>
      <c r="CE1129" s="140">
        <f t="shared" si="963"/>
        <v>0.59000000000000008</v>
      </c>
      <c r="CF1129" s="137">
        <f t="shared" si="963"/>
        <v>0.59000000000000008</v>
      </c>
      <c r="CG1129" s="137">
        <f t="shared" si="963"/>
        <v>0</v>
      </c>
      <c r="CH1129" s="141">
        <f t="shared" si="963"/>
        <v>0</v>
      </c>
      <c r="CI1129" s="8"/>
      <c r="CJ1129" s="9"/>
      <c r="CK1129" s="33"/>
      <c r="CL1129" s="4"/>
      <c r="CM1129" s="4"/>
      <c r="CN1129" s="4"/>
      <c r="CO1129" s="5"/>
      <c r="CP1129" s="8"/>
      <c r="CQ1129" s="34" t="s">
        <v>78</v>
      </c>
      <c r="CR1129" s="35">
        <f>BK1129/C1128%</f>
        <v>0</v>
      </c>
      <c r="CS1129" s="35">
        <f>BO1129/D1128%</f>
        <v>0</v>
      </c>
      <c r="CT1129" s="35">
        <f>BS1129/E1128%</f>
        <v>0</v>
      </c>
      <c r="CU1129" s="47">
        <f>BZ1129/F1128%</f>
        <v>0</v>
      </c>
    </row>
    <row r="1130" spans="1:99" ht="15.75" customHeight="1" x14ac:dyDescent="0.25">
      <c r="A1130" s="182" t="s">
        <v>79</v>
      </c>
      <c r="B1130" s="202"/>
      <c r="C1130" s="204">
        <v>9.0749999999999993</v>
      </c>
      <c r="D1130" s="204">
        <v>9.1829999999999998</v>
      </c>
      <c r="E1130" s="204">
        <v>15.647</v>
      </c>
      <c r="F1130" s="205">
        <f t="shared" si="951"/>
        <v>33.905000000000001</v>
      </c>
      <c r="G1130" s="206">
        <f t="shared" si="937"/>
        <v>818.47399999999993</v>
      </c>
      <c r="H1130" s="205">
        <f>G1130/BH1107</f>
        <v>32.738959999999999</v>
      </c>
      <c r="I1130" s="231">
        <f t="shared" si="952"/>
        <v>0</v>
      </c>
      <c r="J1130" s="207">
        <f t="shared" si="938"/>
        <v>0</v>
      </c>
      <c r="K1130" s="231">
        <f t="shared" si="953"/>
        <v>0</v>
      </c>
      <c r="L1130" s="207">
        <f t="shared" si="939"/>
        <v>0</v>
      </c>
      <c r="M1130" s="207">
        <f t="shared" si="954"/>
        <v>40</v>
      </c>
      <c r="N1130" s="207">
        <f t="shared" si="940"/>
        <v>8030</v>
      </c>
      <c r="O1130" s="208">
        <f t="shared" si="955"/>
        <v>97.222222222222214</v>
      </c>
      <c r="P1130" s="208">
        <f t="shared" si="956"/>
        <v>76.3611111111111</v>
      </c>
      <c r="Q1130" s="232" t="e">
        <f t="shared" si="964"/>
        <v>#DIV/0!</v>
      </c>
      <c r="R1130" s="233" t="e">
        <f t="shared" si="964"/>
        <v>#DIV/0!</v>
      </c>
      <c r="S1130" s="233" t="e">
        <f t="shared" si="964"/>
        <v>#DIV/0!</v>
      </c>
      <c r="T1130" s="234" t="e">
        <f>(F1130)/(AL1130+AM1130+AN1130)*60</f>
        <v>#DIV/0!</v>
      </c>
      <c r="U1130" s="234" t="e">
        <f>(G1130)*60/AO1130</f>
        <v>#DIV/0!</v>
      </c>
      <c r="V1130" s="272"/>
      <c r="W1130" s="213"/>
      <c r="X1130" s="214">
        <f>X1129</f>
        <v>25</v>
      </c>
      <c r="Y1130" s="182" t="s">
        <v>79</v>
      </c>
      <c r="Z1130" s="215"/>
      <c r="AA1130" s="216"/>
      <c r="AB1130" s="216"/>
      <c r="AC1130" s="210">
        <f t="shared" si="957"/>
        <v>0</v>
      </c>
      <c r="AD1130" s="235"/>
      <c r="AE1130" s="235"/>
      <c r="AF1130" s="246"/>
      <c r="AG1130" s="210">
        <f t="shared" si="958"/>
        <v>0</v>
      </c>
      <c r="AH1130" s="235">
        <v>0</v>
      </c>
      <c r="AI1130" s="235">
        <v>40</v>
      </c>
      <c r="AJ1130" s="235">
        <v>0</v>
      </c>
      <c r="AK1130" s="210">
        <f t="shared" si="959"/>
        <v>40</v>
      </c>
      <c r="AL1130" s="233"/>
      <c r="AM1130" s="233"/>
      <c r="AN1130" s="233"/>
      <c r="AO1130" s="207">
        <f t="shared" si="942"/>
        <v>0</v>
      </c>
      <c r="AP1130" s="236"/>
      <c r="AQ1130" s="411">
        <f t="shared" si="943"/>
        <v>480</v>
      </c>
      <c r="AR1130" s="237"/>
      <c r="AS1130" s="237"/>
      <c r="AT1130" s="237"/>
      <c r="AU1130" s="219">
        <f t="shared" si="944"/>
        <v>0</v>
      </c>
      <c r="AV1130" s="263" t="s">
        <v>80</v>
      </c>
      <c r="AW1130" s="221"/>
      <c r="AX1130" s="210"/>
      <c r="AY1130" s="210"/>
      <c r="AZ1130" s="219">
        <f t="shared" si="960"/>
        <v>0</v>
      </c>
      <c r="BA1130" s="222">
        <f t="shared" si="945"/>
        <v>0</v>
      </c>
      <c r="BB1130" s="221"/>
      <c r="BC1130" s="210"/>
      <c r="BD1130" s="210"/>
      <c r="BE1130" s="219">
        <f t="shared" si="961"/>
        <v>0</v>
      </c>
      <c r="BF1130" s="222">
        <f t="shared" si="936"/>
        <v>0</v>
      </c>
      <c r="BG1130" s="284"/>
      <c r="BH1130" s="224" t="s">
        <v>77</v>
      </c>
      <c r="BI1130" s="225"/>
      <c r="BJ1130" s="249"/>
      <c r="BK1130" s="226">
        <v>0.108</v>
      </c>
      <c r="BL1130" s="250"/>
      <c r="BM1130" s="225"/>
      <c r="BN1130" s="226"/>
      <c r="BO1130" s="226">
        <v>0.192</v>
      </c>
      <c r="BP1130" s="251"/>
      <c r="BQ1130" s="225"/>
      <c r="BR1130" s="226"/>
      <c r="BS1130" s="226">
        <v>0.45300000000000001</v>
      </c>
      <c r="BT1130" s="250"/>
      <c r="BU1130" s="8"/>
      <c r="BV1130" s="87"/>
      <c r="BW1130" s="104" t="s">
        <v>77</v>
      </c>
      <c r="BX1130" s="130"/>
      <c r="BY1130" s="93"/>
      <c r="BZ1130" s="102">
        <f>BK1130+BO1130+BS1130</f>
        <v>0.753</v>
      </c>
      <c r="CA1130" s="98"/>
      <c r="CB1130" s="8"/>
      <c r="CC1130" s="87"/>
      <c r="CD1130" s="131" t="s">
        <v>77</v>
      </c>
      <c r="CE1130" s="132"/>
      <c r="CF1130" s="93"/>
      <c r="CG1130" s="102">
        <f>BZ1130</f>
        <v>0.753</v>
      </c>
      <c r="CH1130" s="133"/>
      <c r="CI1130" s="8"/>
      <c r="CJ1130" s="9"/>
      <c r="CK1130" s="34" t="s">
        <v>78</v>
      </c>
      <c r="CL1130" s="35">
        <f>BJ1129/(BJ1129+C1128)%</f>
        <v>4.9382716049382722</v>
      </c>
      <c r="CM1130" s="31">
        <f>BN1129/(BN1129+D1128)%</f>
        <v>3.9759036144578319</v>
      </c>
      <c r="CN1130" s="31">
        <f>BR1129/(BR1129+E1128)%</f>
        <v>0</v>
      </c>
      <c r="CO1130" s="32">
        <f>BY1129/(BY1129+F1128)%</f>
        <v>3.6318867343798096</v>
      </c>
      <c r="CP1130" s="8"/>
      <c r="CQ1130" s="25" t="s">
        <v>77</v>
      </c>
      <c r="CR1130" s="31">
        <f>BK1130/C1129%</f>
        <v>1.9672131147540981</v>
      </c>
      <c r="CS1130" s="31">
        <f>BO1130/D1129%</f>
        <v>1.6880604888341832</v>
      </c>
      <c r="CT1130" s="31">
        <f>BS1130/E1129%</f>
        <v>2.182816942128849</v>
      </c>
      <c r="CU1130" s="32">
        <f>BZ1130/F1129%</f>
        <v>2.0017545258792566</v>
      </c>
    </row>
    <row r="1131" spans="1:99" ht="15.75" customHeight="1" x14ac:dyDescent="0.25">
      <c r="A1131" s="182" t="s">
        <v>81</v>
      </c>
      <c r="B1131" s="202"/>
      <c r="C1131" s="204">
        <v>0</v>
      </c>
      <c r="D1131" s="204">
        <v>0</v>
      </c>
      <c r="E1131" s="204">
        <v>0</v>
      </c>
      <c r="F1131" s="205">
        <f t="shared" si="951"/>
        <v>0</v>
      </c>
      <c r="G1131" s="206">
        <f t="shared" si="937"/>
        <v>25.011999999999997</v>
      </c>
      <c r="H1131" s="205">
        <f>G1131/BH1107</f>
        <v>1.0004799999999998</v>
      </c>
      <c r="I1131" s="231">
        <f t="shared" si="952"/>
        <v>0</v>
      </c>
      <c r="J1131" s="207">
        <f t="shared" si="938"/>
        <v>0</v>
      </c>
      <c r="K1131" s="231">
        <f t="shared" si="953"/>
        <v>0</v>
      </c>
      <c r="L1131" s="207">
        <f t="shared" si="939"/>
        <v>0</v>
      </c>
      <c r="M1131" s="207">
        <f t="shared" si="954"/>
        <v>1440</v>
      </c>
      <c r="N1131" s="207">
        <f t="shared" si="940"/>
        <v>32380</v>
      </c>
      <c r="O1131" s="208">
        <f t="shared" si="955"/>
        <v>0</v>
      </c>
      <c r="P1131" s="208">
        <f t="shared" si="956"/>
        <v>10.055555555555557</v>
      </c>
      <c r="Q1131" s="232" t="e">
        <f t="shared" si="964"/>
        <v>#DIV/0!</v>
      </c>
      <c r="R1131" s="233" t="e">
        <f t="shared" si="964"/>
        <v>#DIV/0!</v>
      </c>
      <c r="S1131" s="233" t="e">
        <f t="shared" si="964"/>
        <v>#DIV/0!</v>
      </c>
      <c r="T1131" s="234" t="e">
        <f>(F1131)/(AL1131+AM1131+AN1131)*60</f>
        <v>#DIV/0!</v>
      </c>
      <c r="U1131" s="234" t="e">
        <f>(G1131)*60/AO1131</f>
        <v>#DIV/0!</v>
      </c>
      <c r="V1131" s="272"/>
      <c r="W1131" s="213"/>
      <c r="X1131" s="285">
        <f>X1130</f>
        <v>25</v>
      </c>
      <c r="Y1131" s="182" t="s">
        <v>81</v>
      </c>
      <c r="Z1131" s="215"/>
      <c r="AA1131" s="216"/>
      <c r="AB1131" s="216"/>
      <c r="AC1131" s="210">
        <f t="shared" si="957"/>
        <v>0</v>
      </c>
      <c r="AD1131" s="216"/>
      <c r="AE1131" s="216"/>
      <c r="AF1131" s="216"/>
      <c r="AG1131" s="210">
        <f t="shared" si="958"/>
        <v>0</v>
      </c>
      <c r="AH1131" s="235">
        <v>480</v>
      </c>
      <c r="AI1131" s="235">
        <v>480</v>
      </c>
      <c r="AJ1131" s="235">
        <v>480</v>
      </c>
      <c r="AK1131" s="210">
        <f t="shared" si="959"/>
        <v>1440</v>
      </c>
      <c r="AL1131" s="233"/>
      <c r="AM1131" s="233"/>
      <c r="AN1131" s="233"/>
      <c r="AO1131" s="207">
        <f t="shared" si="942"/>
        <v>0</v>
      </c>
      <c r="AP1131" s="236"/>
      <c r="AQ1131" s="411">
        <f t="shared" si="943"/>
        <v>0</v>
      </c>
      <c r="AR1131" s="237"/>
      <c r="AS1131" s="237"/>
      <c r="AT1131" s="237"/>
      <c r="AU1131" s="219">
        <f t="shared" si="944"/>
        <v>0</v>
      </c>
      <c r="AV1131" s="263" t="s">
        <v>82</v>
      </c>
      <c r="AW1131" s="221"/>
      <c r="AX1131" s="210"/>
      <c r="AY1131" s="210"/>
      <c r="AZ1131" s="219">
        <f t="shared" si="960"/>
        <v>0</v>
      </c>
      <c r="BA1131" s="222">
        <f t="shared" si="945"/>
        <v>0</v>
      </c>
      <c r="BB1131" s="221"/>
      <c r="BC1131" s="210"/>
      <c r="BD1131" s="210"/>
      <c r="BE1131" s="219">
        <f t="shared" si="961"/>
        <v>0</v>
      </c>
      <c r="BF1131" s="222">
        <f t="shared" si="936"/>
        <v>0</v>
      </c>
      <c r="BG1131" s="223"/>
      <c r="BH1131" s="195"/>
      <c r="BI1131" s="239"/>
      <c r="BJ1131" s="240"/>
      <c r="BK1131" s="241"/>
      <c r="BL1131" s="242"/>
      <c r="BM1131" s="239"/>
      <c r="BN1131" s="241"/>
      <c r="BO1131" s="241"/>
      <c r="BP1131" s="198"/>
      <c r="BQ1131" s="239"/>
      <c r="BR1131" s="241"/>
      <c r="BS1131" s="241"/>
      <c r="BT1131" s="242"/>
      <c r="BU1131" s="8"/>
      <c r="BV1131" s="87"/>
      <c r="BW1131" s="107"/>
      <c r="BX1131" s="130"/>
      <c r="BY1131" s="93"/>
      <c r="BZ1131" s="93"/>
      <c r="CA1131" s="98"/>
      <c r="CB1131" s="8"/>
      <c r="CC1131" s="87"/>
      <c r="CD1131" s="108"/>
      <c r="CE1131" s="109"/>
      <c r="CF1131" s="93"/>
      <c r="CG1131" s="93"/>
      <c r="CH1131" s="110"/>
      <c r="CI1131" s="8"/>
      <c r="CJ1131" s="9"/>
      <c r="CK1131" s="36"/>
      <c r="CL1131" s="37"/>
      <c r="CM1131" s="37"/>
      <c r="CN1131" s="37"/>
      <c r="CO1131" s="38"/>
      <c r="CP1131" s="8"/>
      <c r="CQ1131" s="25"/>
      <c r="CR1131" s="2"/>
      <c r="CS1131" s="2"/>
      <c r="CT1131" s="2"/>
      <c r="CU1131" s="3"/>
    </row>
    <row r="1132" spans="1:99" ht="15.75" customHeight="1" x14ac:dyDescent="0.25">
      <c r="A1132" s="182" t="s">
        <v>83</v>
      </c>
      <c r="B1132" s="202"/>
      <c r="C1132" s="204">
        <v>5.35</v>
      </c>
      <c r="D1132" s="204">
        <v>3.1480000000000001</v>
      </c>
      <c r="E1132" s="204">
        <v>5.3570000000000002</v>
      </c>
      <c r="F1132" s="205">
        <f t="shared" si="951"/>
        <v>13.855</v>
      </c>
      <c r="G1132" s="206">
        <f t="shared" si="937"/>
        <v>342.56</v>
      </c>
      <c r="H1132" s="205">
        <f>G1132/BH1107</f>
        <v>13.702400000000001</v>
      </c>
      <c r="I1132" s="231">
        <f t="shared" si="952"/>
        <v>0</v>
      </c>
      <c r="J1132" s="207">
        <f t="shared" si="938"/>
        <v>540</v>
      </c>
      <c r="K1132" s="231">
        <f t="shared" si="953"/>
        <v>0</v>
      </c>
      <c r="L1132" s="207">
        <f t="shared" si="939"/>
        <v>240</v>
      </c>
      <c r="M1132" s="207">
        <f t="shared" si="954"/>
        <v>105</v>
      </c>
      <c r="N1132" s="207">
        <f t="shared" si="940"/>
        <v>3685</v>
      </c>
      <c r="O1132" s="208">
        <f t="shared" si="955"/>
        <v>92.708333333333343</v>
      </c>
      <c r="P1132" s="208">
        <f t="shared" si="956"/>
        <v>87.597222222222229</v>
      </c>
      <c r="Q1132" s="232" t="e">
        <f t="shared" si="964"/>
        <v>#DIV/0!</v>
      </c>
      <c r="R1132" s="233" t="e">
        <f t="shared" si="964"/>
        <v>#DIV/0!</v>
      </c>
      <c r="S1132" s="233" t="e">
        <f t="shared" si="964"/>
        <v>#DIV/0!</v>
      </c>
      <c r="T1132" s="234" t="e">
        <f>(F1132)/(AL1132+AM1132+AN1132)*60</f>
        <v>#DIV/0!</v>
      </c>
      <c r="U1132" s="234" t="e">
        <f>(G1132)*60/AO1132</f>
        <v>#DIV/0!</v>
      </c>
      <c r="V1132" s="272"/>
      <c r="W1132" s="286"/>
      <c r="X1132" s="214">
        <f>X1131</f>
        <v>25</v>
      </c>
      <c r="Y1132" s="182" t="s">
        <v>83</v>
      </c>
      <c r="Z1132" s="215"/>
      <c r="AA1132" s="215"/>
      <c r="AB1132" s="215"/>
      <c r="AC1132" s="210">
        <f t="shared" si="957"/>
        <v>0</v>
      </c>
      <c r="AD1132" s="215"/>
      <c r="AE1132" s="215"/>
      <c r="AF1132" s="215"/>
      <c r="AG1132" s="210">
        <f t="shared" si="958"/>
        <v>0</v>
      </c>
      <c r="AH1132" s="235">
        <v>30</v>
      </c>
      <c r="AI1132" s="235">
        <v>40</v>
      </c>
      <c r="AJ1132" s="235">
        <v>35</v>
      </c>
      <c r="AK1132" s="210">
        <f t="shared" si="959"/>
        <v>105</v>
      </c>
      <c r="AL1132" s="233"/>
      <c r="AM1132" s="233"/>
      <c r="AN1132" s="233"/>
      <c r="AO1132" s="207">
        <f t="shared" si="942"/>
        <v>0</v>
      </c>
      <c r="AP1132" s="236"/>
      <c r="AQ1132" s="411">
        <f t="shared" si="943"/>
        <v>0</v>
      </c>
      <c r="AR1132" s="237"/>
      <c r="AS1132" s="237"/>
      <c r="AT1132" s="237"/>
      <c r="AU1132" s="219">
        <f t="shared" si="944"/>
        <v>0</v>
      </c>
      <c r="AV1132" s="263" t="s">
        <v>84</v>
      </c>
      <c r="AW1132" s="221"/>
      <c r="AX1132" s="210"/>
      <c r="AY1132" s="210"/>
      <c r="AZ1132" s="219">
        <f t="shared" si="960"/>
        <v>0</v>
      </c>
      <c r="BA1132" s="222">
        <f t="shared" si="945"/>
        <v>0</v>
      </c>
      <c r="BB1132" s="221"/>
      <c r="BC1132" s="210"/>
      <c r="BD1132" s="210"/>
      <c r="BE1132" s="219">
        <f t="shared" si="961"/>
        <v>0</v>
      </c>
      <c r="BF1132" s="222">
        <f t="shared" si="936"/>
        <v>0</v>
      </c>
      <c r="BG1132" s="223"/>
      <c r="BH1132" s="224" t="s">
        <v>80</v>
      </c>
      <c r="BI1132" s="225"/>
      <c r="BJ1132" s="249"/>
      <c r="BK1132" s="226">
        <v>7.3999999999999996E-2</v>
      </c>
      <c r="BL1132" s="250"/>
      <c r="BM1132" s="287"/>
      <c r="BN1132" s="226"/>
      <c r="BO1132" s="226">
        <v>0.11600000000000001</v>
      </c>
      <c r="BP1132" s="288"/>
      <c r="BQ1132" s="287"/>
      <c r="BR1132" s="226"/>
      <c r="BS1132" s="226">
        <v>0.22700000000000001</v>
      </c>
      <c r="BT1132" s="289"/>
      <c r="BU1132" s="8"/>
      <c r="BV1132" s="87"/>
      <c r="BW1132" s="104" t="s">
        <v>80</v>
      </c>
      <c r="BX1132" s="130"/>
      <c r="BY1132" s="93"/>
      <c r="BZ1132" s="102">
        <f>BK1132+BO1132+BS1132</f>
        <v>0.41700000000000004</v>
      </c>
      <c r="CA1132" s="98"/>
      <c r="CB1132" s="8"/>
      <c r="CC1132" s="87"/>
      <c r="CD1132" s="131" t="s">
        <v>80</v>
      </c>
      <c r="CE1132" s="132"/>
      <c r="CF1132" s="93"/>
      <c r="CG1132" s="102">
        <f>BZ1132</f>
        <v>0.41700000000000004</v>
      </c>
      <c r="CH1132" s="133"/>
      <c r="CI1132" s="8"/>
      <c r="CJ1132" s="9"/>
      <c r="CK1132" s="39"/>
      <c r="CL1132" s="40"/>
      <c r="CM1132" s="40"/>
      <c r="CN1132" s="40"/>
      <c r="CO1132" s="41"/>
      <c r="CP1132" s="8"/>
      <c r="CQ1132" s="25" t="s">
        <v>80</v>
      </c>
      <c r="CR1132" s="31">
        <f>BK1132/C1130%</f>
        <v>0.81542699724517909</v>
      </c>
      <c r="CS1132" s="31">
        <f>BO1132/D1130%</f>
        <v>1.2632037460524885</v>
      </c>
      <c r="CT1132" s="31">
        <f>BS1132/E1130%</f>
        <v>1.4507573336741868</v>
      </c>
      <c r="CU1132" s="32">
        <f>BZ1132/F1130%</f>
        <v>1.2299070933490637</v>
      </c>
    </row>
    <row r="1133" spans="1:99" ht="15.75" customHeight="1" x14ac:dyDescent="0.25">
      <c r="A1133" s="182" t="s">
        <v>85</v>
      </c>
      <c r="B1133" s="202"/>
      <c r="C1133" s="204">
        <v>3.4849999999999999</v>
      </c>
      <c r="D1133" s="204">
        <v>14.826000000000001</v>
      </c>
      <c r="E1133" s="204">
        <v>12.012</v>
      </c>
      <c r="F1133" s="205">
        <f t="shared" si="951"/>
        <v>30.323</v>
      </c>
      <c r="G1133" s="206">
        <f t="shared" si="937"/>
        <v>701.12499999999989</v>
      </c>
      <c r="H1133" s="205">
        <f>G1133/BH1107</f>
        <v>28.044999999999995</v>
      </c>
      <c r="I1133" s="231">
        <f t="shared" si="952"/>
        <v>0</v>
      </c>
      <c r="J1133" s="207">
        <f t="shared" si="938"/>
        <v>0</v>
      </c>
      <c r="K1133" s="231">
        <f t="shared" si="953"/>
        <v>0</v>
      </c>
      <c r="L1133" s="207">
        <f t="shared" si="939"/>
        <v>40</v>
      </c>
      <c r="M1133" s="207">
        <f t="shared" si="954"/>
        <v>480</v>
      </c>
      <c r="N1133" s="207">
        <f t="shared" si="940"/>
        <v>9640</v>
      </c>
      <c r="O1133" s="208">
        <f t="shared" si="955"/>
        <v>66.666666666666657</v>
      </c>
      <c r="P1133" s="208">
        <f t="shared" si="956"/>
        <v>72.319444444444457</v>
      </c>
      <c r="Q1133" s="232" t="e">
        <f t="shared" si="964"/>
        <v>#DIV/0!</v>
      </c>
      <c r="R1133" s="233" t="e">
        <f t="shared" si="964"/>
        <v>#DIV/0!</v>
      </c>
      <c r="S1133" s="233" t="e">
        <f t="shared" si="964"/>
        <v>#DIV/0!</v>
      </c>
      <c r="T1133" s="234" t="e">
        <f>(F1133)/(AL1133+AM1133+AN1133)*60</f>
        <v>#DIV/0!</v>
      </c>
      <c r="U1133" s="234" t="e">
        <f>(G1133)*60/AO1133</f>
        <v>#DIV/0!</v>
      </c>
      <c r="V1133" s="272"/>
      <c r="W1133" s="213"/>
      <c r="X1133" s="285">
        <f>X1132</f>
        <v>25</v>
      </c>
      <c r="Y1133" s="182" t="s">
        <v>85</v>
      </c>
      <c r="Z1133" s="215"/>
      <c r="AA1133" s="215"/>
      <c r="AB1133" s="215"/>
      <c r="AC1133" s="210">
        <f t="shared" si="957"/>
        <v>0</v>
      </c>
      <c r="AD1133" s="215"/>
      <c r="AE1133" s="215"/>
      <c r="AF1133" s="215"/>
      <c r="AG1133" s="210">
        <f t="shared" si="958"/>
        <v>0</v>
      </c>
      <c r="AH1133" s="216">
        <v>300</v>
      </c>
      <c r="AI1133" s="216">
        <v>0</v>
      </c>
      <c r="AJ1133" s="216">
        <v>180</v>
      </c>
      <c r="AK1133" s="210">
        <f t="shared" si="959"/>
        <v>480</v>
      </c>
      <c r="AL1133" s="233"/>
      <c r="AM1133" s="233"/>
      <c r="AN1133" s="233"/>
      <c r="AO1133" s="207">
        <f t="shared" si="942"/>
        <v>0</v>
      </c>
      <c r="AP1133" s="236"/>
      <c r="AQ1133" s="411">
        <f t="shared" si="943"/>
        <v>0</v>
      </c>
      <c r="AR1133" s="237"/>
      <c r="AS1133" s="237"/>
      <c r="AT1133" s="237"/>
      <c r="AU1133" s="219">
        <f t="shared" si="944"/>
        <v>285</v>
      </c>
      <c r="AV1133" s="263" t="s">
        <v>86</v>
      </c>
      <c r="AW1133" s="221"/>
      <c r="AX1133" s="210"/>
      <c r="AY1133" s="210"/>
      <c r="AZ1133" s="219">
        <f t="shared" si="960"/>
        <v>0</v>
      </c>
      <c r="BA1133" s="222">
        <f t="shared" si="945"/>
        <v>0</v>
      </c>
      <c r="BB1133" s="221"/>
      <c r="BC1133" s="210"/>
      <c r="BD1133" s="210"/>
      <c r="BE1133" s="219">
        <f t="shared" si="961"/>
        <v>0</v>
      </c>
      <c r="BF1133" s="222">
        <f t="shared" si="936"/>
        <v>0</v>
      </c>
      <c r="BG1133" s="223"/>
      <c r="BH1133" s="195"/>
      <c r="BI1133" s="239"/>
      <c r="BJ1133" s="240"/>
      <c r="BK1133" s="241"/>
      <c r="BL1133" s="242"/>
      <c r="BM1133" s="225"/>
      <c r="BN1133" s="241"/>
      <c r="BO1133" s="241"/>
      <c r="BP1133" s="251"/>
      <c r="BQ1133" s="225"/>
      <c r="BR1133" s="241"/>
      <c r="BS1133" s="241"/>
      <c r="BT1133" s="250"/>
      <c r="BU1133" s="8"/>
      <c r="BV1133" s="87"/>
      <c r="BW1133" s="97"/>
      <c r="BX1133" s="130"/>
      <c r="BY1133" s="93"/>
      <c r="BZ1133" s="93"/>
      <c r="CA1133" s="98"/>
      <c r="CB1133" s="8"/>
      <c r="CC1133" s="87"/>
      <c r="CD1133" s="131"/>
      <c r="CE1133" s="132"/>
      <c r="CF1133" s="93"/>
      <c r="CG1133" s="93"/>
      <c r="CH1133" s="133"/>
      <c r="CI1133" s="8"/>
      <c r="CJ1133" s="9"/>
      <c r="CP1133" s="8"/>
      <c r="CQ1133" s="42"/>
      <c r="CR1133" s="43"/>
      <c r="CS1133" s="43"/>
      <c r="CT1133" s="43"/>
      <c r="CU1133" s="48"/>
    </row>
    <row r="1134" spans="1:99" ht="15.75" customHeight="1" x14ac:dyDescent="0.25">
      <c r="A1134" s="201" t="s">
        <v>87</v>
      </c>
      <c r="B1134" s="202"/>
      <c r="C1134" s="204">
        <v>112</v>
      </c>
      <c r="D1134" s="204">
        <v>181</v>
      </c>
      <c r="E1134" s="204">
        <v>141</v>
      </c>
      <c r="F1134" s="290">
        <f t="shared" si="951"/>
        <v>434</v>
      </c>
      <c r="G1134" s="206">
        <f t="shared" si="937"/>
        <v>9268.5769999999993</v>
      </c>
      <c r="H1134" s="291">
        <f>G1134/BH1107</f>
        <v>370.74307999999996</v>
      </c>
      <c r="I1134" s="207"/>
      <c r="J1134" s="207"/>
      <c r="K1134" s="207"/>
      <c r="L1134" s="207"/>
      <c r="M1134" s="207"/>
      <c r="N1134" s="207"/>
      <c r="O1134" s="208"/>
      <c r="P1134" s="210"/>
      <c r="Q1134" s="209" t="e">
        <f t="shared" si="964"/>
        <v>#DIV/0!</v>
      </c>
      <c r="R1134" s="210" t="e">
        <f t="shared" si="964"/>
        <v>#DIV/0!</v>
      </c>
      <c r="S1134" s="210"/>
      <c r="T1134" s="209"/>
      <c r="U1134" s="209"/>
      <c r="V1134" s="212"/>
      <c r="W1134" s="213"/>
      <c r="X1134" s="292">
        <f>X1131</f>
        <v>25</v>
      </c>
      <c r="Y1134" s="293"/>
      <c r="Z1134" s="294"/>
      <c r="AA1134" s="295"/>
      <c r="AB1134" s="295"/>
      <c r="AC1134" s="294"/>
      <c r="AD1134" s="295"/>
      <c r="AE1134" s="295"/>
      <c r="AF1134" s="295"/>
      <c r="AG1134" s="295"/>
      <c r="AH1134" s="296"/>
      <c r="AI1134" s="295"/>
      <c r="AJ1134" s="295"/>
      <c r="AK1134" s="295"/>
      <c r="AL1134" s="295"/>
      <c r="AM1134" s="295"/>
      <c r="AN1134" s="295"/>
      <c r="AO1134" s="295"/>
      <c r="AP1134" s="295"/>
      <c r="AQ1134" s="295"/>
      <c r="AR1134" s="295"/>
      <c r="AS1134" s="295"/>
      <c r="AT1134" s="295"/>
      <c r="AU1134" s="297"/>
      <c r="AV1134" s="297"/>
      <c r="AW1134" s="297"/>
      <c r="AX1134" s="297"/>
      <c r="AY1134" s="297"/>
      <c r="AZ1134" s="297"/>
      <c r="BA1134" s="222">
        <f t="shared" si="945"/>
        <v>0</v>
      </c>
      <c r="BB1134" s="297"/>
      <c r="BC1134" s="297"/>
      <c r="BD1134" s="297"/>
      <c r="BE1134" s="297"/>
      <c r="BF1134" s="298"/>
      <c r="BG1134" s="299"/>
      <c r="BH1134" s="224" t="s">
        <v>82</v>
      </c>
      <c r="BI1134" s="300"/>
      <c r="BJ1134" s="249"/>
      <c r="BK1134" s="226">
        <v>0</v>
      </c>
      <c r="BL1134" s="301"/>
      <c r="BM1134" s="300"/>
      <c r="BN1134" s="226"/>
      <c r="BO1134" s="226">
        <v>0</v>
      </c>
      <c r="BP1134" s="302"/>
      <c r="BQ1134" s="300"/>
      <c r="BR1134" s="226"/>
      <c r="BS1134" s="226">
        <v>0</v>
      </c>
      <c r="BT1134" s="289"/>
      <c r="BU1134" s="8"/>
      <c r="BV1134" s="87"/>
      <c r="BW1134" s="104" t="s">
        <v>82</v>
      </c>
      <c r="BX1134" s="130"/>
      <c r="BY1134" s="93"/>
      <c r="BZ1134" s="102">
        <f>BK1134+BO1134+BS1134</f>
        <v>0</v>
      </c>
      <c r="CA1134" s="142"/>
      <c r="CB1134" s="15"/>
      <c r="CC1134" s="87"/>
      <c r="CD1134" s="131" t="s">
        <v>82</v>
      </c>
      <c r="CE1134" s="132"/>
      <c r="CF1134" s="93"/>
      <c r="CG1134" s="102">
        <f>BZ1134</f>
        <v>0</v>
      </c>
      <c r="CH1134" s="133"/>
      <c r="CI1134" s="8"/>
      <c r="CJ1134" s="9"/>
      <c r="CK1134" s="8"/>
      <c r="CL1134" s="8"/>
      <c r="CM1134" s="8"/>
      <c r="CN1134" s="8"/>
      <c r="CO1134" s="8"/>
      <c r="CP1134" s="8"/>
      <c r="CQ1134" s="25" t="s">
        <v>82</v>
      </c>
      <c r="CR1134" s="31" t="e">
        <f>BK1134/C1131%</f>
        <v>#DIV/0!</v>
      </c>
      <c r="CS1134" s="31" t="e">
        <f>BO1134/D1131%</f>
        <v>#DIV/0!</v>
      </c>
      <c r="CT1134" s="31" t="e">
        <f>BS1134/E1131%</f>
        <v>#DIV/0!</v>
      </c>
      <c r="CU1134" s="32" t="e">
        <f>BZ1134/F1131%</f>
        <v>#DIV/0!</v>
      </c>
    </row>
    <row r="1135" spans="1:99" ht="15.75" customHeight="1" x14ac:dyDescent="0.25">
      <c r="A1135" s="293" t="s">
        <v>88</v>
      </c>
      <c r="B1135" s="465"/>
      <c r="C1135" s="465"/>
      <c r="D1135" s="303"/>
      <c r="E1135" s="304" t="s">
        <v>89</v>
      </c>
      <c r="F1135" s="305">
        <v>321.34500000000003</v>
      </c>
      <c r="G1135" s="206">
        <f t="shared" si="937"/>
        <v>7665.8849999999993</v>
      </c>
      <c r="H1135" s="306">
        <f>G1135/BH1107</f>
        <v>306.63539999999995</v>
      </c>
      <c r="I1135" s="307"/>
      <c r="J1135" s="307"/>
      <c r="K1135" s="308" t="s">
        <v>17</v>
      </c>
      <c r="L1135" s="308"/>
      <c r="M1135" s="308" t="s">
        <v>18</v>
      </c>
      <c r="N1135" s="308"/>
      <c r="O1135" s="466" t="s">
        <v>19</v>
      </c>
      <c r="P1135" s="466"/>
      <c r="Q1135" s="466" t="s">
        <v>90</v>
      </c>
      <c r="R1135" s="466"/>
      <c r="S1135" s="467" t="s">
        <v>91</v>
      </c>
      <c r="T1135" s="467"/>
      <c r="U1135" s="467" t="s">
        <v>92</v>
      </c>
      <c r="V1135" s="468"/>
      <c r="W1135" s="213"/>
      <c r="X1135" s="185"/>
      <c r="Y1135" s="309"/>
      <c r="Z1135" s="309"/>
      <c r="AA1135" s="310"/>
      <c r="AB1135" s="311"/>
      <c r="AC1135" s="311"/>
      <c r="AD1135" s="311"/>
      <c r="AE1135" s="312"/>
      <c r="AF1135" s="313"/>
      <c r="AG1135" s="313"/>
      <c r="AH1135" s="313"/>
      <c r="AI1135" s="313"/>
      <c r="AJ1135" s="313"/>
      <c r="AK1135" s="313"/>
      <c r="AL1135" s="313"/>
      <c r="AM1135" s="313"/>
      <c r="AN1135" s="313"/>
      <c r="AO1135" s="313"/>
      <c r="AP1135" s="313"/>
      <c r="AQ1135" s="313"/>
      <c r="AR1135" s="313"/>
      <c r="AS1135" s="313"/>
      <c r="AT1135" s="313"/>
      <c r="AU1135" s="313"/>
      <c r="AV1135" s="313"/>
      <c r="AW1135" s="313"/>
      <c r="AX1135" s="313"/>
      <c r="AY1135" s="313"/>
      <c r="AZ1135" s="313"/>
      <c r="BA1135" s="313"/>
      <c r="BB1135" s="313"/>
      <c r="BC1135" s="313"/>
      <c r="BD1135" s="313"/>
      <c r="BE1135" s="313"/>
      <c r="BF1135" s="313"/>
      <c r="BG1135" s="313"/>
      <c r="BH1135" s="224"/>
      <c r="BI1135" s="225"/>
      <c r="BJ1135" s="240"/>
      <c r="BK1135" s="241"/>
      <c r="BL1135" s="250"/>
      <c r="BM1135" s="225"/>
      <c r="BN1135" s="241"/>
      <c r="BO1135" s="241"/>
      <c r="BP1135" s="251"/>
      <c r="BQ1135" s="225"/>
      <c r="BR1135" s="241"/>
      <c r="BS1135" s="241"/>
      <c r="BT1135" s="250"/>
      <c r="BU1135" s="8"/>
      <c r="BV1135" s="87"/>
      <c r="BW1135" s="107"/>
      <c r="BX1135" s="130"/>
      <c r="BY1135" s="93"/>
      <c r="BZ1135" s="93"/>
      <c r="CA1135" s="142"/>
      <c r="CB1135" s="8"/>
      <c r="CC1135" s="87"/>
      <c r="CD1135" s="131"/>
      <c r="CE1135" s="132"/>
      <c r="CF1135" s="93"/>
      <c r="CG1135" s="93"/>
      <c r="CH1135" s="133"/>
      <c r="CI1135" s="8"/>
      <c r="CJ1135" s="9"/>
      <c r="CK1135" s="8"/>
      <c r="CL1135" s="8"/>
      <c r="CM1135" s="8"/>
      <c r="CN1135" s="8"/>
      <c r="CO1135" s="8"/>
      <c r="CP1135" s="8"/>
      <c r="CQ1135" s="25"/>
      <c r="CR1135" s="2"/>
      <c r="CS1135" s="2"/>
      <c r="CT1135" s="2"/>
      <c r="CU1135" s="3"/>
    </row>
    <row r="1136" spans="1:99" ht="15.75" customHeight="1" x14ac:dyDescent="0.25">
      <c r="A1136" s="314" t="s">
        <v>129</v>
      </c>
      <c r="B1136" s="315"/>
      <c r="C1136" s="315"/>
      <c r="D1136" s="316"/>
      <c r="E1136" s="316"/>
      <c r="F1136" s="317">
        <f>C1136+D1136+E1136</f>
        <v>0</v>
      </c>
      <c r="G1136" s="318">
        <f>F1136</f>
        <v>0</v>
      </c>
      <c r="H1136" s="319"/>
      <c r="I1136" s="320"/>
      <c r="J1136" s="321"/>
      <c r="K1136" s="322" t="s">
        <v>93</v>
      </c>
      <c r="L1136" s="323" t="s">
        <v>94</v>
      </c>
      <c r="M1136" s="324" t="s">
        <v>93</v>
      </c>
      <c r="N1136" s="323" t="s">
        <v>94</v>
      </c>
      <c r="O1136" s="324" t="s">
        <v>93</v>
      </c>
      <c r="P1136" s="323" t="s">
        <v>94</v>
      </c>
      <c r="Q1136" s="324" t="s">
        <v>93</v>
      </c>
      <c r="R1136" s="323" t="s">
        <v>94</v>
      </c>
      <c r="S1136" s="324" t="s">
        <v>93</v>
      </c>
      <c r="T1136" s="323" t="s">
        <v>94</v>
      </c>
      <c r="U1136" s="324" t="s">
        <v>93</v>
      </c>
      <c r="V1136" s="325" t="s">
        <v>94</v>
      </c>
      <c r="W1136" s="213"/>
      <c r="X1136" s="213"/>
      <c r="Y1136" s="309"/>
      <c r="Z1136" s="309"/>
      <c r="AA1136" s="326"/>
      <c r="AB1136" s="326"/>
      <c r="AC1136" s="326"/>
      <c r="AD1136" s="326"/>
      <c r="AE1136" s="326"/>
      <c r="AF1136" s="326"/>
      <c r="AG1136" s="326"/>
      <c r="AH1136" s="326"/>
      <c r="AI1136" s="326"/>
      <c r="AJ1136" s="326"/>
      <c r="AK1136" s="326"/>
      <c r="AL1136" s="326"/>
      <c r="AM1136" s="326"/>
      <c r="AN1136" s="326"/>
      <c r="AO1136" s="326"/>
      <c r="AP1136" s="326"/>
      <c r="AQ1136" s="326"/>
      <c r="AR1136" s="326"/>
      <c r="AS1136" s="326"/>
      <c r="AT1136" s="326"/>
      <c r="AU1136" s="326"/>
      <c r="AV1136" s="326"/>
      <c r="AW1136" s="326"/>
      <c r="AX1136" s="326"/>
      <c r="AY1136" s="326"/>
      <c r="AZ1136" s="326"/>
      <c r="BA1136" s="326"/>
      <c r="BB1136" s="326"/>
      <c r="BC1136" s="326"/>
      <c r="BD1136" s="326"/>
      <c r="BE1136" s="326"/>
      <c r="BF1136" s="326"/>
      <c r="BG1136" s="326"/>
      <c r="BH1136" s="224" t="s">
        <v>84</v>
      </c>
      <c r="BI1136" s="225"/>
      <c r="BJ1136" s="249"/>
      <c r="BK1136" s="226">
        <v>0.1</v>
      </c>
      <c r="BL1136" s="250"/>
      <c r="BM1136" s="225"/>
      <c r="BN1136" s="226"/>
      <c r="BO1136" s="226">
        <v>4.3999999999999997E-2</v>
      </c>
      <c r="BP1136" s="251"/>
      <c r="BQ1136" s="225"/>
      <c r="BR1136" s="226"/>
      <c r="BS1136" s="226">
        <v>7.8E-2</v>
      </c>
      <c r="BT1136" s="250"/>
      <c r="BU1136" s="8"/>
      <c r="BV1136" s="87"/>
      <c r="BW1136" s="104" t="s">
        <v>84</v>
      </c>
      <c r="BX1136" s="130"/>
      <c r="BY1136" s="93"/>
      <c r="BZ1136" s="102">
        <f>BK1136+BO1136+BS1136</f>
        <v>0.22200000000000003</v>
      </c>
      <c r="CA1136" s="142"/>
      <c r="CB1136" s="8"/>
      <c r="CC1136" s="87"/>
      <c r="CD1136" s="90" t="s">
        <v>84</v>
      </c>
      <c r="CE1136" s="132"/>
      <c r="CF1136" s="93"/>
      <c r="CG1136" s="102">
        <f>BZ1136</f>
        <v>0.22200000000000003</v>
      </c>
      <c r="CH1136" s="133"/>
      <c r="CI1136" s="8"/>
      <c r="CJ1136" s="9"/>
      <c r="CK1136" s="8"/>
      <c r="CL1136" s="8"/>
      <c r="CM1136" s="8"/>
      <c r="CN1136" s="8"/>
      <c r="CO1136" s="8"/>
      <c r="CP1136" s="8"/>
      <c r="CQ1136" s="25" t="s">
        <v>84</v>
      </c>
      <c r="CR1136" s="31">
        <f>BK1136/C1132%</f>
        <v>1.8691588785046731</v>
      </c>
      <c r="CS1136" s="31">
        <f>BO1136/D1132%</f>
        <v>1.3977128335451079</v>
      </c>
      <c r="CT1136" s="31">
        <f>BS1136/E1132%</f>
        <v>1.4560388277020722</v>
      </c>
      <c r="CU1136" s="32">
        <f>BZ1136/F1132%</f>
        <v>1.6023096355106461</v>
      </c>
    </row>
    <row r="1137" spans="1:99" ht="15.75" customHeight="1" x14ac:dyDescent="0.25">
      <c r="A1137" s="474" t="s">
        <v>95</v>
      </c>
      <c r="B1137" s="475"/>
      <c r="C1137" s="327" t="s">
        <v>40</v>
      </c>
      <c r="D1137" s="327" t="s">
        <v>45</v>
      </c>
      <c r="E1137" s="327" t="s">
        <v>48</v>
      </c>
      <c r="F1137" s="328" t="s">
        <v>52</v>
      </c>
      <c r="G1137" s="329" t="s">
        <v>56</v>
      </c>
      <c r="H1137" s="329" t="s">
        <v>96</v>
      </c>
      <c r="I1137" s="330" t="s">
        <v>97</v>
      </c>
      <c r="J1137" s="330"/>
      <c r="K1137" s="331">
        <v>1</v>
      </c>
      <c r="L1137" s="262">
        <v>25</v>
      </c>
      <c r="M1137" s="215">
        <v>1</v>
      </c>
      <c r="N1137" s="262">
        <v>20</v>
      </c>
      <c r="O1137" s="262">
        <v>1</v>
      </c>
      <c r="P1137" s="262">
        <v>15</v>
      </c>
      <c r="Q1137" s="210">
        <f t="shared" ref="Q1137:R1139" si="965">K1137+M1137+O1137</f>
        <v>3</v>
      </c>
      <c r="R1137" s="211">
        <f t="shared" si="965"/>
        <v>60</v>
      </c>
      <c r="S1137" s="411">
        <f t="shared" ref="S1137:T1139" si="966">Q1137+S1091</f>
        <v>63</v>
      </c>
      <c r="T1137" s="411">
        <f t="shared" si="966"/>
        <v>1020</v>
      </c>
      <c r="U1137" s="208">
        <f>S1137/X1111</f>
        <v>2.52</v>
      </c>
      <c r="V1137" s="412">
        <f>T1137/S1137</f>
        <v>16.19047619047619</v>
      </c>
      <c r="W1137" s="185"/>
      <c r="X1137" s="213"/>
      <c r="Y1137" s="309"/>
      <c r="Z1137" s="309"/>
      <c r="AA1137" s="313"/>
      <c r="AB1137" s="313"/>
      <c r="AC1137" s="313"/>
      <c r="AD1137" s="313"/>
      <c r="AE1137" s="313"/>
      <c r="AF1137" s="313"/>
      <c r="AG1137" s="313"/>
      <c r="AH1137" s="313"/>
      <c r="AI1137" s="313"/>
      <c r="AJ1137" s="313"/>
      <c r="AK1137" s="313"/>
      <c r="AL1137" s="313"/>
      <c r="AM1137" s="313"/>
      <c r="AN1137" s="313"/>
      <c r="AO1137" s="313"/>
      <c r="AP1137" s="313"/>
      <c r="AQ1137" s="313"/>
      <c r="AR1137" s="313"/>
      <c r="AS1137" s="313"/>
      <c r="AT1137" s="313"/>
      <c r="AU1137" s="313"/>
      <c r="AV1137" s="313"/>
      <c r="AW1137" s="313"/>
      <c r="AX1137" s="313"/>
      <c r="AY1137" s="313"/>
      <c r="AZ1137" s="313"/>
      <c r="BA1137" s="313"/>
      <c r="BB1137" s="313"/>
      <c r="BC1137" s="313"/>
      <c r="BD1137" s="313"/>
      <c r="BE1137" s="313"/>
      <c r="BF1137" s="313"/>
      <c r="BG1137" s="313"/>
      <c r="BH1137" s="195"/>
      <c r="BI1137" s="225"/>
      <c r="BJ1137" s="240"/>
      <c r="BK1137" s="241"/>
      <c r="BL1137" s="250"/>
      <c r="BM1137" s="225"/>
      <c r="BN1137" s="241"/>
      <c r="BO1137" s="241"/>
      <c r="BP1137" s="251"/>
      <c r="BQ1137" s="225"/>
      <c r="BR1137" s="241"/>
      <c r="BS1137" s="241"/>
      <c r="BT1137" s="250"/>
      <c r="BU1137" s="8"/>
      <c r="BV1137" s="87"/>
      <c r="BW1137" s="97"/>
      <c r="BX1137" s="130"/>
      <c r="BY1137" s="93"/>
      <c r="BZ1137" s="93"/>
      <c r="CA1137" s="142"/>
      <c r="CB1137" s="8"/>
      <c r="CC1137" s="143"/>
      <c r="CD1137" s="108"/>
      <c r="CE1137" s="132"/>
      <c r="CF1137" s="93"/>
      <c r="CG1137" s="93"/>
      <c r="CH1137" s="133"/>
      <c r="CI1137" s="8"/>
      <c r="CJ1137" s="9"/>
      <c r="CK1137" s="8"/>
      <c r="CL1137" s="8"/>
      <c r="CM1137" s="8"/>
      <c r="CN1137" s="8"/>
      <c r="CO1137" s="8"/>
      <c r="CP1137" s="8"/>
      <c r="CQ1137" s="42"/>
      <c r="CR1137" s="43"/>
      <c r="CS1137" s="43"/>
      <c r="CT1137" s="43"/>
      <c r="CU1137" s="48"/>
    </row>
    <row r="1138" spans="1:99" ht="15.75" customHeight="1" x14ac:dyDescent="0.25">
      <c r="A1138" s="191" t="s">
        <v>98</v>
      </c>
      <c r="B1138" s="234"/>
      <c r="C1138" s="333">
        <v>1.2</v>
      </c>
      <c r="D1138" s="333">
        <v>0.85</v>
      </c>
      <c r="E1138" s="333">
        <v>1.1499999999999999</v>
      </c>
      <c r="F1138" s="334">
        <v>0.85</v>
      </c>
      <c r="G1138" s="334">
        <v>0.85</v>
      </c>
      <c r="H1138" s="335">
        <f>F1111</f>
        <v>458.23899999999992</v>
      </c>
      <c r="I1138" s="336" t="s">
        <v>99</v>
      </c>
      <c r="J1138" s="336"/>
      <c r="K1138" s="331">
        <v>1</v>
      </c>
      <c r="L1138" s="262">
        <v>13</v>
      </c>
      <c r="M1138" s="215"/>
      <c r="N1138" s="262"/>
      <c r="O1138" s="262">
        <v>1</v>
      </c>
      <c r="P1138" s="215">
        <v>20</v>
      </c>
      <c r="Q1138" s="210">
        <f t="shared" si="965"/>
        <v>2</v>
      </c>
      <c r="R1138" s="211">
        <f t="shared" si="965"/>
        <v>33</v>
      </c>
      <c r="S1138" s="411">
        <f t="shared" si="966"/>
        <v>60</v>
      </c>
      <c r="T1138" s="411">
        <f t="shared" si="966"/>
        <v>678</v>
      </c>
      <c r="U1138" s="208">
        <f>S1138/X1112</f>
        <v>2.4</v>
      </c>
      <c r="V1138" s="222">
        <f>T1138/S1138</f>
        <v>11.3</v>
      </c>
      <c r="W1138" s="213"/>
      <c r="X1138" s="223"/>
      <c r="Y1138" s="309"/>
      <c r="Z1138" s="309"/>
      <c r="AA1138" s="313"/>
      <c r="AE1138" s="313"/>
      <c r="AF1138" s="313"/>
      <c r="AG1138" s="313"/>
      <c r="AH1138" s="313"/>
      <c r="AI1138" s="313"/>
      <c r="AJ1138" s="313"/>
      <c r="AK1138" s="313"/>
      <c r="AL1138" s="313"/>
      <c r="AM1138" s="313"/>
      <c r="AN1138" s="313"/>
      <c r="AO1138" s="313"/>
      <c r="AP1138" s="313"/>
      <c r="AQ1138" s="313"/>
      <c r="AR1138" s="313"/>
      <c r="AS1138" s="313"/>
      <c r="AT1138" s="313"/>
      <c r="AU1138" s="313"/>
      <c r="AV1138" s="313"/>
      <c r="AW1138" s="313"/>
      <c r="AX1138" s="313"/>
      <c r="AY1138" s="313"/>
      <c r="AZ1138" s="313"/>
      <c r="BA1138" s="313"/>
      <c r="BB1138" s="313"/>
      <c r="BC1138" s="313"/>
      <c r="BD1138" s="313"/>
      <c r="BE1138" s="313"/>
      <c r="BF1138" s="313"/>
      <c r="BG1138" s="313"/>
      <c r="BH1138" s="224" t="s">
        <v>86</v>
      </c>
      <c r="BI1138" s="239"/>
      <c r="BJ1138" s="249"/>
      <c r="BK1138" s="226">
        <v>4.9000000000000002E-2</v>
      </c>
      <c r="BL1138" s="242"/>
      <c r="BM1138" s="225"/>
      <c r="BN1138" s="226"/>
      <c r="BO1138" s="226">
        <v>0.30199999999999999</v>
      </c>
      <c r="BP1138" s="251"/>
      <c r="BQ1138" s="225"/>
      <c r="BR1138" s="226"/>
      <c r="BS1138" s="226">
        <v>0.28399999999999997</v>
      </c>
      <c r="BT1138" s="250"/>
      <c r="BU1138" s="87"/>
      <c r="BV1138" s="87"/>
      <c r="BW1138" s="104" t="s">
        <v>86</v>
      </c>
      <c r="BX1138" s="14"/>
      <c r="BY1138" s="16"/>
      <c r="BZ1138" s="102">
        <f>BK1138+BO1138+BS1138</f>
        <v>0.63500000000000001</v>
      </c>
      <c r="CA1138" s="17"/>
      <c r="CB1138" s="469" t="s">
        <v>100</v>
      </c>
      <c r="CC1138" s="470"/>
      <c r="CD1138" s="131" t="s">
        <v>86</v>
      </c>
      <c r="CE1138" s="19"/>
      <c r="CF1138" s="16"/>
      <c r="CG1138" s="102">
        <f>BZ1138</f>
        <v>0.63500000000000001</v>
      </c>
      <c r="CH1138" s="20"/>
      <c r="CI1138" s="9"/>
      <c r="CP1138" s="8"/>
      <c r="CQ1138" s="33" t="s">
        <v>86</v>
      </c>
      <c r="CR1138" s="44">
        <f>BK1138/C1133%</f>
        <v>1.4060258249641322</v>
      </c>
      <c r="CS1138" s="44">
        <f>BO1138/D1133%</f>
        <v>2.0369620936193171</v>
      </c>
      <c r="CT1138" s="44">
        <f>BS1138/E1133%</f>
        <v>2.3643023643023642</v>
      </c>
      <c r="CU1138" s="49">
        <f>BZ1138/F1133%</f>
        <v>2.0941199749365169</v>
      </c>
    </row>
    <row r="1139" spans="1:99" ht="15.75" customHeight="1" x14ac:dyDescent="0.25">
      <c r="A1139" s="501" t="s">
        <v>95</v>
      </c>
      <c r="B1139" s="241" t="s">
        <v>38</v>
      </c>
      <c r="C1139" s="337">
        <f>BY1111/F1111%</f>
        <v>0.91437001215522906</v>
      </c>
      <c r="D1139" s="337">
        <f>BY1113/(F1113+F1114+F1115)%</f>
        <v>0.69320172546951231</v>
      </c>
      <c r="E1139" s="337">
        <f>BY1115/(F1116+F1117+F1118)%</f>
        <v>0.64544242890561043</v>
      </c>
      <c r="F1139" s="338">
        <f>BY1117/(F1119+F1120)%</f>
        <v>0.82008200820082</v>
      </c>
      <c r="G1139" s="339">
        <f>BY1119/(F1121)%</f>
        <v>0.815639564992232</v>
      </c>
      <c r="H1139" s="340" t="s">
        <v>101</v>
      </c>
      <c r="I1139" s="341" t="s">
        <v>102</v>
      </c>
      <c r="J1139" s="341"/>
      <c r="K1139" s="342">
        <v>0</v>
      </c>
      <c r="L1139" s="343">
        <v>0</v>
      </c>
      <c r="M1139" s="344"/>
      <c r="N1139" s="343"/>
      <c r="O1139" s="344">
        <v>0</v>
      </c>
      <c r="P1139" s="344">
        <v>0</v>
      </c>
      <c r="Q1139" s="294">
        <f t="shared" si="965"/>
        <v>0</v>
      </c>
      <c r="R1139" s="345">
        <f t="shared" si="965"/>
        <v>0</v>
      </c>
      <c r="S1139" s="411">
        <f t="shared" si="966"/>
        <v>15</v>
      </c>
      <c r="T1139" s="411">
        <f t="shared" si="966"/>
        <v>330</v>
      </c>
      <c r="U1139" s="346">
        <f>S1139/X1113</f>
        <v>0.6</v>
      </c>
      <c r="V1139" s="347">
        <f>T1139/S1139</f>
        <v>22</v>
      </c>
      <c r="W1139" s="213"/>
      <c r="X1139" s="348"/>
      <c r="Y1139" s="309"/>
      <c r="Z1139" s="309"/>
      <c r="AA1139" s="348"/>
      <c r="AE1139" s="348"/>
      <c r="AF1139" s="348"/>
      <c r="AG1139" s="169"/>
      <c r="AH1139" s="169"/>
      <c r="AI1139" s="169"/>
      <c r="AJ1139" s="169"/>
      <c r="AK1139" s="169"/>
      <c r="AL1139" s="169"/>
      <c r="AM1139" s="169"/>
      <c r="AN1139" s="169"/>
      <c r="AO1139" s="169"/>
      <c r="AP1139" s="169"/>
      <c r="AQ1139" s="169"/>
      <c r="AR1139" s="169"/>
      <c r="AS1139" s="169"/>
      <c r="AT1139" s="169"/>
      <c r="AU1139" s="169"/>
      <c r="AV1139" s="169"/>
      <c r="AW1139" s="169"/>
      <c r="AX1139" s="169"/>
      <c r="AY1139" s="169"/>
      <c r="AZ1139" s="169"/>
      <c r="BA1139" s="169"/>
      <c r="BB1139" s="169"/>
      <c r="BC1139" s="169"/>
      <c r="BD1139" s="169"/>
      <c r="BE1139" s="169"/>
      <c r="BF1139" s="169"/>
      <c r="BG1139" s="169"/>
      <c r="BH1139" s="224"/>
      <c r="BI1139" s="349"/>
      <c r="BJ1139" s="276"/>
      <c r="BK1139" s="197"/>
      <c r="BL1139" s="250"/>
      <c r="BM1139" s="287"/>
      <c r="BN1139" s="241"/>
      <c r="BO1139" s="241"/>
      <c r="BP1139" s="288"/>
      <c r="BQ1139" s="350"/>
      <c r="BR1139" s="197"/>
      <c r="BS1139" s="197"/>
      <c r="BT1139" s="289"/>
      <c r="BU1139" s="87"/>
      <c r="BV1139" s="87"/>
      <c r="BW1139" s="107"/>
      <c r="BX1139" s="14"/>
      <c r="BY1139" s="16"/>
      <c r="BZ1139" s="93"/>
      <c r="CA1139" s="17"/>
      <c r="CB1139" s="144" t="s">
        <v>90</v>
      </c>
      <c r="CC1139" s="145"/>
      <c r="CD1139" s="131"/>
      <c r="CE1139" s="21"/>
      <c r="CF1139" s="22"/>
      <c r="CG1139" s="146"/>
      <c r="CH1139" s="23"/>
      <c r="CI1139" s="9"/>
      <c r="CP1139" s="8"/>
      <c r="CQ1139" s="8"/>
      <c r="CR1139" s="8"/>
      <c r="CS1139" s="8"/>
      <c r="CT1139" s="8"/>
      <c r="CU1139" s="8"/>
    </row>
    <row r="1140" spans="1:99" ht="15.75" customHeight="1" x14ac:dyDescent="0.25">
      <c r="A1140" s="502"/>
      <c r="B1140" s="351" t="s">
        <v>39</v>
      </c>
      <c r="C1140" s="352">
        <f>CF1111/G1111%</f>
        <v>6.3723580188445386E-2</v>
      </c>
      <c r="D1140" s="352">
        <f>CF1113/(G1113+G1114+G1115)%</f>
        <v>3.1344325765666071E-2</v>
      </c>
      <c r="E1140" s="352">
        <f>CF1115/(G1116+G1117+G1118)%</f>
        <v>3.0770396861628132E-2</v>
      </c>
      <c r="F1140" s="353">
        <f>CF1117/(G1119+G1120)%</f>
        <v>3.6620603108583061E-2</v>
      </c>
      <c r="G1140" s="354">
        <f>CF1119/(G1121)%</f>
        <v>3.9507523047622874E-2</v>
      </c>
      <c r="H1140" s="413">
        <f>H1094+F1134-F1135</f>
        <v>1489.501</v>
      </c>
      <c r="K1140" s="309"/>
      <c r="L1140" s="309"/>
      <c r="M1140" s="471" t="s">
        <v>103</v>
      </c>
      <c r="N1140" s="472"/>
      <c r="O1140" s="473"/>
      <c r="P1140" s="357" t="s">
        <v>104</v>
      </c>
      <c r="Q1140" s="358" t="s">
        <v>105</v>
      </c>
      <c r="R1140" s="359" t="s">
        <v>106</v>
      </c>
      <c r="S1140" s="359" t="s">
        <v>107</v>
      </c>
      <c r="T1140" s="359" t="s">
        <v>108</v>
      </c>
      <c r="U1140" s="359" t="s">
        <v>101</v>
      </c>
      <c r="V1140" s="360" t="s">
        <v>109</v>
      </c>
      <c r="W1140" s="213"/>
      <c r="X1140" s="348"/>
      <c r="Y1140" s="348"/>
      <c r="Z1140" s="348"/>
      <c r="AA1140" s="348"/>
      <c r="AE1140" s="348"/>
      <c r="AF1140" s="348"/>
      <c r="AG1140" s="169"/>
      <c r="AH1140" s="169"/>
      <c r="AI1140" s="169"/>
      <c r="AJ1140" s="169"/>
      <c r="AK1140" s="169"/>
      <c r="AL1140" s="169"/>
      <c r="AM1140" s="169"/>
      <c r="AN1140" s="169"/>
      <c r="AO1140" s="169"/>
      <c r="AP1140" s="169"/>
      <c r="AQ1140" s="169"/>
      <c r="AR1140" s="169"/>
      <c r="AS1140" s="169"/>
      <c r="AT1140" s="169"/>
      <c r="AU1140" s="169"/>
      <c r="AV1140" s="169"/>
      <c r="AW1140" s="169"/>
      <c r="AX1140" s="169"/>
      <c r="AY1140" s="169"/>
      <c r="AZ1140" s="169"/>
      <c r="BA1140" s="169"/>
      <c r="BB1140" s="169"/>
      <c r="BC1140" s="169"/>
      <c r="BD1140" s="169"/>
      <c r="BE1140" s="169"/>
      <c r="BF1140" s="169"/>
      <c r="BG1140" s="169"/>
      <c r="BH1140" s="361" t="s">
        <v>110</v>
      </c>
      <c r="BI1140" s="480"/>
      <c r="BJ1140" s="362">
        <f>BJ1111+BJ1113+BJ1115+BJ1117+BJ1119+BJ1121+BJ1122+BJ1124+BJ1126+BJ1128+BJ1129+BJ1130+BJ1132+BJ1134+BJ1136+BJ1138</f>
        <v>9.77</v>
      </c>
      <c r="BK1140" s="362">
        <f>BK1111+BK1113+BK1115+BK1117+BK1119+BK1121+BK1122+BK1124+BK1126+BK1128+BK1129+BK1130+BK1132+BK1134+BK1136+BK1138</f>
        <v>0.33100000000000002</v>
      </c>
      <c r="BL1140" s="488"/>
      <c r="BM1140" s="489"/>
      <c r="BN1140" s="362">
        <f>BN1111+BN1113+BN1115+BN1117+BN1119+BN1121+BN1122+BN1124+BN1126+BN1128+BN1129+BN1130+BN1132+BN1134+BN1136+BN1138</f>
        <v>9.15</v>
      </c>
      <c r="BO1140" s="362">
        <f>BO1111+BO1113+BO1115+BO1117+BO1119+BO1121+BO1122+BO1124+BO1126+BO1128+BO1129+BO1130+BO1132+BO1134+BO1136+BO1138</f>
        <v>0.65399999999999991</v>
      </c>
      <c r="BP1140" s="488"/>
      <c r="BQ1140" s="489"/>
      <c r="BR1140" s="362">
        <f>BR1111+BR1113+BR1115+BR1117+BR1119+BR1121+BR1122+BR1124+BR1126+BR1128+BR1129+BR1130+BR1132+BR1134+BR1136+BR1138</f>
        <v>4.75</v>
      </c>
      <c r="BS1140" s="362">
        <f>BS1111+BS1113+BS1115+BS1117+BS1119+BS1121+BS1122+BS1124+BS1126+BS1128+BS1129+BS1130+BS1132+BS1134+BS1136+BS1138</f>
        <v>1.042</v>
      </c>
      <c r="BT1140" s="482"/>
      <c r="BU1140" s="87"/>
      <c r="BV1140" s="87"/>
      <c r="BW1140" s="147" t="s">
        <v>110</v>
      </c>
      <c r="BX1140" s="18"/>
      <c r="BY1140" s="148">
        <f>BY1111+BY1113+BY1115+BY1117+BY1119+BY1121+BY1122+BY1124+BY1126+BY1128+BY1129+BY1130+BY1132+BY1134+BY1136+BY1138</f>
        <v>23.669999999999998</v>
      </c>
      <c r="BZ1140" s="149">
        <f>BZ1113+BZ1115+BZ1117+BZ1119+BZ1121+BZ1122+BZ1124+BZ1126+BZ1128+BZ1129+BZ1130+BZ1132+BZ1134+BZ1136+BZ1138+CC1139</f>
        <v>2.0270000000000001</v>
      </c>
      <c r="CA1140" s="150">
        <f>CA1121+CA1122+CA1124+CA1128+CA1128+CA1129</f>
        <v>0</v>
      </c>
      <c r="CB1140" s="144" t="s">
        <v>39</v>
      </c>
      <c r="CC1140" s="145">
        <f>CC1139</f>
        <v>0</v>
      </c>
      <c r="CD1140" s="147" t="s">
        <v>110</v>
      </c>
      <c r="CE1140" s="151"/>
      <c r="CF1140" s="152">
        <f>SUM(CF1093:CF1139)</f>
        <v>560.1</v>
      </c>
      <c r="CG1140" s="153">
        <f>SUM(BZ1094:BZ1140)</f>
        <v>5.8479999999999999</v>
      </c>
      <c r="CH1140" s="154">
        <f>CA1140</f>
        <v>0</v>
      </c>
      <c r="CI1140" s="9"/>
      <c r="CP1140" s="8"/>
      <c r="CQ1140" s="45"/>
      <c r="CR1140" s="8"/>
      <c r="CS1140" s="8"/>
      <c r="CT1140" s="8"/>
      <c r="CU1140" s="8"/>
    </row>
    <row r="1141" spans="1:99" ht="15" customHeight="1" x14ac:dyDescent="0.25">
      <c r="A1141" s="363"/>
      <c r="H1141" s="364" t="s">
        <v>109</v>
      </c>
      <c r="K1141" s="309"/>
      <c r="L1141" s="309"/>
      <c r="M1141" s="365"/>
      <c r="N1141" s="333"/>
      <c r="O1141" s="366"/>
      <c r="P1141" s="367" t="s">
        <v>111</v>
      </c>
      <c r="Q1141" s="205"/>
      <c r="R1141" s="205"/>
      <c r="S1141" s="368"/>
      <c r="T1141" s="368"/>
      <c r="U1141" s="368"/>
      <c r="V1141" s="369">
        <f>Q1141+R1141+S1141+T1141+U1141</f>
        <v>0</v>
      </c>
      <c r="W1141" s="213"/>
      <c r="X1141" s="348"/>
      <c r="Y1141" s="348"/>
      <c r="Z1141" s="348"/>
      <c r="AA1141" s="348"/>
      <c r="AE1141" s="348"/>
      <c r="AF1141" s="348"/>
      <c r="AG1141" s="169"/>
      <c r="AH1141" s="169"/>
      <c r="AI1141" s="169"/>
      <c r="AJ1141" s="169"/>
      <c r="AK1141" s="169"/>
      <c r="AL1141" s="169"/>
      <c r="AM1141" s="169"/>
      <c r="AN1141" s="169"/>
      <c r="AO1141" s="169"/>
      <c r="AP1141" s="169"/>
      <c r="AQ1141" s="169"/>
      <c r="AR1141" s="169"/>
      <c r="AS1141" s="169"/>
      <c r="AT1141" s="169"/>
      <c r="AU1141" s="169"/>
      <c r="AV1141" s="169"/>
      <c r="AW1141" s="169"/>
      <c r="AX1141" s="169"/>
      <c r="AY1141" s="169"/>
      <c r="AZ1141" s="169"/>
      <c r="BA1141" s="169"/>
      <c r="BB1141" s="169"/>
      <c r="BC1141" s="169"/>
      <c r="BD1141" s="169"/>
      <c r="BE1141" s="169"/>
      <c r="BF1141" s="169"/>
      <c r="BG1141" s="169"/>
      <c r="BH1141" s="370" t="s">
        <v>112</v>
      </c>
      <c r="BI1141" s="481"/>
      <c r="BJ1141" s="371">
        <f>BJ1140/(BJ1140+C1134)%</f>
        <v>8.0233226574689986</v>
      </c>
      <c r="BK1141" s="371">
        <f>BK1140/C1134%</f>
        <v>0.29553571428571429</v>
      </c>
      <c r="BL1141" s="490"/>
      <c r="BM1141" s="491"/>
      <c r="BN1141" s="371">
        <f>BN1140/(BN1140+D1134)%</f>
        <v>4.811990533789114</v>
      </c>
      <c r="BO1141" s="371">
        <f>BO1140/D1134%</f>
        <v>0.36132596685082868</v>
      </c>
      <c r="BP1141" s="490"/>
      <c r="BQ1141" s="491"/>
      <c r="BR1141" s="371">
        <f>BR1140/(BR1140+E1134)%</f>
        <v>3.2590051457975986</v>
      </c>
      <c r="BS1141" s="371">
        <f>BS1140/E1134%</f>
        <v>0.73900709219858163</v>
      </c>
      <c r="BT1141" s="483"/>
      <c r="BU1141" s="87"/>
      <c r="BV1141" s="87"/>
      <c r="BW1141" s="87"/>
      <c r="BX1141" s="87"/>
      <c r="BY1141" s="87"/>
      <c r="BZ1141" s="87"/>
      <c r="CA1141" s="87"/>
      <c r="CB1141" s="87"/>
      <c r="CC1141" s="87"/>
      <c r="CD1141" s="87"/>
      <c r="CE1141" s="87"/>
      <c r="CF1141" s="87"/>
      <c r="CG1141" s="87"/>
      <c r="CH1141" s="87"/>
      <c r="CI1141" s="9"/>
      <c r="CP1141" s="8"/>
    </row>
    <row r="1142" spans="1:99" ht="15" customHeight="1" x14ac:dyDescent="0.25">
      <c r="A1142" s="474" t="s">
        <v>95</v>
      </c>
      <c r="B1142" s="475"/>
      <c r="C1142" s="327" t="s">
        <v>58</v>
      </c>
      <c r="D1142" s="372" t="s">
        <v>61</v>
      </c>
      <c r="E1142" s="323" t="s">
        <v>65</v>
      </c>
      <c r="F1142" s="325" t="s">
        <v>70</v>
      </c>
      <c r="G1142" s="373" t="s">
        <v>71</v>
      </c>
      <c r="H1142" s="374" t="s">
        <v>73</v>
      </c>
      <c r="I1142" s="375"/>
      <c r="K1142" s="309"/>
      <c r="L1142" s="309"/>
      <c r="M1142" s="476" t="s">
        <v>113</v>
      </c>
      <c r="N1142" s="477"/>
      <c r="O1142" s="376"/>
      <c r="P1142" s="377" t="s">
        <v>114</v>
      </c>
      <c r="Q1142" s="378">
        <f t="shared" ref="Q1142:V1142" si="967">Q1141</f>
        <v>0</v>
      </c>
      <c r="R1142" s="378">
        <f t="shared" si="967"/>
        <v>0</v>
      </c>
      <c r="S1142" s="378">
        <f t="shared" si="967"/>
        <v>0</v>
      </c>
      <c r="T1142" s="378">
        <f t="shared" si="967"/>
        <v>0</v>
      </c>
      <c r="U1142" s="378">
        <f t="shared" si="967"/>
        <v>0</v>
      </c>
      <c r="V1142" s="379">
        <f t="shared" si="967"/>
        <v>0</v>
      </c>
      <c r="W1142" s="169"/>
      <c r="X1142" s="348"/>
      <c r="Y1142" s="348"/>
      <c r="Z1142" s="348"/>
      <c r="AA1142" s="348"/>
      <c r="AE1142" s="348"/>
      <c r="AF1142" s="348"/>
      <c r="AG1142" s="169"/>
      <c r="AH1142" s="169"/>
      <c r="AI1142" s="169"/>
      <c r="AJ1142" s="169"/>
      <c r="AK1142" s="169"/>
      <c r="AL1142" s="169"/>
      <c r="AM1142" s="169"/>
      <c r="AN1142" s="169"/>
      <c r="AO1142" s="169"/>
      <c r="AP1142" s="169"/>
      <c r="AQ1142" s="169"/>
      <c r="AR1142" s="169"/>
      <c r="AS1142" s="169"/>
      <c r="AT1142" s="169"/>
      <c r="AU1142" s="169"/>
      <c r="AV1142" s="169"/>
      <c r="AW1142" s="169"/>
      <c r="AX1142" s="169"/>
      <c r="AY1142" s="169"/>
      <c r="AZ1142" s="169"/>
      <c r="BA1142" s="169"/>
      <c r="BB1142" s="169"/>
      <c r="BC1142" s="169"/>
      <c r="BD1142" s="169"/>
      <c r="BE1142" s="169"/>
      <c r="BF1142" s="169"/>
      <c r="BG1142" s="169"/>
      <c r="BH1142" s="418"/>
      <c r="BI1142" s="419"/>
      <c r="BJ1142" s="419"/>
      <c r="BK1142" s="419"/>
      <c r="BL1142" s="419"/>
      <c r="BM1142" s="419"/>
      <c r="BN1142" s="419"/>
      <c r="BO1142" s="419"/>
      <c r="BP1142" s="419"/>
      <c r="BQ1142" s="419"/>
      <c r="BR1142" s="419"/>
      <c r="BS1142" s="419"/>
      <c r="BT1142" s="419"/>
      <c r="BU1142" s="118"/>
      <c r="BV1142" s="118"/>
      <c r="BW1142" s="118"/>
      <c r="BX1142" s="118"/>
      <c r="BY1142" s="118"/>
      <c r="BZ1142" s="118"/>
      <c r="CA1142" s="118"/>
      <c r="CB1142" s="118"/>
      <c r="CC1142" s="118"/>
      <c r="CD1142" s="118"/>
      <c r="CE1142" s="118"/>
      <c r="CF1142" s="118"/>
      <c r="CG1142" s="118"/>
      <c r="CH1142" s="118"/>
      <c r="CI1142" s="9"/>
    </row>
    <row r="1143" spans="1:99" ht="15" customHeight="1" x14ac:dyDescent="0.25">
      <c r="A1143" s="382"/>
      <c r="B1143" s="189"/>
      <c r="C1143" s="333">
        <v>1.5</v>
      </c>
      <c r="D1143" s="333">
        <v>1.45</v>
      </c>
      <c r="E1143" s="383">
        <v>1.25</v>
      </c>
      <c r="F1143" s="272">
        <v>1.5</v>
      </c>
      <c r="G1143" s="384">
        <v>1.5</v>
      </c>
      <c r="H1143" s="385">
        <v>1.5</v>
      </c>
      <c r="I1143" s="386"/>
      <c r="K1143" s="387" t="s">
        <v>56</v>
      </c>
      <c r="L1143" s="388"/>
      <c r="M1143" s="476" t="s">
        <v>115</v>
      </c>
      <c r="N1143" s="477"/>
      <c r="O1143" s="376"/>
      <c r="S1143" s="309"/>
      <c r="T1143" s="389"/>
      <c r="U1143" s="478" t="s">
        <v>109</v>
      </c>
      <c r="V1143" s="479"/>
      <c r="W1143" s="169"/>
      <c r="X1143" s="348"/>
      <c r="Y1143" s="390" t="s">
        <v>116</v>
      </c>
      <c r="Z1143" s="390">
        <f>100-(Z1146+V1146+0.15)</f>
        <v>94.151369350117008</v>
      </c>
      <c r="AA1143" s="348"/>
      <c r="AE1143" s="348"/>
      <c r="AF1143" s="348"/>
      <c r="AG1143" s="169"/>
      <c r="AH1143" s="169"/>
      <c r="AI1143" s="169"/>
      <c r="AJ1143" s="169"/>
      <c r="AK1143" s="169"/>
      <c r="AL1143" s="169"/>
      <c r="AM1143" s="169"/>
      <c r="AN1143" s="169"/>
      <c r="AO1143" s="169"/>
      <c r="AP1143" s="169"/>
      <c r="AQ1143" s="169"/>
      <c r="AR1143" s="169"/>
      <c r="AS1143" s="169"/>
      <c r="AT1143" s="169"/>
      <c r="AU1143" s="169"/>
      <c r="AV1143" s="169"/>
      <c r="AW1143" s="169"/>
      <c r="AX1143" s="169"/>
      <c r="AY1143" s="169"/>
      <c r="AZ1143" s="169"/>
      <c r="BA1143" s="169"/>
      <c r="BB1143" s="169"/>
      <c r="BC1143" s="169"/>
      <c r="BD1143" s="169"/>
      <c r="BE1143" s="169"/>
      <c r="BF1143" s="169"/>
      <c r="BG1143" s="169"/>
      <c r="BH1143" s="418"/>
      <c r="BI1143" s="419"/>
      <c r="BJ1143" s="419"/>
      <c r="BK1143" s="419"/>
      <c r="BL1143" s="419"/>
      <c r="BM1143" s="419"/>
      <c r="BN1143" s="419"/>
      <c r="BO1143" s="419"/>
      <c r="BP1143" s="419"/>
      <c r="BQ1143" s="419"/>
      <c r="BR1143" s="419"/>
      <c r="BS1143" s="419"/>
      <c r="BT1143" s="419"/>
      <c r="BU1143" s="118"/>
      <c r="BV1143" s="118"/>
      <c r="BW1143" s="118"/>
      <c r="BX1143" s="118"/>
      <c r="BY1143" s="118"/>
      <c r="BZ1143" s="118"/>
      <c r="CA1143" s="118"/>
      <c r="CB1143" s="118"/>
      <c r="CC1143" s="118"/>
      <c r="CD1143" s="118"/>
      <c r="CE1143" s="118"/>
      <c r="CF1143" s="118"/>
      <c r="CG1143" s="118"/>
      <c r="CH1143" s="118"/>
      <c r="CI1143" s="9"/>
    </row>
    <row r="1144" spans="1:99" ht="15.75" customHeight="1" x14ac:dyDescent="0.25">
      <c r="A1144" s="365" t="s">
        <v>117</v>
      </c>
      <c r="B1144" s="241" t="s">
        <v>38</v>
      </c>
      <c r="C1144" s="337">
        <f>BX1121/(BX1121+F1123)%</f>
        <v>2.4161669294083166</v>
      </c>
      <c r="D1144" s="337">
        <f>BX1122/(BX1122+F1124)%</f>
        <v>2.0161156172441093</v>
      </c>
      <c r="E1144" s="337">
        <f>BX1124/(BX1124+F1125)%</f>
        <v>2.8290602735451658</v>
      </c>
      <c r="F1144" s="339">
        <f>BX1126/(BX1126+F1126)%</f>
        <v>2.510316368638239</v>
      </c>
      <c r="G1144" s="391">
        <f>BX1128/(BX1128+F1127)%</f>
        <v>3.6348267117497883</v>
      </c>
      <c r="H1144" s="392">
        <f>BX1129/(BX1129+F1128)%</f>
        <v>3.6318867343798096</v>
      </c>
      <c r="I1144" s="393"/>
      <c r="K1144" s="337">
        <f>BZ1119/(F1121)%</f>
        <v>0</v>
      </c>
      <c r="L1144" s="309"/>
      <c r="M1144" s="476" t="s">
        <v>118</v>
      </c>
      <c r="N1144" s="477"/>
      <c r="O1144" s="376"/>
      <c r="S1144" s="309"/>
      <c r="T1144" s="492" t="s">
        <v>119</v>
      </c>
      <c r="U1144" s="183" t="s">
        <v>36</v>
      </c>
      <c r="V1144" s="366">
        <v>5.25</v>
      </c>
      <c r="W1144" s="169"/>
      <c r="X1144" s="348"/>
      <c r="Y1144" s="484" t="s">
        <v>120</v>
      </c>
      <c r="Z1144" s="484"/>
      <c r="AA1144" s="348"/>
      <c r="AB1144" s="348"/>
      <c r="AC1144" s="348"/>
      <c r="AD1144" s="348"/>
      <c r="AE1144" s="348"/>
      <c r="AF1144" s="348"/>
      <c r="AG1144" s="169"/>
      <c r="AH1144" s="169"/>
      <c r="AI1144" s="169"/>
      <c r="AJ1144" s="169"/>
      <c r="AK1144" s="169"/>
      <c r="AL1144" s="169"/>
      <c r="AM1144" s="169"/>
      <c r="AN1144" s="169"/>
      <c r="AO1144" s="169"/>
      <c r="AP1144" s="169"/>
      <c r="AQ1144" s="169"/>
      <c r="AR1144" s="169"/>
      <c r="AS1144" s="169"/>
      <c r="AT1144" s="169"/>
      <c r="AU1144" s="169"/>
      <c r="AV1144" s="169"/>
      <c r="AW1144" s="169"/>
      <c r="AX1144" s="169"/>
      <c r="AY1144" s="169"/>
      <c r="AZ1144" s="169"/>
      <c r="BA1144" s="169"/>
      <c r="BB1144" s="169"/>
      <c r="BC1144" s="169"/>
      <c r="BD1144" s="169"/>
      <c r="BE1144" s="169"/>
      <c r="BF1144" s="169"/>
      <c r="BG1144" s="169"/>
      <c r="BH1144" s="418"/>
      <c r="BI1144" s="419"/>
      <c r="BJ1144" s="419"/>
      <c r="BK1144" s="419"/>
      <c r="BL1144" s="419"/>
      <c r="BM1144" s="419"/>
      <c r="BN1144" s="419"/>
      <c r="BO1144" s="419"/>
      <c r="BP1144" s="419"/>
      <c r="BQ1144" s="419"/>
      <c r="BR1144" s="419"/>
      <c r="BS1144" s="419"/>
      <c r="BT1144" s="419"/>
      <c r="BU1144" s="118"/>
      <c r="BV1144" s="118"/>
      <c r="BW1144" s="118"/>
      <c r="BX1144" s="118"/>
      <c r="BY1144" s="118"/>
      <c r="BZ1144" s="118"/>
      <c r="CA1144" s="118"/>
      <c r="CB1144" s="118"/>
      <c r="CC1144" s="118"/>
      <c r="CD1144" s="118"/>
      <c r="CE1144" s="118"/>
      <c r="CF1144" s="118"/>
      <c r="CG1144" s="118"/>
      <c r="CH1144" s="118"/>
      <c r="CI1144" s="9"/>
    </row>
    <row r="1145" spans="1:99" ht="15.75" customHeight="1" x14ac:dyDescent="0.25">
      <c r="A1145" s="365"/>
      <c r="B1145" s="241" t="s">
        <v>39</v>
      </c>
      <c r="C1145" s="337">
        <f>CE1121/(CE1121+G1123)%</f>
        <v>0.10245165121830128</v>
      </c>
      <c r="D1145" s="337">
        <f>CE1122/(CE1122+G1124)%</f>
        <v>9.8293648219035856E-2</v>
      </c>
      <c r="E1145" s="337">
        <f>CE1124/(CE1124+G1125)%</f>
        <v>0.11163503879112387</v>
      </c>
      <c r="F1145" s="339">
        <f>CE1126/(CE1126+G1126)%</f>
        <v>0.17819611825387327</v>
      </c>
      <c r="G1145" s="391">
        <f>CE1128/(CE1128+G1127)%</f>
        <v>0.16478505131329851</v>
      </c>
      <c r="H1145" s="394">
        <f>CF1129/(CF1129+G1128)%</f>
        <v>0.10836126543918455</v>
      </c>
      <c r="K1145" s="352">
        <f>CG1119/(G1121)%</f>
        <v>0</v>
      </c>
      <c r="M1145" s="485" t="s">
        <v>121</v>
      </c>
      <c r="N1145" s="467"/>
      <c r="O1145" s="395"/>
      <c r="T1145" s="492"/>
      <c r="U1145" s="183" t="s">
        <v>38</v>
      </c>
      <c r="V1145" s="193">
        <f>BY1140/(BY1140+F1134)%</f>
        <v>5.171848711954028</v>
      </c>
      <c r="W1145" s="169"/>
      <c r="X1145" s="260"/>
      <c r="Y1145" s="183" t="s">
        <v>122</v>
      </c>
      <c r="Z1145" s="396">
        <v>0</v>
      </c>
      <c r="AA1145" s="260"/>
      <c r="AB1145" s="260"/>
      <c r="AC1145" s="260"/>
      <c r="AD1145" s="260"/>
      <c r="AE1145" s="260"/>
      <c r="AF1145" s="260"/>
      <c r="AG1145" s="223"/>
      <c r="AH1145" s="223"/>
      <c r="AI1145" s="223"/>
      <c r="AJ1145" s="223"/>
      <c r="AK1145" s="223"/>
      <c r="AL1145" s="223"/>
      <c r="AM1145" s="223"/>
      <c r="AN1145" s="223"/>
      <c r="AO1145" s="223"/>
      <c r="AP1145" s="223"/>
      <c r="AQ1145" s="223"/>
      <c r="AR1145" s="223"/>
      <c r="AS1145" s="223"/>
      <c r="AT1145" s="223"/>
      <c r="AU1145" s="223"/>
      <c r="AV1145" s="223"/>
      <c r="AW1145" s="223"/>
      <c r="AX1145" s="223"/>
      <c r="AY1145" s="223"/>
      <c r="AZ1145" s="223"/>
      <c r="BA1145" s="223"/>
      <c r="BB1145" s="223"/>
      <c r="BC1145" s="223"/>
      <c r="BD1145" s="223"/>
      <c r="BE1145" s="223"/>
      <c r="BF1145" s="223"/>
      <c r="BG1145" s="223"/>
      <c r="BH1145" s="380"/>
      <c r="BI1145" s="381"/>
      <c r="BJ1145" s="381"/>
      <c r="BK1145" s="381"/>
      <c r="BL1145" s="381"/>
      <c r="BM1145" s="381"/>
      <c r="BN1145" s="381"/>
      <c r="BO1145" s="381"/>
      <c r="BP1145" s="381"/>
      <c r="BQ1145" s="381"/>
      <c r="BR1145" s="381"/>
      <c r="BS1145" s="381"/>
      <c r="BT1145" s="381"/>
      <c r="BU1145" s="87"/>
      <c r="BV1145" s="87"/>
      <c r="BW1145" s="87"/>
      <c r="BX1145" s="87"/>
      <c r="BY1145" s="87"/>
      <c r="BZ1145" s="87"/>
      <c r="CA1145" s="87"/>
      <c r="CB1145" s="87"/>
      <c r="CC1145" s="87"/>
      <c r="CD1145" s="87"/>
      <c r="CE1145" s="87"/>
      <c r="CF1145" s="87"/>
      <c r="CG1145" s="87"/>
      <c r="CH1145" s="87"/>
      <c r="CI1145" s="9"/>
    </row>
    <row r="1146" spans="1:99" ht="15.75" customHeight="1" x14ac:dyDescent="0.25">
      <c r="A1146" s="382"/>
      <c r="B1146" s="234"/>
      <c r="C1146" s="333">
        <v>1.95</v>
      </c>
      <c r="D1146" s="333">
        <v>1.75</v>
      </c>
      <c r="E1146" s="333">
        <v>1.65</v>
      </c>
      <c r="F1146" s="384"/>
      <c r="G1146" s="322" t="s">
        <v>123</v>
      </c>
      <c r="H1146" s="397" t="s">
        <v>45</v>
      </c>
      <c r="I1146" s="327" t="s">
        <v>48</v>
      </c>
      <c r="J1146" s="327" t="s">
        <v>52</v>
      </c>
      <c r="K1146" s="327" t="s">
        <v>58</v>
      </c>
      <c r="L1146" s="372" t="s">
        <v>61</v>
      </c>
      <c r="M1146" s="323" t="s">
        <v>65</v>
      </c>
      <c r="N1146" s="323" t="s">
        <v>70</v>
      </c>
      <c r="O1146" s="327" t="s">
        <v>77</v>
      </c>
      <c r="P1146" s="327" t="s">
        <v>80</v>
      </c>
      <c r="Q1146" s="398" t="s">
        <v>82</v>
      </c>
      <c r="R1146" s="398" t="s">
        <v>84</v>
      </c>
      <c r="S1146" s="399" t="s">
        <v>86</v>
      </c>
      <c r="T1146" s="493"/>
      <c r="U1146" s="183" t="s">
        <v>39</v>
      </c>
      <c r="V1146" s="414">
        <f>CF1140/(CF1140+G1134)%</f>
        <v>5.6986306498829915</v>
      </c>
      <c r="W1146" s="169"/>
      <c r="X1146" s="260"/>
      <c r="Y1146" s="183" t="s">
        <v>124</v>
      </c>
      <c r="Z1146" s="400">
        <f>Z1145/((CF1140+G1134)+(CF1140+G1134)*0.0015)%</f>
        <v>0</v>
      </c>
      <c r="AF1146" s="260"/>
      <c r="AG1146" s="223"/>
      <c r="AH1146" s="223"/>
      <c r="AI1146" s="223"/>
      <c r="AJ1146" s="223"/>
      <c r="AK1146" s="223"/>
      <c r="AL1146" s="223"/>
      <c r="AM1146" s="223"/>
      <c r="AN1146" s="223"/>
      <c r="AO1146" s="223"/>
      <c r="AP1146" s="223"/>
      <c r="AQ1146" s="223"/>
      <c r="AR1146" s="223"/>
      <c r="AS1146" s="223"/>
      <c r="AT1146" s="223"/>
      <c r="AU1146" s="223"/>
      <c r="AV1146" s="223"/>
      <c r="AW1146" s="223"/>
      <c r="AX1146" s="223"/>
      <c r="AY1146" s="223"/>
      <c r="AZ1146" s="223"/>
      <c r="BA1146" s="223"/>
      <c r="BB1146" s="223"/>
      <c r="BC1146" s="223"/>
      <c r="BD1146" s="223"/>
      <c r="BE1146" s="223"/>
      <c r="BF1146" s="223"/>
      <c r="BG1146" s="223"/>
      <c r="BH1146" s="380"/>
      <c r="BI1146" s="381"/>
      <c r="BJ1146" s="381"/>
      <c r="BK1146" s="381"/>
      <c r="BL1146" s="381"/>
      <c r="BM1146" s="381"/>
      <c r="BN1146" s="381"/>
      <c r="BO1146" s="381"/>
      <c r="BP1146" s="381"/>
      <c r="BQ1146" s="381"/>
      <c r="BR1146" s="381"/>
      <c r="BS1146" s="381"/>
      <c r="BT1146" s="381"/>
      <c r="BU1146" s="87"/>
      <c r="BV1146" s="87"/>
      <c r="BW1146" s="87"/>
      <c r="BX1146" s="87"/>
      <c r="BY1146" s="87"/>
      <c r="BZ1146" s="87"/>
      <c r="CA1146" s="87"/>
      <c r="CB1146" s="87"/>
      <c r="CC1146" s="87"/>
      <c r="CD1146" s="87"/>
      <c r="CE1146" s="87"/>
      <c r="CF1146" s="87"/>
      <c r="CG1146" s="87"/>
      <c r="CH1146" s="87"/>
      <c r="CI1146" s="9"/>
    </row>
    <row r="1147" spans="1:99" ht="15" customHeight="1" x14ac:dyDescent="0.25">
      <c r="A1147" s="365" t="s">
        <v>109</v>
      </c>
      <c r="B1147" s="241" t="s">
        <v>38</v>
      </c>
      <c r="C1147" s="337">
        <f>BY1121/(BY1121+F1123)%</f>
        <v>2.6475306836951629</v>
      </c>
      <c r="D1147" s="337">
        <f>BY1122/(BY1122+F1124)%</f>
        <v>2.2113168956563891</v>
      </c>
      <c r="E1147" s="337">
        <f>BY1124/(BY1124+F1125)%</f>
        <v>3.1915444795606445</v>
      </c>
      <c r="F1147" s="338">
        <f>BY1126/(BY1126+F1126)%</f>
        <v>2.510316368638239</v>
      </c>
      <c r="G1147" s="274" t="s">
        <v>38</v>
      </c>
      <c r="H1147" s="337">
        <f>BZ1113/(F1113+F1114+F1115)%</f>
        <v>0</v>
      </c>
      <c r="I1147" s="337">
        <f>BZ1115/(F1116+F1117+F1118)%</f>
        <v>0</v>
      </c>
      <c r="J1147" s="337">
        <f>BZ1117/(F1119+F1120)%</f>
        <v>0</v>
      </c>
      <c r="K1147" s="337">
        <f>BZ1121/F1123%</f>
        <v>0</v>
      </c>
      <c r="L1147" s="337">
        <f>BZ1122/F1124%</f>
        <v>0</v>
      </c>
      <c r="M1147" s="337">
        <f>BZ1124/F1125%</f>
        <v>0</v>
      </c>
      <c r="N1147" s="386">
        <f>BZ1126/F1126%</f>
        <v>0</v>
      </c>
      <c r="O1147" s="337">
        <f>BZ1130/F1129%</f>
        <v>2.0017545258792566</v>
      </c>
      <c r="P1147" s="337">
        <f>BZ1132/F1130%</f>
        <v>1.2299070933490637</v>
      </c>
      <c r="Q1147" s="337" t="e">
        <f>BZ1134/F1131%</f>
        <v>#DIV/0!</v>
      </c>
      <c r="R1147" s="386">
        <f>BZ1136/F1132%</f>
        <v>1.6023096355106461</v>
      </c>
      <c r="S1147" s="272">
        <f>BZ1138/F1133%</f>
        <v>2.0941199749365169</v>
      </c>
      <c r="T1147" s="493" t="s">
        <v>14</v>
      </c>
      <c r="U1147" s="183" t="s">
        <v>38</v>
      </c>
      <c r="V1147" s="193">
        <f>BZ1140/F1134%/0.381</f>
        <v>1.2258548326620464</v>
      </c>
      <c r="W1147" s="223"/>
      <c r="X1147" s="260"/>
      <c r="AF1147" s="260"/>
      <c r="AG1147" s="223"/>
      <c r="AH1147" s="223"/>
      <c r="AI1147" s="223"/>
      <c r="AJ1147" s="223"/>
      <c r="AK1147" s="223"/>
      <c r="AL1147" s="223"/>
      <c r="AM1147" s="223"/>
      <c r="AN1147" s="223"/>
      <c r="AO1147" s="223"/>
      <c r="AP1147" s="223"/>
      <c r="AQ1147" s="223"/>
      <c r="AR1147" s="223"/>
      <c r="AS1147" s="223"/>
      <c r="AT1147" s="223"/>
      <c r="AU1147" s="223"/>
      <c r="AV1147" s="223"/>
      <c r="AW1147" s="223"/>
      <c r="AX1147" s="223"/>
      <c r="AY1147" s="223"/>
      <c r="AZ1147" s="223"/>
      <c r="BA1147" s="223"/>
      <c r="BB1147" s="223"/>
      <c r="BC1147" s="223"/>
      <c r="BD1147" s="223"/>
      <c r="BE1147" s="223"/>
      <c r="BF1147" s="223"/>
      <c r="BG1147" s="223"/>
      <c r="BH1147" s="380"/>
      <c r="BI1147" s="381"/>
      <c r="BJ1147" s="381"/>
      <c r="BK1147" s="381"/>
      <c r="BL1147" s="381"/>
      <c r="BM1147" s="381"/>
      <c r="BN1147" s="381"/>
      <c r="BO1147" s="381"/>
      <c r="BP1147" s="381"/>
      <c r="BQ1147" s="381"/>
      <c r="BR1147" s="381"/>
      <c r="BS1147" s="381"/>
      <c r="BT1147" s="381"/>
      <c r="BU1147" s="87"/>
      <c r="BV1147" s="87"/>
      <c r="BW1147" s="87"/>
      <c r="BX1147" s="87"/>
      <c r="BY1147" s="87"/>
      <c r="BZ1147" s="87"/>
      <c r="CA1147" s="87"/>
      <c r="CB1147" s="87"/>
      <c r="CC1147" s="87"/>
      <c r="CD1147" s="87"/>
      <c r="CE1147" s="87"/>
      <c r="CF1147" s="87"/>
      <c r="CG1147" s="87"/>
      <c r="CH1147" s="87"/>
      <c r="CI1147" s="9"/>
    </row>
    <row r="1148" spans="1:99" ht="15" customHeight="1" x14ac:dyDescent="0.25">
      <c r="A1148" s="401"/>
      <c r="B1148" s="351" t="s">
        <v>39</v>
      </c>
      <c r="C1148" s="352">
        <f>CF1121/(CF1121+G1123)%</f>
        <v>0.11251752418455024</v>
      </c>
      <c r="D1148" s="352">
        <f>CF1122/(CF1122+G1124)%</f>
        <v>0.10801518051185573</v>
      </c>
      <c r="E1148" s="352">
        <f>CF1124/(CF1124+G1125)%</f>
        <v>0.12639158987078103</v>
      </c>
      <c r="F1148" s="353">
        <f>CF1126/(CF1126+G1126)%</f>
        <v>0.17819611825387327</v>
      </c>
      <c r="G1148" s="402" t="s">
        <v>39</v>
      </c>
      <c r="H1148" s="352">
        <f>CG1113/(G1113+G1114+G1115)%</f>
        <v>0</v>
      </c>
      <c r="I1148" s="352">
        <f>CG1115/(G1116+G1117+G1118)%</f>
        <v>0</v>
      </c>
      <c r="J1148" s="352">
        <f>CG1117/(G1119+G1120)%</f>
        <v>0</v>
      </c>
      <c r="K1148" s="352">
        <f>CG1121/G1123%</f>
        <v>0</v>
      </c>
      <c r="L1148" s="352">
        <f>CG1122/G1124%</f>
        <v>0</v>
      </c>
      <c r="M1148" s="352">
        <f>CG1124/G1125%</f>
        <v>0</v>
      </c>
      <c r="N1148" s="393">
        <f>CG1126/G1126%</f>
        <v>0</v>
      </c>
      <c r="O1148" s="352">
        <f>CG1130/G1129%</f>
        <v>8.6579389736030618E-2</v>
      </c>
      <c r="P1148" s="352">
        <f>CG1132/G1130%</f>
        <v>5.094847240107811E-2</v>
      </c>
      <c r="Q1148" s="352">
        <f>CG1134/G1131%</f>
        <v>0</v>
      </c>
      <c r="R1148" s="393">
        <f>CG1136/G1132%</f>
        <v>6.4806165343297528E-2</v>
      </c>
      <c r="S1148" s="403">
        <f>CG1138/G1133%</f>
        <v>9.0568728828668232E-2</v>
      </c>
      <c r="T1148" s="494"/>
      <c r="U1148" s="404" t="s">
        <v>39</v>
      </c>
      <c r="V1148" s="405">
        <f>CG1140/G1134%/0.381</f>
        <v>0.16560342935953809</v>
      </c>
      <c r="W1148" s="223"/>
      <c r="X1148" s="260"/>
      <c r="AF1148" s="260"/>
      <c r="AG1148" s="223"/>
      <c r="AH1148" s="223"/>
      <c r="AI1148" s="223"/>
      <c r="AJ1148" s="223"/>
      <c r="AK1148" s="223"/>
      <c r="AL1148" s="223"/>
      <c r="AM1148" s="223"/>
      <c r="AN1148" s="223"/>
      <c r="AO1148" s="223"/>
      <c r="AP1148" s="223"/>
      <c r="AQ1148" s="223"/>
      <c r="AR1148" s="223"/>
      <c r="AS1148" s="223"/>
      <c r="AT1148" s="223"/>
      <c r="AU1148" s="223"/>
      <c r="AV1148" s="223"/>
      <c r="AW1148" s="223"/>
      <c r="AX1148" s="223"/>
      <c r="AY1148" s="223"/>
      <c r="AZ1148" s="223"/>
      <c r="BA1148" s="223"/>
      <c r="BB1148" s="223"/>
      <c r="BC1148" s="223"/>
      <c r="BD1148" s="223"/>
      <c r="BE1148" s="223"/>
      <c r="BF1148" s="223"/>
      <c r="BG1148" s="223"/>
      <c r="BH1148" s="380"/>
      <c r="BI1148" s="381"/>
      <c r="BJ1148" s="381"/>
      <c r="BK1148" s="381"/>
      <c r="BL1148" s="381"/>
      <c r="BM1148" s="381"/>
      <c r="BN1148" s="381"/>
      <c r="BO1148" s="381"/>
      <c r="BP1148" s="381"/>
      <c r="BQ1148" s="381"/>
      <c r="BR1148" s="381"/>
      <c r="BS1148" s="381"/>
      <c r="BT1148" s="381"/>
      <c r="BU1148" s="87"/>
      <c r="BV1148" s="87"/>
      <c r="BW1148" s="87"/>
      <c r="BX1148" s="87"/>
      <c r="BY1148" s="87"/>
      <c r="BZ1148" s="87"/>
      <c r="CA1148" s="87"/>
      <c r="CB1148" s="87"/>
      <c r="CC1148" s="87"/>
      <c r="CD1148" s="87"/>
      <c r="CE1148" s="87"/>
      <c r="CF1148" s="87"/>
      <c r="CG1148" s="87"/>
      <c r="CH1148" s="87"/>
      <c r="CI1148" s="9"/>
    </row>
    <row r="1149" spans="1:99" ht="15" customHeight="1" x14ac:dyDescent="0.25">
      <c r="A1149" s="408" t="s">
        <v>125</v>
      </c>
      <c r="B1149" s="348"/>
      <c r="C1149" s="348"/>
      <c r="D1149" s="309"/>
      <c r="E1149" s="309"/>
      <c r="F1149" s="309"/>
      <c r="G1149" s="309"/>
      <c r="H1149" s="309"/>
      <c r="I1149" s="309"/>
      <c r="J1149" s="309"/>
      <c r="K1149" s="309"/>
      <c r="L1149" s="309"/>
      <c r="M1149" s="309"/>
      <c r="N1149" s="213"/>
      <c r="O1149" s="213"/>
      <c r="P1149" s="213"/>
      <c r="Q1149" s="309"/>
      <c r="R1149" s="309"/>
      <c r="W1149" s="223"/>
      <c r="X1149" s="309"/>
      <c r="Y1149" s="309"/>
      <c r="Z1149" s="309"/>
      <c r="AA1149" s="310"/>
      <c r="AB1149" s="310"/>
      <c r="AC1149" s="310"/>
      <c r="AD1149" s="310"/>
      <c r="AE1149" s="310"/>
      <c r="AF1149" s="310"/>
      <c r="AG1149" s="409"/>
      <c r="AH1149" s="409"/>
      <c r="AI1149" s="409"/>
      <c r="AJ1149" s="409"/>
      <c r="AK1149" s="409"/>
      <c r="AL1149" s="409"/>
      <c r="AM1149" s="409"/>
      <c r="AN1149" s="409"/>
      <c r="AO1149" s="409"/>
      <c r="AP1149" s="409"/>
      <c r="AQ1149" s="409"/>
      <c r="AR1149" s="409"/>
      <c r="AS1149" s="409"/>
      <c r="AT1149" s="409"/>
      <c r="AU1149" s="409"/>
      <c r="AV1149" s="409"/>
      <c r="AW1149" s="409"/>
      <c r="AX1149" s="409"/>
      <c r="AY1149" s="409"/>
      <c r="AZ1149" s="409"/>
      <c r="BA1149" s="409"/>
      <c r="BB1149" s="409"/>
      <c r="BC1149" s="409"/>
      <c r="BD1149" s="409"/>
      <c r="BE1149" s="409"/>
      <c r="BF1149" s="409"/>
      <c r="BG1149" s="313"/>
      <c r="BH1149" s="380"/>
      <c r="BI1149" s="381"/>
      <c r="BJ1149" s="381"/>
      <c r="BK1149" s="381"/>
      <c r="BL1149" s="381"/>
      <c r="BM1149" s="381"/>
      <c r="BN1149" s="381"/>
      <c r="BO1149" s="381"/>
      <c r="BP1149" s="381"/>
      <c r="BQ1149" s="381"/>
      <c r="BR1149" s="381"/>
      <c r="BS1149" s="381"/>
      <c r="BT1149" s="381"/>
      <c r="BU1149" s="87"/>
      <c r="BV1149" s="87"/>
      <c r="BW1149" s="87"/>
      <c r="BX1149" s="87"/>
      <c r="BY1149" s="87"/>
      <c r="BZ1149" s="87"/>
      <c r="CA1149" s="87"/>
      <c r="CB1149" s="87"/>
      <c r="CC1149" s="87"/>
      <c r="CD1149" s="87"/>
      <c r="CE1149" s="87"/>
      <c r="CF1149" s="87"/>
      <c r="CG1149" s="87"/>
      <c r="CH1149" s="87"/>
      <c r="CI1149" s="9"/>
    </row>
    <row r="1150" spans="1:99" ht="15" customHeight="1" x14ac:dyDescent="0.3">
      <c r="A1150" s="363"/>
      <c r="S1150" s="161"/>
      <c r="T1150" s="161"/>
      <c r="U1150" s="161"/>
      <c r="V1150" s="161"/>
      <c r="W1150" s="223"/>
      <c r="BG1150" s="409"/>
      <c r="BH1150" s="380"/>
      <c r="BI1150" s="381"/>
      <c r="BJ1150" s="381"/>
      <c r="BK1150" s="381"/>
      <c r="BL1150" s="381"/>
      <c r="BM1150" s="381"/>
      <c r="BN1150" s="381"/>
      <c r="BO1150" s="381"/>
      <c r="BP1150" s="381"/>
      <c r="BQ1150" s="381"/>
      <c r="BR1150" s="381"/>
      <c r="BS1150" s="381"/>
      <c r="BT1150" s="381"/>
      <c r="BU1150" s="87"/>
      <c r="BV1150" s="87"/>
      <c r="BW1150" s="87"/>
      <c r="BX1150" s="87"/>
      <c r="BY1150" s="87"/>
      <c r="BZ1150" s="87"/>
      <c r="CA1150" s="87"/>
      <c r="CB1150" s="87"/>
      <c r="CC1150" s="87"/>
      <c r="CD1150" s="87"/>
      <c r="CE1150" s="87"/>
      <c r="CF1150" s="87"/>
      <c r="CG1150" s="87"/>
      <c r="CH1150" s="87"/>
      <c r="CI1150" s="9"/>
    </row>
    <row r="1151" spans="1:99" ht="15" customHeight="1" x14ac:dyDescent="0.25">
      <c r="A1151" s="363"/>
      <c r="W1151" s="213"/>
      <c r="BH1151" s="380"/>
      <c r="BI1151" s="381"/>
      <c r="BJ1151" s="381"/>
      <c r="BK1151" s="381"/>
      <c r="BL1151" s="381"/>
      <c r="BM1151" s="381"/>
      <c r="BN1151" s="381"/>
      <c r="BO1151" s="381"/>
      <c r="BP1151" s="381"/>
      <c r="BQ1151" s="381"/>
      <c r="BR1151" s="381"/>
      <c r="BS1151" s="381"/>
      <c r="BT1151" s="381"/>
      <c r="BU1151" s="87"/>
      <c r="BV1151" s="87"/>
      <c r="BW1151" s="87"/>
      <c r="BX1151" s="87"/>
      <c r="BY1151" s="87"/>
      <c r="BZ1151" s="87"/>
      <c r="CA1151" s="87"/>
      <c r="CB1151" s="87"/>
      <c r="CC1151" s="87"/>
      <c r="CD1151" s="87"/>
      <c r="CE1151" s="87"/>
      <c r="CF1151" s="87"/>
      <c r="CG1151" s="87"/>
      <c r="CH1151" s="87"/>
      <c r="CI1151" s="9"/>
    </row>
    <row r="1152" spans="1:99" ht="15" customHeight="1" x14ac:dyDescent="0.25">
      <c r="A1152" s="363"/>
      <c r="W1152" s="213"/>
      <c r="BH1152" s="380"/>
      <c r="BI1152" s="381"/>
      <c r="BJ1152" s="381"/>
      <c r="BK1152" s="381"/>
      <c r="BL1152" s="381"/>
      <c r="BM1152" s="381"/>
      <c r="BN1152" s="381"/>
      <c r="BO1152" s="381"/>
      <c r="BP1152" s="381"/>
      <c r="BQ1152" s="381"/>
      <c r="BR1152" s="381"/>
      <c r="BS1152" s="381"/>
      <c r="BT1152" s="381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</row>
    <row r="1153" spans="1:99" ht="23.25" customHeight="1" x14ac:dyDescent="0.3">
      <c r="A1153" s="156" t="s">
        <v>0</v>
      </c>
      <c r="B1153" s="157"/>
      <c r="C1153" s="157"/>
      <c r="D1153" s="157"/>
      <c r="E1153" s="157"/>
      <c r="F1153" s="157"/>
      <c r="G1153" s="157"/>
      <c r="H1153" s="158"/>
      <c r="I1153" s="159"/>
      <c r="J1153" s="159"/>
      <c r="K1153" s="426" t="s">
        <v>1</v>
      </c>
      <c r="L1153" s="427"/>
      <c r="M1153" s="486" t="s">
        <v>563</v>
      </c>
      <c r="N1153" s="486"/>
      <c r="O1153" s="159"/>
      <c r="P1153" s="159"/>
      <c r="Q1153" s="159"/>
      <c r="R1153" s="159"/>
      <c r="S1153" s="159"/>
      <c r="T1153" s="159"/>
      <c r="U1153" s="159"/>
      <c r="V1153" s="160"/>
      <c r="W1153" s="161"/>
      <c r="X1153" s="161"/>
      <c r="Y1153" s="161"/>
      <c r="Z1153" s="161"/>
      <c r="AA1153" s="161"/>
      <c r="AB1153" s="161"/>
      <c r="AC1153" s="161"/>
      <c r="AD1153" s="161"/>
      <c r="AE1153" s="161"/>
      <c r="AF1153" s="161"/>
      <c r="AG1153" s="161"/>
      <c r="AH1153" s="161"/>
      <c r="AI1153" s="161"/>
      <c r="AJ1153" s="161"/>
      <c r="AK1153" s="161"/>
      <c r="AL1153" s="161"/>
      <c r="AM1153" s="161"/>
      <c r="AN1153" s="161"/>
      <c r="AO1153" s="161"/>
      <c r="AP1153" s="161"/>
      <c r="AQ1153" s="161"/>
      <c r="AR1153" s="161"/>
      <c r="AS1153" s="161"/>
      <c r="AT1153" s="161"/>
      <c r="AU1153" s="161"/>
      <c r="AV1153" s="161"/>
      <c r="AW1153" s="161"/>
      <c r="AX1153" s="161"/>
      <c r="AY1153" s="161"/>
      <c r="AZ1153" s="161"/>
      <c r="BA1153" s="161"/>
      <c r="BB1153" s="161"/>
      <c r="BC1153" s="161"/>
      <c r="BD1153" s="161"/>
      <c r="BE1153" s="161"/>
      <c r="BF1153" s="161"/>
      <c r="BG1153" s="161"/>
      <c r="BH1153" s="162">
        <v>26</v>
      </c>
      <c r="BI1153" s="430" t="s">
        <v>2</v>
      </c>
      <c r="BJ1153" s="431"/>
      <c r="BK1153" s="431"/>
      <c r="BL1153" s="432"/>
      <c r="BM1153" s="430" t="s">
        <v>3</v>
      </c>
      <c r="BN1153" s="431"/>
      <c r="BO1153" s="431"/>
      <c r="BP1153" s="432"/>
      <c r="BQ1153" s="430" t="s">
        <v>4</v>
      </c>
      <c r="BR1153" s="431"/>
      <c r="BS1153" s="431"/>
      <c r="BT1153" s="433"/>
      <c r="BU1153" s="87"/>
      <c r="BV1153" s="87"/>
      <c r="BW1153" s="87"/>
      <c r="BX1153" s="87"/>
      <c r="BY1153" s="88" t="s">
        <v>5</v>
      </c>
      <c r="BZ1153" s="89"/>
      <c r="CA1153" s="89"/>
      <c r="CB1153" s="87"/>
      <c r="CC1153" s="87"/>
      <c r="CD1153" s="87"/>
      <c r="CE1153" s="87"/>
      <c r="CF1153" s="88" t="s">
        <v>6</v>
      </c>
      <c r="CG1153" s="89"/>
      <c r="CH1153" s="89"/>
      <c r="CI1153" s="9"/>
      <c r="CK1153" s="12"/>
      <c r="CL1153" s="434" t="s">
        <v>7</v>
      </c>
      <c r="CM1153" s="434"/>
      <c r="CN1153" s="434"/>
      <c r="CO1153" s="24"/>
      <c r="CQ1153" s="12"/>
      <c r="CR1153" s="434" t="s">
        <v>8</v>
      </c>
      <c r="CS1153" s="434"/>
      <c r="CT1153" s="434"/>
      <c r="CU1153" s="24"/>
    </row>
    <row r="1154" spans="1:99" ht="15.75" customHeight="1" x14ac:dyDescent="0.25">
      <c r="A1154" s="163" t="s">
        <v>9</v>
      </c>
      <c r="B1154" s="435" t="s">
        <v>10</v>
      </c>
      <c r="C1154" s="435"/>
      <c r="D1154" s="435"/>
      <c r="E1154" s="435"/>
      <c r="F1154" s="435"/>
      <c r="G1154" s="435"/>
      <c r="H1154" s="435"/>
      <c r="I1154" s="436" t="s">
        <v>11</v>
      </c>
      <c r="J1154" s="436"/>
      <c r="K1154" s="436"/>
      <c r="L1154" s="436"/>
      <c r="M1154" s="436"/>
      <c r="N1154" s="436"/>
      <c r="O1154" s="461" t="s">
        <v>12</v>
      </c>
      <c r="P1154" s="461"/>
      <c r="Q1154" s="497" t="s">
        <v>13</v>
      </c>
      <c r="R1154" s="497"/>
      <c r="S1154" s="497"/>
      <c r="T1154" s="497"/>
      <c r="U1154" s="497"/>
      <c r="V1154" s="498"/>
      <c r="W1154" s="164"/>
      <c r="X1154" s="165"/>
      <c r="Y1154" s="437" t="s">
        <v>11</v>
      </c>
      <c r="Z1154" s="438"/>
      <c r="AA1154" s="438"/>
      <c r="AB1154" s="438"/>
      <c r="AC1154" s="438"/>
      <c r="AD1154" s="438"/>
      <c r="AE1154" s="438"/>
      <c r="AF1154" s="438"/>
      <c r="AG1154" s="438"/>
      <c r="AH1154" s="438"/>
      <c r="AI1154" s="438"/>
      <c r="AJ1154" s="438"/>
      <c r="AK1154" s="438"/>
      <c r="AL1154" s="438"/>
      <c r="AM1154" s="438"/>
      <c r="AN1154" s="438"/>
      <c r="AO1154" s="438"/>
      <c r="AP1154" s="438"/>
      <c r="AQ1154" s="438"/>
      <c r="AR1154" s="438"/>
      <c r="AS1154" s="438"/>
      <c r="AT1154" s="438"/>
      <c r="AU1154" s="439"/>
      <c r="AV1154" s="166"/>
      <c r="AW1154" s="167"/>
      <c r="AX1154" s="167"/>
      <c r="AY1154" s="167"/>
      <c r="AZ1154" s="167"/>
      <c r="BA1154" s="168"/>
      <c r="BB1154" s="167"/>
      <c r="BC1154" s="167"/>
      <c r="BD1154" s="167"/>
      <c r="BE1154" s="167"/>
      <c r="BF1154" s="168"/>
      <c r="BG1154" s="169"/>
      <c r="BH1154" s="170" t="s">
        <v>9</v>
      </c>
      <c r="BI1154" s="171" t="s">
        <v>7</v>
      </c>
      <c r="BJ1154" s="172"/>
      <c r="BK1154" s="173" t="s">
        <v>14</v>
      </c>
      <c r="BL1154" s="174" t="s">
        <v>15</v>
      </c>
      <c r="BM1154" s="171" t="s">
        <v>7</v>
      </c>
      <c r="BN1154" s="172"/>
      <c r="BO1154" s="173" t="s">
        <v>14</v>
      </c>
      <c r="BP1154" s="173" t="s">
        <v>15</v>
      </c>
      <c r="BQ1154" s="171" t="s">
        <v>7</v>
      </c>
      <c r="BR1154" s="172"/>
      <c r="BS1154" s="173" t="s">
        <v>14</v>
      </c>
      <c r="BT1154" s="174" t="s">
        <v>15</v>
      </c>
      <c r="BU1154" s="87"/>
      <c r="BV1154" s="87"/>
      <c r="BW1154" s="463" t="s">
        <v>9</v>
      </c>
      <c r="BX1154" s="91" t="s">
        <v>7</v>
      </c>
      <c r="BY1154" s="450" t="s">
        <v>16</v>
      </c>
      <c r="BZ1154" s="450" t="s">
        <v>14</v>
      </c>
      <c r="CA1154" s="452" t="s">
        <v>15</v>
      </c>
      <c r="CB1154" s="87"/>
      <c r="CC1154" s="87"/>
      <c r="CD1154" s="454" t="s">
        <v>9</v>
      </c>
      <c r="CE1154" s="92" t="s">
        <v>7</v>
      </c>
      <c r="CF1154" s="450" t="s">
        <v>16</v>
      </c>
      <c r="CG1154" s="457" t="s">
        <v>14</v>
      </c>
      <c r="CH1154" s="459" t="s">
        <v>15</v>
      </c>
      <c r="CI1154" s="9"/>
      <c r="CK1154" s="25" t="s">
        <v>9</v>
      </c>
      <c r="CL1154" s="26" t="s">
        <v>17</v>
      </c>
      <c r="CM1154" s="26" t="s">
        <v>18</v>
      </c>
      <c r="CN1154" s="1" t="s">
        <v>19</v>
      </c>
      <c r="CO1154" s="27" t="s">
        <v>20</v>
      </c>
      <c r="CP1154" s="28"/>
      <c r="CQ1154" s="25" t="s">
        <v>9</v>
      </c>
      <c r="CR1154" s="26" t="s">
        <v>17</v>
      </c>
      <c r="CS1154" s="26" t="s">
        <v>18</v>
      </c>
      <c r="CT1154" s="1" t="s">
        <v>19</v>
      </c>
      <c r="CU1154" s="27" t="s">
        <v>20</v>
      </c>
    </row>
    <row r="1155" spans="1:99" ht="31.5" customHeight="1" x14ac:dyDescent="0.25">
      <c r="A1155" s="175"/>
      <c r="B1155" s="176"/>
      <c r="C1155" s="177" t="s">
        <v>17</v>
      </c>
      <c r="D1155" s="177" t="s">
        <v>18</v>
      </c>
      <c r="E1155" s="177" t="s">
        <v>19</v>
      </c>
      <c r="F1155" s="178" t="s">
        <v>16</v>
      </c>
      <c r="G1155" s="178" t="s">
        <v>21</v>
      </c>
      <c r="H1155" s="178" t="s">
        <v>22</v>
      </c>
      <c r="I1155" s="440" t="s">
        <v>23</v>
      </c>
      <c r="J1155" s="440"/>
      <c r="K1155" s="441" t="s">
        <v>24</v>
      </c>
      <c r="L1155" s="441"/>
      <c r="M1155" s="441" t="s">
        <v>25</v>
      </c>
      <c r="N1155" s="441"/>
      <c r="O1155" s="462"/>
      <c r="P1155" s="462"/>
      <c r="Q1155" s="499"/>
      <c r="R1155" s="499"/>
      <c r="S1155" s="499"/>
      <c r="T1155" s="499"/>
      <c r="U1155" s="499"/>
      <c r="V1155" s="500"/>
      <c r="W1155" s="164"/>
      <c r="X1155" s="165"/>
      <c r="Y1155" s="179"/>
      <c r="Z1155" s="442" t="s">
        <v>26</v>
      </c>
      <c r="AA1155" s="442"/>
      <c r="AB1155" s="442"/>
      <c r="AC1155" s="442"/>
      <c r="AD1155" s="443" t="s">
        <v>27</v>
      </c>
      <c r="AE1155" s="443"/>
      <c r="AF1155" s="443"/>
      <c r="AG1155" s="443"/>
      <c r="AH1155" s="443" t="s">
        <v>28</v>
      </c>
      <c r="AI1155" s="443"/>
      <c r="AJ1155" s="443"/>
      <c r="AK1155" s="443"/>
      <c r="AL1155" s="444" t="s">
        <v>29</v>
      </c>
      <c r="AM1155" s="444"/>
      <c r="AN1155" s="444"/>
      <c r="AO1155" s="444"/>
      <c r="AP1155" s="445" t="s">
        <v>30</v>
      </c>
      <c r="AQ1155" s="445"/>
      <c r="AR1155" s="445" t="s">
        <v>31</v>
      </c>
      <c r="AS1155" s="445"/>
      <c r="AT1155" s="445"/>
      <c r="AU1155" s="446"/>
      <c r="AW1155" s="447" t="s">
        <v>32</v>
      </c>
      <c r="AX1155" s="448"/>
      <c r="AY1155" s="448"/>
      <c r="AZ1155" s="448"/>
      <c r="BA1155" s="449"/>
      <c r="BB1155" s="447" t="s">
        <v>33</v>
      </c>
      <c r="BC1155" s="448"/>
      <c r="BD1155" s="448"/>
      <c r="BE1155" s="448"/>
      <c r="BF1155" s="449"/>
      <c r="BG1155" s="181"/>
      <c r="BH1155" s="170"/>
      <c r="BI1155" s="171" t="s">
        <v>34</v>
      </c>
      <c r="BJ1155" s="173" t="s">
        <v>16</v>
      </c>
      <c r="BK1155" s="173"/>
      <c r="BL1155" s="174"/>
      <c r="BM1155" s="171" t="s">
        <v>34</v>
      </c>
      <c r="BN1155" s="173" t="s">
        <v>16</v>
      </c>
      <c r="BO1155" s="173"/>
      <c r="BP1155" s="173"/>
      <c r="BQ1155" s="171" t="s">
        <v>34</v>
      </c>
      <c r="BR1155" s="173" t="s">
        <v>16</v>
      </c>
      <c r="BS1155" s="173"/>
      <c r="BT1155" s="174"/>
      <c r="BU1155" s="87"/>
      <c r="BV1155" s="87"/>
      <c r="BW1155" s="464"/>
      <c r="BX1155" s="95" t="s">
        <v>34</v>
      </c>
      <c r="BY1155" s="451"/>
      <c r="BZ1155" s="451"/>
      <c r="CA1155" s="453"/>
      <c r="CB1155" s="87"/>
      <c r="CC1155" s="87"/>
      <c r="CD1155" s="455"/>
      <c r="CE1155" s="88" t="s">
        <v>34</v>
      </c>
      <c r="CF1155" s="456"/>
      <c r="CG1155" s="458"/>
      <c r="CH1155" s="460"/>
      <c r="CI1155" s="9"/>
      <c r="CK1155" s="25"/>
      <c r="CL1155" s="29" t="s">
        <v>35</v>
      </c>
      <c r="CM1155" s="26" t="s">
        <v>35</v>
      </c>
      <c r="CN1155" s="26" t="s">
        <v>35</v>
      </c>
      <c r="CO1155" s="27" t="s">
        <v>35</v>
      </c>
      <c r="CP1155" s="15"/>
      <c r="CQ1155" s="25"/>
      <c r="CR1155" s="29" t="s">
        <v>35</v>
      </c>
      <c r="CS1155" s="26" t="s">
        <v>35</v>
      </c>
      <c r="CT1155" s="26" t="s">
        <v>35</v>
      </c>
      <c r="CU1155" s="27" t="s">
        <v>35</v>
      </c>
    </row>
    <row r="1156" spans="1:99" ht="15.75" customHeight="1" x14ac:dyDescent="0.25">
      <c r="A1156" s="182"/>
      <c r="B1156" s="178" t="s">
        <v>36</v>
      </c>
      <c r="C1156" s="177" t="s">
        <v>37</v>
      </c>
      <c r="D1156" s="177" t="s">
        <v>37</v>
      </c>
      <c r="E1156" s="177" t="s">
        <v>37</v>
      </c>
      <c r="F1156" s="177" t="s">
        <v>37</v>
      </c>
      <c r="G1156" s="177" t="s">
        <v>37</v>
      </c>
      <c r="H1156" s="177" t="s">
        <v>37</v>
      </c>
      <c r="I1156" s="178" t="s">
        <v>38</v>
      </c>
      <c r="J1156" s="178" t="s">
        <v>39</v>
      </c>
      <c r="K1156" s="178" t="s">
        <v>38</v>
      </c>
      <c r="L1156" s="178" t="s">
        <v>39</v>
      </c>
      <c r="M1156" s="178" t="s">
        <v>38</v>
      </c>
      <c r="N1156" s="178" t="s">
        <v>39</v>
      </c>
      <c r="O1156" s="178" t="s">
        <v>38</v>
      </c>
      <c r="P1156" s="178" t="s">
        <v>39</v>
      </c>
      <c r="Q1156" s="183" t="s">
        <v>17</v>
      </c>
      <c r="R1156" s="183" t="s">
        <v>18</v>
      </c>
      <c r="S1156" s="183" t="s">
        <v>19</v>
      </c>
      <c r="T1156" s="183" t="s">
        <v>38</v>
      </c>
      <c r="U1156" s="183" t="s">
        <v>39</v>
      </c>
      <c r="V1156" s="184" t="s">
        <v>36</v>
      </c>
      <c r="W1156" s="185"/>
      <c r="X1156" s="186"/>
      <c r="Y1156" s="175"/>
      <c r="Z1156" s="187" t="s">
        <v>17</v>
      </c>
      <c r="AA1156" s="187" t="s">
        <v>18</v>
      </c>
      <c r="AB1156" s="188" t="s">
        <v>19</v>
      </c>
      <c r="AC1156" s="189" t="s">
        <v>16</v>
      </c>
      <c r="AD1156" s="187" t="s">
        <v>17</v>
      </c>
      <c r="AE1156" s="187" t="s">
        <v>18</v>
      </c>
      <c r="AF1156" s="187" t="s">
        <v>19</v>
      </c>
      <c r="AG1156" s="189" t="s">
        <v>16</v>
      </c>
      <c r="AH1156" s="187" t="s">
        <v>17</v>
      </c>
      <c r="AI1156" s="187" t="s">
        <v>18</v>
      </c>
      <c r="AJ1156" s="187" t="s">
        <v>19</v>
      </c>
      <c r="AK1156" s="189" t="s">
        <v>16</v>
      </c>
      <c r="AL1156" s="187" t="s">
        <v>17</v>
      </c>
      <c r="AM1156" s="187" t="s">
        <v>18</v>
      </c>
      <c r="AN1156" s="187" t="s">
        <v>19</v>
      </c>
      <c r="AO1156" s="189" t="s">
        <v>39</v>
      </c>
      <c r="AP1156" s="189" t="s">
        <v>38</v>
      </c>
      <c r="AQ1156" s="189" t="s">
        <v>39</v>
      </c>
      <c r="AR1156" s="187" t="s">
        <v>17</v>
      </c>
      <c r="AS1156" s="187" t="s">
        <v>18</v>
      </c>
      <c r="AT1156" s="187" t="s">
        <v>19</v>
      </c>
      <c r="AU1156" s="190" t="s">
        <v>39</v>
      </c>
      <c r="AV1156" s="191" t="s">
        <v>17</v>
      </c>
      <c r="AW1156" s="192" t="s">
        <v>17</v>
      </c>
      <c r="AX1156" s="189" t="s">
        <v>18</v>
      </c>
      <c r="AY1156" s="189" t="s">
        <v>19</v>
      </c>
      <c r="AZ1156" s="189" t="s">
        <v>38</v>
      </c>
      <c r="BA1156" s="193" t="s">
        <v>39</v>
      </c>
      <c r="BB1156" s="192" t="s">
        <v>17</v>
      </c>
      <c r="BC1156" s="189" t="s">
        <v>18</v>
      </c>
      <c r="BD1156" s="189" t="s">
        <v>19</v>
      </c>
      <c r="BE1156" s="189" t="s">
        <v>38</v>
      </c>
      <c r="BF1156" s="193" t="s">
        <v>39</v>
      </c>
      <c r="BG1156" s="194"/>
      <c r="BH1156" s="195"/>
      <c r="BI1156" s="196"/>
      <c r="BJ1156" s="197"/>
      <c r="BK1156" s="198"/>
      <c r="BL1156" s="199"/>
      <c r="BM1156" s="196"/>
      <c r="BN1156" s="197"/>
      <c r="BO1156" s="198"/>
      <c r="BP1156" s="200"/>
      <c r="BQ1156" s="196"/>
      <c r="BR1156" s="197"/>
      <c r="BS1156" s="198"/>
      <c r="BT1156" s="199"/>
      <c r="BU1156" s="8"/>
      <c r="BV1156" s="87"/>
      <c r="BW1156" s="97"/>
      <c r="BX1156" s="95"/>
      <c r="BY1156" s="93"/>
      <c r="BZ1156" s="93"/>
      <c r="CA1156" s="98"/>
      <c r="CB1156" s="8"/>
      <c r="CC1156" s="87"/>
      <c r="CD1156" s="90"/>
      <c r="CE1156" s="99"/>
      <c r="CF1156" s="100"/>
      <c r="CG1156" s="100"/>
      <c r="CH1156" s="101"/>
      <c r="CI1156" s="8"/>
      <c r="CJ1156" s="9"/>
      <c r="CK1156" s="25"/>
      <c r="CL1156" s="10"/>
      <c r="CM1156" s="10"/>
      <c r="CN1156" s="10"/>
      <c r="CO1156" s="11"/>
      <c r="CP1156" s="8"/>
      <c r="CQ1156" s="25"/>
      <c r="CR1156" s="30"/>
      <c r="CS1156" s="30"/>
      <c r="CT1156" s="30"/>
      <c r="CU1156" s="46"/>
    </row>
    <row r="1157" spans="1:99" ht="15.75" customHeight="1" x14ac:dyDescent="0.25">
      <c r="A1157" s="201" t="s">
        <v>40</v>
      </c>
      <c r="B1157" s="202"/>
      <c r="C1157" s="203">
        <v>162.1</v>
      </c>
      <c r="D1157" s="204">
        <v>175.35599999999999</v>
      </c>
      <c r="E1157" s="204">
        <v>194.464</v>
      </c>
      <c r="F1157" s="205">
        <f t="shared" ref="F1157:F1164" si="968">C1157+D1157+E1157</f>
        <v>531.92000000000007</v>
      </c>
      <c r="G1157" s="206">
        <f>F1157+G1111</f>
        <v>7107.1939999999995</v>
      </c>
      <c r="H1157" s="206">
        <f>G1157/BH1153</f>
        <v>273.35361538461535</v>
      </c>
      <c r="I1157" s="207">
        <f t="shared" ref="I1157:I1173" si="969">AC1157</f>
        <v>0</v>
      </c>
      <c r="J1157" s="207">
        <f>I1157+J1111</f>
        <v>0</v>
      </c>
      <c r="K1157" s="207">
        <f t="shared" ref="K1157:K1173" si="970">AG1157</f>
        <v>0</v>
      </c>
      <c r="L1157" s="207">
        <f>K1157+L1111</f>
        <v>230</v>
      </c>
      <c r="M1157" s="207">
        <f t="shared" ref="M1157:M1173" si="971">AK1157</f>
        <v>740</v>
      </c>
      <c r="N1157" s="207" t="e">
        <f>M1157+N1111</f>
        <v>#VALUE!</v>
      </c>
      <c r="O1157" s="208">
        <f>(24*60-(I1157+K1157+M1157+AR1157+AS1157+AT1157+AP1157))/24/60*100</f>
        <v>48.611111111111107</v>
      </c>
      <c r="P1157" s="410" t="e">
        <f>(X1157*24*60-(J1157+L1157+N1157+AQ1157+AU1157))/X1157/24/60*100</f>
        <v>#VALUE!</v>
      </c>
      <c r="Q1157" s="209"/>
      <c r="R1157" s="210"/>
      <c r="S1157" s="211"/>
      <c r="T1157" s="209"/>
      <c r="U1157" s="209"/>
      <c r="V1157" s="212"/>
      <c r="W1157" s="213"/>
      <c r="X1157" s="214">
        <f>BH1153</f>
        <v>26</v>
      </c>
      <c r="Y1157" s="201" t="s">
        <v>40</v>
      </c>
      <c r="Z1157" s="215"/>
      <c r="AA1157" s="216"/>
      <c r="AB1157" s="217"/>
      <c r="AC1157" s="210">
        <f t="shared" ref="AC1157:AC1173" si="972">Z1157+AA1157+AB1157</f>
        <v>0</v>
      </c>
      <c r="AD1157" s="215"/>
      <c r="AE1157" s="215"/>
      <c r="AF1157" s="215"/>
      <c r="AG1157" s="210">
        <f t="shared" ref="AG1157:AG1173" si="973">AD1157+AE1157+AF1157</f>
        <v>0</v>
      </c>
      <c r="AH1157" s="216">
        <v>290</v>
      </c>
      <c r="AI1157" s="216">
        <v>240</v>
      </c>
      <c r="AJ1157" s="216">
        <v>210</v>
      </c>
      <c r="AK1157" s="210">
        <f t="shared" ref="AK1157:AK1173" si="974">AH1157+AI1157+AJ1157</f>
        <v>740</v>
      </c>
      <c r="AL1157" s="218"/>
      <c r="AM1157" s="218"/>
      <c r="AN1157" s="218"/>
      <c r="AO1157" s="207">
        <f>AL1157+AM1157+AN1157+AO1111</f>
        <v>0</v>
      </c>
      <c r="AP1157" s="209"/>
      <c r="AQ1157" s="411">
        <f>AP1157+AQ1111</f>
        <v>0</v>
      </c>
      <c r="AR1157" s="210"/>
      <c r="AS1157" s="210"/>
      <c r="AT1157" s="210"/>
      <c r="AU1157" s="219">
        <f>AR1157+AS1157+AT1157+AU1111</f>
        <v>0</v>
      </c>
      <c r="AV1157" s="220" t="s">
        <v>40</v>
      </c>
      <c r="AW1157" s="221"/>
      <c r="AX1157" s="210"/>
      <c r="AY1157" s="210"/>
      <c r="AZ1157" s="219">
        <f>AW1157+AX1157+AY1157</f>
        <v>0</v>
      </c>
      <c r="BA1157" s="222">
        <f>AZ1157+BA1111</f>
        <v>0</v>
      </c>
      <c r="BB1157" s="221"/>
      <c r="BC1157" s="210"/>
      <c r="BD1157" s="210"/>
      <c r="BE1157" s="219">
        <f>BB1157+BC1157+BD1157</f>
        <v>0</v>
      </c>
      <c r="BF1157" s="222">
        <f t="shared" ref="BF1157:BF1179" si="975">BE1157+BF1111</f>
        <v>0</v>
      </c>
      <c r="BG1157" s="223"/>
      <c r="BH1157" s="224" t="s">
        <v>40</v>
      </c>
      <c r="BI1157" s="225"/>
      <c r="BJ1157" s="226">
        <v>1.0900000000000001</v>
      </c>
      <c r="BK1157" s="227"/>
      <c r="BL1157" s="228"/>
      <c r="BM1157" s="225"/>
      <c r="BN1157" s="226">
        <v>1.3</v>
      </c>
      <c r="BO1157" s="227"/>
      <c r="BP1157" s="229"/>
      <c r="BQ1157" s="225"/>
      <c r="BR1157" s="226">
        <v>1.34</v>
      </c>
      <c r="BS1157" s="227"/>
      <c r="BT1157" s="230"/>
      <c r="BU1157" s="8"/>
      <c r="BV1157" s="87"/>
      <c r="BW1157" s="104" t="s">
        <v>40</v>
      </c>
      <c r="BX1157" s="13"/>
      <c r="BY1157" s="102">
        <f>BJ1157+BN1157+BR1157</f>
        <v>3.7300000000000004</v>
      </c>
      <c r="BZ1157" s="102"/>
      <c r="CA1157" s="98"/>
      <c r="CB1157" s="8"/>
      <c r="CC1157" s="87"/>
      <c r="CD1157" s="90" t="s">
        <v>40</v>
      </c>
      <c r="CE1157" s="105"/>
      <c r="CF1157" s="102">
        <f>BY1157</f>
        <v>3.7300000000000004</v>
      </c>
      <c r="CG1157" s="102"/>
      <c r="CH1157" s="106"/>
      <c r="CI1157" s="8"/>
      <c r="CJ1157" s="9"/>
      <c r="CK1157" s="25" t="s">
        <v>40</v>
      </c>
      <c r="CL1157" s="31">
        <f>BJ1157/C1157*100</f>
        <v>0.67242442936458979</v>
      </c>
      <c r="CM1157" s="31">
        <f>BN1157/D1157*100</f>
        <v>0.74134902712196904</v>
      </c>
      <c r="CN1157" s="31">
        <f>BR1157/E1157*100</f>
        <v>0.68907355603093634</v>
      </c>
      <c r="CO1157" s="32">
        <f>BY1157/F1157%</f>
        <v>0.7012332681606257</v>
      </c>
      <c r="CP1157" s="8"/>
      <c r="CQ1157" s="25" t="s">
        <v>40</v>
      </c>
      <c r="CR1157" s="31"/>
      <c r="CS1157" s="31"/>
      <c r="CT1157" s="31"/>
      <c r="CU1157" s="32"/>
    </row>
    <row r="1158" spans="1:99" ht="15.75" customHeight="1" x14ac:dyDescent="0.25">
      <c r="A1158" s="182" t="s">
        <v>41</v>
      </c>
      <c r="B1158" s="202"/>
      <c r="C1158" s="204">
        <v>153.55600000000001</v>
      </c>
      <c r="D1158" s="204">
        <v>165.536</v>
      </c>
      <c r="E1158" s="204">
        <v>218.08</v>
      </c>
      <c r="F1158" s="205">
        <f t="shared" si="968"/>
        <v>537.17200000000003</v>
      </c>
      <c r="G1158" s="206">
        <f t="shared" ref="G1158:G1181" si="976">F1158+G1112</f>
        <v>7035.6839999999993</v>
      </c>
      <c r="H1158" s="205">
        <f>G1158/BH1153</f>
        <v>270.60323076923072</v>
      </c>
      <c r="I1158" s="231">
        <f t="shared" si="969"/>
        <v>0</v>
      </c>
      <c r="J1158" s="207">
        <f t="shared" ref="J1158:J1179" si="977">I1158+J1112</f>
        <v>520</v>
      </c>
      <c r="K1158" s="231">
        <f t="shared" si="970"/>
        <v>0</v>
      </c>
      <c r="L1158" s="207">
        <f t="shared" ref="L1158:L1179" si="978">K1158+L1112</f>
        <v>175</v>
      </c>
      <c r="M1158" s="207">
        <f t="shared" si="971"/>
        <v>15</v>
      </c>
      <c r="N1158" s="207">
        <f t="shared" ref="N1158:N1179" si="979">M1158+N1112</f>
        <v>16165</v>
      </c>
      <c r="O1158" s="208">
        <f>(24*60-(I1158+K1158+M1158+AR1158+AS1158+AT1158+AP1158))/24/60*100</f>
        <v>98.958333333333343</v>
      </c>
      <c r="P1158" s="208">
        <f>(X1158*24*60-(J1158+L1158+N1158+AQ1158+AU1158))/X1158/24/60*100</f>
        <v>54.967948717948723</v>
      </c>
      <c r="Q1158" s="232"/>
      <c r="R1158" s="233"/>
      <c r="S1158" s="233"/>
      <c r="T1158" s="234"/>
      <c r="U1158" s="234"/>
      <c r="V1158" s="184"/>
      <c r="W1158" s="213"/>
      <c r="X1158" s="214">
        <f t="shared" ref="X1158:X1167" si="980">X1157</f>
        <v>26</v>
      </c>
      <c r="Y1158" s="182" t="s">
        <v>41</v>
      </c>
      <c r="Z1158" s="215"/>
      <c r="AA1158" s="216"/>
      <c r="AB1158" s="216"/>
      <c r="AC1158" s="210">
        <f t="shared" si="972"/>
        <v>0</v>
      </c>
      <c r="AD1158" s="235"/>
      <c r="AE1158" s="235"/>
      <c r="AF1158" s="235"/>
      <c r="AG1158" s="210">
        <f t="shared" si="973"/>
        <v>0</v>
      </c>
      <c r="AH1158" s="235">
        <v>0</v>
      </c>
      <c r="AI1158" s="235">
        <v>15</v>
      </c>
      <c r="AJ1158" s="235">
        <v>0</v>
      </c>
      <c r="AK1158" s="210">
        <f t="shared" si="974"/>
        <v>15</v>
      </c>
      <c r="AL1158" s="233"/>
      <c r="AM1158" s="233"/>
      <c r="AN1158" s="233"/>
      <c r="AO1158" s="207">
        <f t="shared" ref="AO1158:AO1179" si="981">AL1158+AM1158+AN1158+AO1112</f>
        <v>0</v>
      </c>
      <c r="AP1158" s="236"/>
      <c r="AQ1158" s="411">
        <f t="shared" ref="AQ1158:AQ1179" si="982">AP1158+AQ1112</f>
        <v>0</v>
      </c>
      <c r="AR1158" s="237"/>
      <c r="AS1158" s="237"/>
      <c r="AT1158" s="237"/>
      <c r="AU1158" s="219">
        <f t="shared" ref="AU1158:AU1179" si="983">AR1158+AS1158+AT1158+AU1112</f>
        <v>0</v>
      </c>
      <c r="AV1158" s="220" t="s">
        <v>42</v>
      </c>
      <c r="AW1158" s="221"/>
      <c r="AX1158" s="210"/>
      <c r="AY1158" s="210"/>
      <c r="AZ1158" s="219">
        <f>AW1158+AX1158+AY1158</f>
        <v>0</v>
      </c>
      <c r="BA1158" s="222">
        <f t="shared" ref="BA1158:BA1180" si="984">AZ1158+BA1112</f>
        <v>0</v>
      </c>
      <c r="BB1158" s="221"/>
      <c r="BC1158" s="210"/>
      <c r="BD1158" s="210"/>
      <c r="BE1158" s="219">
        <f>BB1158+BC1158+BD1158</f>
        <v>0</v>
      </c>
      <c r="BF1158" s="222">
        <f t="shared" si="975"/>
        <v>0</v>
      </c>
      <c r="BG1158" s="238"/>
      <c r="BH1158" s="195"/>
      <c r="BI1158" s="239"/>
      <c r="BJ1158" s="240"/>
      <c r="BK1158" s="241"/>
      <c r="BL1158" s="242"/>
      <c r="BM1158" s="239"/>
      <c r="BN1158" s="241"/>
      <c r="BO1158" s="241"/>
      <c r="BP1158" s="198"/>
      <c r="BQ1158" s="239"/>
      <c r="BR1158" s="241"/>
      <c r="BS1158" s="241"/>
      <c r="BT1158" s="243"/>
      <c r="BU1158" s="8"/>
      <c r="BV1158" s="87"/>
      <c r="BW1158" s="107"/>
      <c r="BX1158" s="14"/>
      <c r="BY1158" s="93"/>
      <c r="BZ1158" s="93"/>
      <c r="CA1158" s="98"/>
      <c r="CB1158" s="8"/>
      <c r="CC1158" s="87"/>
      <c r="CD1158" s="108"/>
      <c r="CE1158" s="109"/>
      <c r="CF1158" s="93"/>
      <c r="CG1158" s="93"/>
      <c r="CH1158" s="110"/>
      <c r="CI1158" s="8"/>
      <c r="CJ1158" s="9"/>
      <c r="CK1158" s="25"/>
      <c r="CL1158" s="2"/>
      <c r="CM1158" s="2"/>
      <c r="CN1158" s="2"/>
      <c r="CO1158" s="3"/>
      <c r="CP1158" s="8"/>
      <c r="CQ1158" s="25"/>
      <c r="CR1158" s="2"/>
      <c r="CS1158" s="2"/>
      <c r="CT1158" s="2"/>
      <c r="CU1158" s="3"/>
    </row>
    <row r="1159" spans="1:99" ht="15.75" customHeight="1" x14ac:dyDescent="0.25">
      <c r="A1159" s="201" t="s">
        <v>43</v>
      </c>
      <c r="B1159" s="503">
        <v>260</v>
      </c>
      <c r="C1159" s="204">
        <v>112.825</v>
      </c>
      <c r="D1159" s="204">
        <v>70.73</v>
      </c>
      <c r="E1159" s="204">
        <v>30.155000000000001</v>
      </c>
      <c r="F1159" s="244">
        <f t="shared" si="968"/>
        <v>213.71</v>
      </c>
      <c r="G1159" s="206">
        <f t="shared" si="976"/>
        <v>5024.5210000000006</v>
      </c>
      <c r="H1159" s="206">
        <f>G1159/BH1153</f>
        <v>193.25080769230772</v>
      </c>
      <c r="I1159" s="207">
        <f t="shared" si="969"/>
        <v>0</v>
      </c>
      <c r="J1159" s="207">
        <f t="shared" si="977"/>
        <v>385</v>
      </c>
      <c r="K1159" s="207">
        <f t="shared" si="970"/>
        <v>30</v>
      </c>
      <c r="L1159" s="207">
        <f t="shared" si="978"/>
        <v>635</v>
      </c>
      <c r="M1159" s="207">
        <f t="shared" si="971"/>
        <v>100</v>
      </c>
      <c r="N1159" s="207">
        <f t="shared" si="979"/>
        <v>3805</v>
      </c>
      <c r="O1159" s="208">
        <f>(24*60-(I1159+K1159+M1159+AR1159+AS1159+AT1159+AP1159))/24/60*100</f>
        <v>90.972222222222214</v>
      </c>
      <c r="P1159" s="208">
        <f>(X1159*24*60-(J1159+L1159+N1159+AQ1159+AU1159))/X1159/24/60*100</f>
        <v>85.697115384615373</v>
      </c>
      <c r="Q1159" s="496">
        <f>(C1159+C1160)/AL1159*60</f>
        <v>14.103125</v>
      </c>
      <c r="R1159" s="496">
        <f>(D1159+D1160)/AM1159*60</f>
        <v>10.743797468354432</v>
      </c>
      <c r="S1159" s="496">
        <f>(E1159+E1160)/AN1159*60</f>
        <v>12.140689655172416</v>
      </c>
      <c r="T1159" s="496">
        <f>(F1159+F1160)/(AL1159+AM1159+AN1159)*60</f>
        <v>12.438549618320609</v>
      </c>
      <c r="U1159" s="496">
        <f>(G1159+G1160)*60/AO1159</f>
        <v>12.053422875131163</v>
      </c>
      <c r="V1159" s="487">
        <v>13.76</v>
      </c>
      <c r="W1159" s="245"/>
      <c r="X1159" s="214">
        <f t="shared" si="980"/>
        <v>26</v>
      </c>
      <c r="Y1159" s="201" t="s">
        <v>43</v>
      </c>
      <c r="Z1159" s="215"/>
      <c r="AA1159" s="216"/>
      <c r="AB1159" s="216"/>
      <c r="AC1159" s="210">
        <f t="shared" si="972"/>
        <v>0</v>
      </c>
      <c r="AD1159" s="246"/>
      <c r="AE1159" s="235">
        <v>30</v>
      </c>
      <c r="AF1159" s="235"/>
      <c r="AG1159" s="210">
        <f t="shared" si="973"/>
        <v>30</v>
      </c>
      <c r="AH1159" s="235">
        <v>0</v>
      </c>
      <c r="AI1159" s="235">
        <v>55</v>
      </c>
      <c r="AJ1159" s="235">
        <v>45</v>
      </c>
      <c r="AK1159" s="210">
        <f t="shared" si="974"/>
        <v>100</v>
      </c>
      <c r="AL1159" s="247">
        <f>480-0</f>
        <v>480</v>
      </c>
      <c r="AM1159" s="247">
        <f>480-55-30</f>
        <v>395</v>
      </c>
      <c r="AN1159" s="247">
        <f>480-45</f>
        <v>435</v>
      </c>
      <c r="AO1159" s="207">
        <f t="shared" si="981"/>
        <v>28590</v>
      </c>
      <c r="AP1159" s="209"/>
      <c r="AQ1159" s="411">
        <f t="shared" si="982"/>
        <v>0</v>
      </c>
      <c r="AR1159" s="210"/>
      <c r="AS1159" s="210"/>
      <c r="AT1159" s="210"/>
      <c r="AU1159" s="219">
        <f t="shared" si="983"/>
        <v>530</v>
      </c>
      <c r="AV1159" s="220" t="s">
        <v>44</v>
      </c>
      <c r="AW1159" s="221"/>
      <c r="AX1159" s="210"/>
      <c r="AY1159" s="210"/>
      <c r="AZ1159" s="219">
        <f>AW1159+AX1159+AY1159</f>
        <v>0</v>
      </c>
      <c r="BA1159" s="222">
        <f t="shared" si="984"/>
        <v>0</v>
      </c>
      <c r="BB1159" s="221"/>
      <c r="BC1159" s="210"/>
      <c r="BD1159" s="210"/>
      <c r="BE1159" s="219">
        <f>BB1159+BC1159+BD1159</f>
        <v>0</v>
      </c>
      <c r="BF1159" s="222">
        <f t="shared" si="975"/>
        <v>0</v>
      </c>
      <c r="BG1159" s="248">
        <f>SUM(AR1159:AT1161,AP1159:AP1161,AL1159:AN1161,AH1159:AJ1161,AD1159:AF1161,Z1159:AB1161)</f>
        <v>1440</v>
      </c>
      <c r="BH1159" s="224" t="s">
        <v>45</v>
      </c>
      <c r="BI1159" s="225"/>
      <c r="BJ1159" s="249">
        <v>0.63</v>
      </c>
      <c r="BK1159" s="226"/>
      <c r="BL1159" s="250"/>
      <c r="BM1159" s="225"/>
      <c r="BN1159" s="226">
        <v>0.66</v>
      </c>
      <c r="BO1159" s="226"/>
      <c r="BP1159" s="251"/>
      <c r="BQ1159" s="225"/>
      <c r="BR1159" s="226">
        <v>0.69</v>
      </c>
      <c r="BS1159" s="226"/>
      <c r="BT1159" s="252"/>
      <c r="BU1159" s="8"/>
      <c r="BV1159" s="87"/>
      <c r="BW1159" s="104" t="s">
        <v>45</v>
      </c>
      <c r="BX1159" s="13"/>
      <c r="BY1159" s="102">
        <f>BJ1159+BN1159+BR1159</f>
        <v>1.98</v>
      </c>
      <c r="BZ1159" s="102">
        <f>BK1159+BO1159+BS1159</f>
        <v>0</v>
      </c>
      <c r="CA1159" s="98"/>
      <c r="CB1159" s="8"/>
      <c r="CC1159" s="87"/>
      <c r="CD1159" s="90" t="s">
        <v>45</v>
      </c>
      <c r="CE1159" s="105"/>
      <c r="CF1159" s="102">
        <f>BY1159</f>
        <v>1.98</v>
      </c>
      <c r="CG1159" s="102">
        <f>BZ1159</f>
        <v>0</v>
      </c>
      <c r="CH1159" s="106"/>
      <c r="CI1159" s="8"/>
      <c r="CJ1159" s="9"/>
      <c r="CK1159" s="25" t="s">
        <v>45</v>
      </c>
      <c r="CL1159" s="31">
        <f>BJ1159/(C1159+C1160+C1161)%</f>
        <v>0.55838688233990696</v>
      </c>
      <c r="CM1159" s="31">
        <f>BN1159/(D1159+D1160+D1161)%</f>
        <v>0.93312597200622083</v>
      </c>
      <c r="CN1159" s="31">
        <f>BR1159/(E1159+E1160+E1161)%</f>
        <v>0.78391274710293102</v>
      </c>
      <c r="CO1159" s="32">
        <f>BY1159/(F1159+F1160+F1161)%</f>
        <v>0.72908036454018232</v>
      </c>
      <c r="CP1159" s="8"/>
      <c r="CQ1159" s="25" t="s">
        <v>45</v>
      </c>
      <c r="CR1159" s="31">
        <f>BK1159/(C1159+C1160+C1161)%</f>
        <v>0</v>
      </c>
      <c r="CS1159" s="31">
        <f>BO1159/(D1159+D1160+D1161)%</f>
        <v>0</v>
      </c>
      <c r="CT1159" s="31">
        <f>BS1159/(E1159+E1160+E1161)%</f>
        <v>0</v>
      </c>
      <c r="CU1159" s="32">
        <f>BZ1159/(F1159+F1160+F1161)%</f>
        <v>0</v>
      </c>
    </row>
    <row r="1160" spans="1:99" ht="15.75" customHeight="1" x14ac:dyDescent="0.25">
      <c r="A1160" s="182" t="s">
        <v>46</v>
      </c>
      <c r="B1160" s="503"/>
      <c r="C1160" s="204">
        <v>0</v>
      </c>
      <c r="D1160" s="204">
        <v>0</v>
      </c>
      <c r="E1160" s="204">
        <v>57.865000000000002</v>
      </c>
      <c r="F1160" s="205">
        <f t="shared" si="968"/>
        <v>57.865000000000002</v>
      </c>
      <c r="G1160" s="206">
        <f t="shared" si="976"/>
        <v>718.93499999999995</v>
      </c>
      <c r="H1160" s="205">
        <f>G1160/BH1153</f>
        <v>27.651346153846152</v>
      </c>
      <c r="I1160" s="231">
        <f t="shared" si="969"/>
        <v>0</v>
      </c>
      <c r="J1160" s="207">
        <f t="shared" si="977"/>
        <v>20</v>
      </c>
      <c r="K1160" s="231">
        <f t="shared" si="970"/>
        <v>0</v>
      </c>
      <c r="L1160" s="207">
        <f t="shared" si="978"/>
        <v>48.46</v>
      </c>
      <c r="M1160" s="207">
        <f t="shared" si="971"/>
        <v>0</v>
      </c>
      <c r="N1160" s="207">
        <f t="shared" si="979"/>
        <v>0</v>
      </c>
      <c r="O1160" s="208"/>
      <c r="P1160" s="208"/>
      <c r="Q1160" s="496"/>
      <c r="R1160" s="496"/>
      <c r="S1160" s="496"/>
      <c r="T1160" s="496"/>
      <c r="U1160" s="496"/>
      <c r="V1160" s="487"/>
      <c r="W1160" s="245"/>
      <c r="X1160" s="214">
        <f t="shared" si="980"/>
        <v>26</v>
      </c>
      <c r="Y1160" s="182" t="s">
        <v>46</v>
      </c>
      <c r="Z1160" s="215"/>
      <c r="AA1160" s="216"/>
      <c r="AB1160" s="216"/>
      <c r="AC1160" s="210">
        <f t="shared" si="972"/>
        <v>0</v>
      </c>
      <c r="AD1160" s="235"/>
      <c r="AE1160" s="235"/>
      <c r="AF1160" s="235"/>
      <c r="AG1160" s="210">
        <f t="shared" si="973"/>
        <v>0</v>
      </c>
      <c r="AH1160" s="235">
        <v>0</v>
      </c>
      <c r="AI1160" s="235">
        <v>0</v>
      </c>
      <c r="AJ1160" s="235">
        <v>0</v>
      </c>
      <c r="AK1160" s="210">
        <f t="shared" si="974"/>
        <v>0</v>
      </c>
      <c r="AL1160" s="233"/>
      <c r="AM1160" s="233"/>
      <c r="AN1160" s="233"/>
      <c r="AO1160" s="207">
        <f t="shared" si="981"/>
        <v>0</v>
      </c>
      <c r="AP1160" s="236"/>
      <c r="AQ1160" s="411">
        <f t="shared" si="982"/>
        <v>0</v>
      </c>
      <c r="AR1160" s="237"/>
      <c r="AS1160" s="237"/>
      <c r="AT1160" s="237"/>
      <c r="AU1160" s="219">
        <f t="shared" si="983"/>
        <v>0</v>
      </c>
      <c r="AV1160" s="253"/>
      <c r="AW1160" s="254"/>
      <c r="AX1160" s="237"/>
      <c r="AY1160" s="237"/>
      <c r="AZ1160" s="255"/>
      <c r="BA1160" s="222">
        <f t="shared" si="984"/>
        <v>0</v>
      </c>
      <c r="BB1160" s="254"/>
      <c r="BC1160" s="237"/>
      <c r="BD1160" s="237"/>
      <c r="BE1160" s="255"/>
      <c r="BF1160" s="222">
        <f t="shared" si="975"/>
        <v>0</v>
      </c>
      <c r="BG1160" s="257"/>
      <c r="BH1160" s="195"/>
      <c r="BI1160" s="239"/>
      <c r="BJ1160" s="240"/>
      <c r="BK1160" s="241"/>
      <c r="BL1160" s="242"/>
      <c r="BM1160" s="239"/>
      <c r="BN1160" s="241"/>
      <c r="BO1160" s="241"/>
      <c r="BP1160" s="198"/>
      <c r="BQ1160" s="239"/>
      <c r="BR1160" s="241"/>
      <c r="BS1160" s="241"/>
      <c r="BT1160" s="243"/>
      <c r="BU1160" s="8"/>
      <c r="BV1160" s="87"/>
      <c r="BW1160" s="107"/>
      <c r="BX1160" s="14"/>
      <c r="BY1160" s="93"/>
      <c r="BZ1160" s="93"/>
      <c r="CA1160" s="98"/>
      <c r="CB1160" s="8"/>
      <c r="CC1160" s="87"/>
      <c r="CD1160" s="108"/>
      <c r="CE1160" s="109"/>
      <c r="CF1160" s="93"/>
      <c r="CG1160" s="93"/>
      <c r="CH1160" s="110"/>
      <c r="CI1160" s="8"/>
      <c r="CJ1160" s="9"/>
      <c r="CK1160" s="25"/>
      <c r="CL1160" s="2"/>
      <c r="CM1160" s="2"/>
      <c r="CN1160" s="2"/>
      <c r="CO1160" s="3"/>
      <c r="CP1160" s="8"/>
      <c r="CQ1160" s="25"/>
      <c r="CR1160" s="2"/>
      <c r="CS1160" s="2"/>
      <c r="CT1160" s="2"/>
      <c r="CU1160" s="3"/>
    </row>
    <row r="1161" spans="1:99" ht="15.75" customHeight="1" x14ac:dyDescent="0.25">
      <c r="A1161" s="182" t="s">
        <v>47</v>
      </c>
      <c r="B1161" s="258">
        <v>45</v>
      </c>
      <c r="C1161" s="204">
        <v>0</v>
      </c>
      <c r="D1161" s="204">
        <v>0</v>
      </c>
      <c r="E1161" s="204">
        <v>0</v>
      </c>
      <c r="F1161" s="205">
        <f t="shared" si="968"/>
        <v>0</v>
      </c>
      <c r="G1161" s="206">
        <f t="shared" si="976"/>
        <v>398.39999999999992</v>
      </c>
      <c r="H1161" s="205">
        <f>G1161/BH1153</f>
        <v>15.32307692307692</v>
      </c>
      <c r="I1161" s="231">
        <f t="shared" si="969"/>
        <v>0</v>
      </c>
      <c r="J1161" s="207">
        <f t="shared" si="977"/>
        <v>0</v>
      </c>
      <c r="K1161" s="231">
        <f t="shared" si="970"/>
        <v>0</v>
      </c>
      <c r="L1161" s="207">
        <f t="shared" si="978"/>
        <v>40</v>
      </c>
      <c r="M1161" s="207">
        <f t="shared" si="971"/>
        <v>0</v>
      </c>
      <c r="N1161" s="207">
        <f t="shared" si="979"/>
        <v>0</v>
      </c>
      <c r="O1161" s="208"/>
      <c r="P1161" s="208"/>
      <c r="Q1161" s="207" t="e">
        <f>C1161/AL1161*60</f>
        <v>#DIV/0!</v>
      </c>
      <c r="R1161" s="207" t="e">
        <f>D1161/AM1161*60</f>
        <v>#DIV/0!</v>
      </c>
      <c r="S1161" s="207" t="e">
        <f>E1161/AN1161*60</f>
        <v>#DIV/0!</v>
      </c>
      <c r="T1161" s="207" t="e">
        <f>(F1161)/(AL1161+AM1161+AN1161)*60</f>
        <v>#DIV/0!</v>
      </c>
      <c r="U1161" s="207" t="e">
        <f>(G1161)*60/AO1161</f>
        <v>#DIV/0!</v>
      </c>
      <c r="V1161" s="259">
        <v>16.5</v>
      </c>
      <c r="W1161" s="213"/>
      <c r="X1161" s="214">
        <f t="shared" si="980"/>
        <v>26</v>
      </c>
      <c r="Y1161" s="182" t="s">
        <v>47</v>
      </c>
      <c r="Z1161" s="215"/>
      <c r="AA1161" s="216"/>
      <c r="AB1161" s="217"/>
      <c r="AC1161" s="210">
        <f t="shared" si="972"/>
        <v>0</v>
      </c>
      <c r="AD1161" s="235"/>
      <c r="AE1161" s="235"/>
      <c r="AF1161" s="235"/>
      <c r="AG1161" s="210">
        <f t="shared" si="973"/>
        <v>0</v>
      </c>
      <c r="AH1161" s="235">
        <v>0</v>
      </c>
      <c r="AI1161" s="235">
        <v>0</v>
      </c>
      <c r="AJ1161" s="235">
        <v>0</v>
      </c>
      <c r="AK1161" s="210">
        <f t="shared" si="974"/>
        <v>0</v>
      </c>
      <c r="AL1161" s="247"/>
      <c r="AM1161" s="247"/>
      <c r="AN1161" s="247"/>
      <c r="AO1161" s="207">
        <f t="shared" si="981"/>
        <v>0</v>
      </c>
      <c r="AP1161" s="236"/>
      <c r="AQ1161" s="411">
        <f t="shared" si="982"/>
        <v>0</v>
      </c>
      <c r="AR1161" s="237"/>
      <c r="AS1161" s="237"/>
      <c r="AT1161" s="237"/>
      <c r="AU1161" s="219">
        <f t="shared" si="983"/>
        <v>0</v>
      </c>
      <c r="AV1161" s="253"/>
      <c r="AW1161" s="254"/>
      <c r="AX1161" s="237"/>
      <c r="AY1161" s="237"/>
      <c r="AZ1161" s="255"/>
      <c r="BA1161" s="222">
        <f t="shared" si="984"/>
        <v>0</v>
      </c>
      <c r="BB1161" s="254"/>
      <c r="BC1161" s="237"/>
      <c r="BD1161" s="237"/>
      <c r="BE1161" s="255"/>
      <c r="BF1161" s="222">
        <f t="shared" si="975"/>
        <v>0</v>
      </c>
      <c r="BG1161" s="260"/>
      <c r="BH1161" s="224" t="s">
        <v>48</v>
      </c>
      <c r="BI1161" s="225"/>
      <c r="BJ1161" s="249">
        <v>1.21</v>
      </c>
      <c r="BK1161" s="226"/>
      <c r="BL1161" s="250"/>
      <c r="BM1161" s="225"/>
      <c r="BN1161" s="226">
        <v>1.26</v>
      </c>
      <c r="BO1161" s="226"/>
      <c r="BP1161" s="251"/>
      <c r="BQ1161" s="225"/>
      <c r="BR1161" s="226">
        <v>1.72</v>
      </c>
      <c r="BS1161" s="226"/>
      <c r="BT1161" s="252"/>
      <c r="BU1161" s="8"/>
      <c r="BV1161" s="87"/>
      <c r="BW1161" s="104" t="s">
        <v>48</v>
      </c>
      <c r="BX1161" s="13"/>
      <c r="BY1161" s="102">
        <f>BJ1161+BN1161+BR1161</f>
        <v>4.1899999999999995</v>
      </c>
      <c r="BZ1161" s="102">
        <f>BK1161+BO1161+BS1161</f>
        <v>0</v>
      </c>
      <c r="CA1161" s="98"/>
      <c r="CB1161" s="8"/>
      <c r="CC1161" s="87"/>
      <c r="CD1161" s="90" t="s">
        <v>48</v>
      </c>
      <c r="CE1161" s="105"/>
      <c r="CF1161" s="102">
        <f>BY1161</f>
        <v>4.1899999999999995</v>
      </c>
      <c r="CG1161" s="102">
        <f>BZ1161</f>
        <v>0</v>
      </c>
      <c r="CH1161" s="106"/>
      <c r="CI1161" s="8"/>
      <c r="CJ1161" s="9"/>
      <c r="CK1161" s="25" t="s">
        <v>48</v>
      </c>
      <c r="CL1161" s="31">
        <f>BJ1161/(C1162+C1163+C1164)%</f>
        <v>0.51578251880901127</v>
      </c>
      <c r="CM1161" s="31">
        <f>BN1161/(D1162+D1163+D1164)%</f>
        <v>0.8594229588704726</v>
      </c>
      <c r="CN1161" s="31">
        <f>BR1161/(E1162+E1163+E1164)%</f>
        <v>1.0360509592506701</v>
      </c>
      <c r="CO1161" s="32">
        <f>BY1161/(F1162+F1163+F1164)%</f>
        <v>0.7656883885822886</v>
      </c>
      <c r="CP1161" s="8"/>
      <c r="CQ1161" s="25" t="s">
        <v>48</v>
      </c>
      <c r="CR1161" s="31">
        <f>BK1161/(C1162+C1163+C1164)%</f>
        <v>0</v>
      </c>
      <c r="CS1161" s="31">
        <f>BO1161/(D1162+D1163+D1164)%</f>
        <v>0</v>
      </c>
      <c r="CT1161" s="31">
        <f>BS1161/(E1162+E1163+E1164)%</f>
        <v>0</v>
      </c>
      <c r="CU1161" s="32">
        <f>BZ1161/(F1164+F1162+F1163)%</f>
        <v>0</v>
      </c>
    </row>
    <row r="1162" spans="1:99" ht="15.75" customHeight="1" x14ac:dyDescent="0.25">
      <c r="A1162" s="201" t="s">
        <v>49</v>
      </c>
      <c r="B1162" s="503">
        <v>234</v>
      </c>
      <c r="C1162" s="204">
        <v>0</v>
      </c>
      <c r="D1162" s="204">
        <v>0</v>
      </c>
      <c r="E1162" s="204">
        <v>0</v>
      </c>
      <c r="F1162" s="206">
        <f t="shared" si="968"/>
        <v>0</v>
      </c>
      <c r="G1162" s="206">
        <f t="shared" si="976"/>
        <v>3144.5240000000008</v>
      </c>
      <c r="H1162" s="206">
        <f>G1162/BH1153</f>
        <v>120.94323076923079</v>
      </c>
      <c r="I1162" s="207">
        <f t="shared" si="969"/>
        <v>0</v>
      </c>
      <c r="J1162" s="207">
        <f t="shared" si="977"/>
        <v>220</v>
      </c>
      <c r="K1162" s="207">
        <f t="shared" si="970"/>
        <v>0</v>
      </c>
      <c r="L1162" s="207">
        <f t="shared" si="978"/>
        <v>405</v>
      </c>
      <c r="M1162" s="207">
        <f t="shared" si="971"/>
        <v>40</v>
      </c>
      <c r="N1162" s="207">
        <f t="shared" si="979"/>
        <v>3118</v>
      </c>
      <c r="O1162" s="208">
        <f>(24*60-(I1162+K1162+M1162+AR1162+AS1162+AT1162))/24/60*100</f>
        <v>97.222222222222214</v>
      </c>
      <c r="P1162" s="208">
        <f>(X1162*24*60-(J1162+L1162+N1162+AQ1162+AU1162))/X1162/24/60*100</f>
        <v>88.814102564102569</v>
      </c>
      <c r="Q1162" s="496">
        <f>(C1162+C1163)/AL1162*60</f>
        <v>0</v>
      </c>
      <c r="R1162" s="496">
        <f>(D1162+D1163)/AM1162*60</f>
        <v>0</v>
      </c>
      <c r="S1162" s="496">
        <f>(E1162+E1163)/AN1162*60</f>
        <v>0</v>
      </c>
      <c r="T1162" s="496">
        <f>(F1162+F1163)/(AL1162+AM1162+AN1162)*60</f>
        <v>0</v>
      </c>
      <c r="U1162" s="496">
        <f>(G1162+G1163)*60/AO1162</f>
        <v>6.4355643483303222</v>
      </c>
      <c r="V1162" s="487">
        <v>16.25</v>
      </c>
      <c r="W1162" s="245"/>
      <c r="X1162" s="214">
        <f t="shared" si="980"/>
        <v>26</v>
      </c>
      <c r="Y1162" s="201" t="s">
        <v>49</v>
      </c>
      <c r="Z1162" s="215"/>
      <c r="AA1162" s="216"/>
      <c r="AB1162" s="216"/>
      <c r="AC1162" s="210">
        <f t="shared" si="972"/>
        <v>0</v>
      </c>
      <c r="AD1162" s="235"/>
      <c r="AE1162" s="235"/>
      <c r="AF1162" s="235"/>
      <c r="AG1162" s="210">
        <f t="shared" si="973"/>
        <v>0</v>
      </c>
      <c r="AH1162" s="216">
        <v>15</v>
      </c>
      <c r="AI1162" s="216">
        <v>15</v>
      </c>
      <c r="AJ1162" s="216">
        <v>10</v>
      </c>
      <c r="AK1162" s="210">
        <f t="shared" si="974"/>
        <v>40</v>
      </c>
      <c r="AL1162" s="247">
        <v>465</v>
      </c>
      <c r="AM1162" s="247">
        <v>465</v>
      </c>
      <c r="AN1162" s="247">
        <v>470</v>
      </c>
      <c r="AO1162" s="207">
        <f t="shared" si="981"/>
        <v>29317</v>
      </c>
      <c r="AP1162" s="209"/>
      <c r="AQ1162" s="411">
        <f t="shared" si="982"/>
        <v>0</v>
      </c>
      <c r="AR1162" s="210"/>
      <c r="AS1162" s="210"/>
      <c r="AT1162" s="210"/>
      <c r="AU1162" s="219">
        <f t="shared" si="983"/>
        <v>445</v>
      </c>
      <c r="AV1162" s="220" t="s">
        <v>50</v>
      </c>
      <c r="AW1162" s="221"/>
      <c r="AX1162" s="210"/>
      <c r="AY1162" s="210"/>
      <c r="AZ1162" s="219">
        <f>AW1162+AX1162+AY1162</f>
        <v>0</v>
      </c>
      <c r="BA1162" s="222">
        <f t="shared" si="984"/>
        <v>240</v>
      </c>
      <c r="BB1162" s="221"/>
      <c r="BC1162" s="210"/>
      <c r="BD1162" s="210"/>
      <c r="BE1162" s="219">
        <f>BB1162+BC1162+BD1162</f>
        <v>0</v>
      </c>
      <c r="BF1162" s="222">
        <f t="shared" si="975"/>
        <v>0</v>
      </c>
      <c r="BG1162" s="248">
        <f>SUM(AR1162:AT1164,AP1162:AP1164,AL1162:AN1164,AH1162:AJ1164,AD1162:AF1164,Z1162:AB1164)</f>
        <v>1440</v>
      </c>
      <c r="BH1162" s="195"/>
      <c r="BI1162" s="239"/>
      <c r="BJ1162" s="240"/>
      <c r="BK1162" s="241"/>
      <c r="BL1162" s="242"/>
      <c r="BM1162" s="239"/>
      <c r="BN1162" s="241"/>
      <c r="BO1162" s="241"/>
      <c r="BP1162" s="198"/>
      <c r="BQ1162" s="239"/>
      <c r="BR1162" s="241"/>
      <c r="BS1162" s="241"/>
      <c r="BT1162" s="243"/>
      <c r="BU1162" s="8"/>
      <c r="BV1162" s="87"/>
      <c r="BW1162" s="107"/>
      <c r="BX1162" s="14"/>
      <c r="BY1162" s="93"/>
      <c r="BZ1162" s="93"/>
      <c r="CA1162" s="98"/>
      <c r="CB1162" s="8"/>
      <c r="CC1162" s="87"/>
      <c r="CD1162" s="111"/>
      <c r="CE1162" s="112"/>
      <c r="CF1162" s="93"/>
      <c r="CG1162" s="93"/>
      <c r="CH1162" s="110"/>
      <c r="CI1162" s="8"/>
      <c r="CJ1162" s="9"/>
      <c r="CK1162" s="25"/>
      <c r="CL1162" s="2"/>
      <c r="CM1162" s="2"/>
      <c r="CN1162" s="2"/>
      <c r="CO1162" s="3"/>
      <c r="CP1162" s="8"/>
      <c r="CQ1162" s="25"/>
      <c r="CR1162" s="2"/>
      <c r="CS1162" s="2"/>
      <c r="CT1162" s="2"/>
      <c r="CU1162" s="3"/>
    </row>
    <row r="1163" spans="1:99" ht="15.75" customHeight="1" x14ac:dyDescent="0.25">
      <c r="A1163" s="182" t="s">
        <v>51</v>
      </c>
      <c r="B1163" s="503"/>
      <c r="C1163" s="204">
        <v>0</v>
      </c>
      <c r="D1163" s="204">
        <v>0</v>
      </c>
      <c r="E1163" s="204">
        <v>0</v>
      </c>
      <c r="F1163" s="205">
        <f t="shared" si="968"/>
        <v>0</v>
      </c>
      <c r="G1163" s="206">
        <f t="shared" si="976"/>
        <v>0</v>
      </c>
      <c r="H1163" s="205">
        <f>G1163/BH1153</f>
        <v>0</v>
      </c>
      <c r="I1163" s="231">
        <f t="shared" si="969"/>
        <v>0</v>
      </c>
      <c r="J1163" s="207">
        <f t="shared" si="977"/>
        <v>0</v>
      </c>
      <c r="K1163" s="231">
        <f t="shared" si="970"/>
        <v>0</v>
      </c>
      <c r="L1163" s="207">
        <f t="shared" si="978"/>
        <v>0</v>
      </c>
      <c r="M1163" s="207">
        <f t="shared" si="971"/>
        <v>0</v>
      </c>
      <c r="N1163" s="207">
        <f t="shared" si="979"/>
        <v>0</v>
      </c>
      <c r="O1163" s="208"/>
      <c r="P1163" s="208"/>
      <c r="Q1163" s="496"/>
      <c r="R1163" s="496"/>
      <c r="S1163" s="496"/>
      <c r="T1163" s="496"/>
      <c r="U1163" s="496"/>
      <c r="V1163" s="487"/>
      <c r="W1163" s="245"/>
      <c r="X1163" s="214">
        <f t="shared" si="980"/>
        <v>26</v>
      </c>
      <c r="Y1163" s="182" t="s">
        <v>51</v>
      </c>
      <c r="Z1163" s="237"/>
      <c r="AA1163" s="261"/>
      <c r="AB1163" s="261"/>
      <c r="AC1163" s="210">
        <f t="shared" si="972"/>
        <v>0</v>
      </c>
      <c r="AD1163" s="235"/>
      <c r="AE1163" s="235"/>
      <c r="AF1163" s="235"/>
      <c r="AG1163" s="210">
        <f t="shared" si="973"/>
        <v>0</v>
      </c>
      <c r="AH1163" s="235">
        <v>0</v>
      </c>
      <c r="AI1163" s="235">
        <v>0</v>
      </c>
      <c r="AJ1163" s="235">
        <v>0</v>
      </c>
      <c r="AK1163" s="210">
        <f t="shared" si="974"/>
        <v>0</v>
      </c>
      <c r="AL1163" s="233"/>
      <c r="AM1163" s="233"/>
      <c r="AN1163" s="233"/>
      <c r="AO1163" s="207">
        <f t="shared" si="981"/>
        <v>0</v>
      </c>
      <c r="AP1163" s="236"/>
      <c r="AQ1163" s="411">
        <f t="shared" si="982"/>
        <v>0</v>
      </c>
      <c r="AR1163" s="237"/>
      <c r="AS1163" s="237"/>
      <c r="AT1163" s="237"/>
      <c r="AU1163" s="219">
        <f t="shared" si="983"/>
        <v>0</v>
      </c>
      <c r="AV1163" s="253"/>
      <c r="AW1163" s="254"/>
      <c r="AX1163" s="237"/>
      <c r="AY1163" s="237"/>
      <c r="AZ1163" s="255"/>
      <c r="BA1163" s="222">
        <f t="shared" si="984"/>
        <v>0</v>
      </c>
      <c r="BB1163" s="254"/>
      <c r="BC1163" s="237"/>
      <c r="BD1163" s="237"/>
      <c r="BE1163" s="255"/>
      <c r="BF1163" s="222">
        <f t="shared" si="975"/>
        <v>0</v>
      </c>
      <c r="BG1163" s="260"/>
      <c r="BH1163" s="224" t="s">
        <v>52</v>
      </c>
      <c r="BI1163" s="225"/>
      <c r="BJ1163" s="249">
        <v>0.55000000000000004</v>
      </c>
      <c r="BK1163" s="226"/>
      <c r="BL1163" s="250"/>
      <c r="BM1163" s="225"/>
      <c r="BN1163" s="226">
        <v>0.65</v>
      </c>
      <c r="BO1163" s="226"/>
      <c r="BP1163" s="251"/>
      <c r="BQ1163" s="225"/>
      <c r="BR1163" s="226">
        <v>1.07</v>
      </c>
      <c r="BS1163" s="226"/>
      <c r="BT1163" s="252"/>
      <c r="BU1163" s="8"/>
      <c r="BV1163" s="87"/>
      <c r="BW1163" s="104" t="s">
        <v>52</v>
      </c>
      <c r="BX1163" s="13"/>
      <c r="BY1163" s="102">
        <f>BJ1163+BN1163+BR1163</f>
        <v>2.2700000000000005</v>
      </c>
      <c r="BZ1163" s="102">
        <f>BK1163+BO1163+BS1163</f>
        <v>0</v>
      </c>
      <c r="CA1163" s="98"/>
      <c r="CB1163" s="8"/>
      <c r="CC1163" s="87"/>
      <c r="CD1163" s="113" t="s">
        <v>52</v>
      </c>
      <c r="CE1163" s="96"/>
      <c r="CF1163" s="102">
        <f>BY1163</f>
        <v>2.2700000000000005</v>
      </c>
      <c r="CG1163" s="102">
        <f>BZ1163</f>
        <v>0</v>
      </c>
      <c r="CH1163" s="106"/>
      <c r="CI1163" s="8"/>
      <c r="CJ1163" s="9"/>
      <c r="CK1163" s="25" t="s">
        <v>52</v>
      </c>
      <c r="CL1163" s="31">
        <f>BJ1163/(C1165+C1166)%</f>
        <v>0.77530307301945312</v>
      </c>
      <c r="CM1163" s="31">
        <f>BN1163/(D1165+D1166)%</f>
        <v>1.2204280886218553</v>
      </c>
      <c r="CN1163" s="31">
        <f>BR1163/(E1165+E1166)%</f>
        <v>1.0643588978414404</v>
      </c>
      <c r="CO1163" s="32">
        <f>BY1163/(F1165+F1166)%</f>
        <v>1.0101010101010102</v>
      </c>
      <c r="CP1163" s="8"/>
      <c r="CQ1163" s="25" t="s">
        <v>52</v>
      </c>
      <c r="CR1163" s="31">
        <f>BK1163/(C1165+C1166)%</f>
        <v>0</v>
      </c>
      <c r="CS1163" s="31">
        <f>BO1163/(D1165+D1166)%</f>
        <v>0</v>
      </c>
      <c r="CT1163" s="31">
        <f>BS1163/(E1165+E1166)%</f>
        <v>0</v>
      </c>
      <c r="CU1163" s="32">
        <f>BZ1163/(F1165+F1166)%</f>
        <v>0</v>
      </c>
    </row>
    <row r="1164" spans="1:99" ht="15.75" customHeight="1" x14ac:dyDescent="0.25">
      <c r="A1164" s="182" t="s">
        <v>53</v>
      </c>
      <c r="B1164" s="202">
        <v>150</v>
      </c>
      <c r="C1164" s="204">
        <v>234.595</v>
      </c>
      <c r="D1164" s="204">
        <v>146.61000000000001</v>
      </c>
      <c r="E1164" s="204">
        <v>166.01499999999999</v>
      </c>
      <c r="F1164" s="205">
        <f t="shared" si="968"/>
        <v>547.22</v>
      </c>
      <c r="G1164" s="206">
        <f t="shared" si="976"/>
        <v>8907.2599999999984</v>
      </c>
      <c r="H1164" s="205">
        <f>G1164/BH1153</f>
        <v>342.58692307692303</v>
      </c>
      <c r="I1164" s="231">
        <f t="shared" si="969"/>
        <v>0</v>
      </c>
      <c r="J1164" s="207">
        <f t="shared" si="977"/>
        <v>60</v>
      </c>
      <c r="K1164" s="231">
        <f t="shared" si="970"/>
        <v>0</v>
      </c>
      <c r="L1164" s="207">
        <f t="shared" si="978"/>
        <v>0</v>
      </c>
      <c r="M1164" s="207">
        <f t="shared" si="971"/>
        <v>0</v>
      </c>
      <c r="N1164" s="207">
        <f t="shared" si="979"/>
        <v>360</v>
      </c>
      <c r="O1164" s="208"/>
      <c r="P1164" s="208"/>
      <c r="Q1164" s="207" t="e">
        <f>C1164/AL1164*60</f>
        <v>#DIV/0!</v>
      </c>
      <c r="R1164" s="207" t="e">
        <f>D1164/AM1164*60</f>
        <v>#DIV/0!</v>
      </c>
      <c r="S1164" s="207" t="e">
        <f>E1164/AN1164*60</f>
        <v>#DIV/0!</v>
      </c>
      <c r="T1164" s="207" t="e">
        <f>(F1164)/(AL1164+AM1164+AN1164)*60</f>
        <v>#DIV/0!</v>
      </c>
      <c r="U1164" s="207" t="e">
        <f>(G1164)*60/AO1164</f>
        <v>#DIV/0!</v>
      </c>
      <c r="V1164" s="259">
        <v>20.6</v>
      </c>
      <c r="W1164" s="213"/>
      <c r="X1164" s="214">
        <f t="shared" si="980"/>
        <v>26</v>
      </c>
      <c r="Y1164" s="182" t="s">
        <v>53</v>
      </c>
      <c r="Z1164" s="237"/>
      <c r="AA1164" s="261"/>
      <c r="AB1164" s="261"/>
      <c r="AC1164" s="210">
        <f t="shared" si="972"/>
        <v>0</v>
      </c>
      <c r="AD1164" s="235"/>
      <c r="AE1164" s="235"/>
      <c r="AF1164" s="235"/>
      <c r="AG1164" s="210">
        <f t="shared" si="973"/>
        <v>0</v>
      </c>
      <c r="AH1164" s="235">
        <v>0</v>
      </c>
      <c r="AI1164" s="235">
        <v>0</v>
      </c>
      <c r="AJ1164" s="235">
        <v>0</v>
      </c>
      <c r="AK1164" s="210">
        <f t="shared" si="974"/>
        <v>0</v>
      </c>
      <c r="AL1164" s="247"/>
      <c r="AM1164" s="247"/>
      <c r="AN1164" s="247"/>
      <c r="AO1164" s="207">
        <f t="shared" si="981"/>
        <v>0</v>
      </c>
      <c r="AP1164" s="236"/>
      <c r="AQ1164" s="411">
        <f t="shared" si="982"/>
        <v>0</v>
      </c>
      <c r="AR1164" s="237"/>
      <c r="AS1164" s="237"/>
      <c r="AT1164" s="237"/>
      <c r="AU1164" s="219">
        <f t="shared" si="983"/>
        <v>0</v>
      </c>
      <c r="AV1164" s="253"/>
      <c r="AW1164" s="254"/>
      <c r="AX1164" s="237"/>
      <c r="AY1164" s="237"/>
      <c r="AZ1164" s="255"/>
      <c r="BA1164" s="222">
        <f t="shared" si="984"/>
        <v>0</v>
      </c>
      <c r="BB1164" s="254"/>
      <c r="BC1164" s="237"/>
      <c r="BD1164" s="237"/>
      <c r="BE1164" s="255"/>
      <c r="BF1164" s="222">
        <f t="shared" si="975"/>
        <v>0</v>
      </c>
      <c r="BG1164" s="257"/>
      <c r="BH1164" s="224"/>
      <c r="BI1164" s="225"/>
      <c r="BJ1164" s="240"/>
      <c r="BK1164" s="240"/>
      <c r="BL1164" s="250"/>
      <c r="BM1164" s="225"/>
      <c r="BN1164" s="240"/>
      <c r="BO1164" s="240"/>
      <c r="BP1164" s="251"/>
      <c r="BQ1164" s="225"/>
      <c r="BR1164" s="240"/>
      <c r="BS1164" s="240"/>
      <c r="BT1164" s="252"/>
      <c r="BU1164" s="8"/>
      <c r="BV1164" s="87"/>
      <c r="BW1164" s="107"/>
      <c r="BX1164" s="13"/>
      <c r="BY1164" s="102"/>
      <c r="BZ1164" s="102"/>
      <c r="CA1164" s="98"/>
      <c r="CB1164" s="8"/>
      <c r="CC1164" s="87"/>
      <c r="CD1164" s="90"/>
      <c r="CE1164" s="105"/>
      <c r="CF1164" s="102"/>
      <c r="CG1164" s="102"/>
      <c r="CH1164" s="106"/>
      <c r="CI1164" s="8"/>
      <c r="CJ1164" s="9"/>
      <c r="CK1164" s="25"/>
      <c r="CL1164" s="31"/>
      <c r="CM1164" s="31"/>
      <c r="CN1164" s="31"/>
      <c r="CO1164" s="32"/>
      <c r="CP1164" s="8"/>
      <c r="CQ1164" s="25"/>
      <c r="CR1164" s="31"/>
      <c r="CS1164" s="31"/>
      <c r="CT1164" s="31"/>
      <c r="CU1164" s="32"/>
    </row>
    <row r="1165" spans="1:99" ht="15.75" customHeight="1" x14ac:dyDescent="0.25">
      <c r="A1165" s="201" t="s">
        <v>54</v>
      </c>
      <c r="B1165" s="202">
        <v>208</v>
      </c>
      <c r="C1165" s="204">
        <v>0</v>
      </c>
      <c r="D1165" s="204">
        <v>15.69</v>
      </c>
      <c r="E1165" s="204">
        <v>100.53</v>
      </c>
      <c r="F1165" s="206">
        <f t="shared" ref="F1165:F1173" si="985">C1165+D1165+E1165</f>
        <v>116.22</v>
      </c>
      <c r="G1165" s="206">
        <f t="shared" si="976"/>
        <v>502</v>
      </c>
      <c r="H1165" s="206">
        <f>G1165/BH1153</f>
        <v>19.307692307692307</v>
      </c>
      <c r="I1165" s="207">
        <f t="shared" si="969"/>
        <v>0</v>
      </c>
      <c r="J1165" s="207">
        <f t="shared" si="977"/>
        <v>1010</v>
      </c>
      <c r="K1165" s="207">
        <f t="shared" si="970"/>
        <v>0</v>
      </c>
      <c r="L1165" s="207">
        <f t="shared" si="978"/>
        <v>55</v>
      </c>
      <c r="M1165" s="207">
        <f t="shared" si="971"/>
        <v>390</v>
      </c>
      <c r="N1165" s="207">
        <f t="shared" si="979"/>
        <v>10200</v>
      </c>
      <c r="O1165" s="208">
        <f>(24*60-(I1165+K1165+M1165+AR1165+AS1165+AT1165+AP1165))/24/60*100</f>
        <v>72.916666666666657</v>
      </c>
      <c r="P1165" s="208">
        <f>(X1165*24*60-(J1165+L1165+N1165+AQ1165+AU1165))/X1165/24/60*100</f>
        <v>68.790064102564102</v>
      </c>
      <c r="Q1165" s="496">
        <f>(C1165+C1166)/(AL1165+AL1166)*60</f>
        <v>11.503783783783785</v>
      </c>
      <c r="R1165" s="496">
        <f>(D1165+D1166)/(AM1165+AM1166)*60</f>
        <v>10.832542372881356</v>
      </c>
      <c r="S1165" s="496">
        <f>(E1165+E1166)/(AN1165+AN1166)*60</f>
        <v>14.534457831325302</v>
      </c>
      <c r="T1165" s="496">
        <f>(F1165+F1166)/(AL1165+AM1165+AN1165+AL1166+AM1166+AN1166)*60</f>
        <v>12.484999999999999</v>
      </c>
      <c r="U1165" s="496" t="e">
        <f>(G1165+G1166)*60/(AO1165+AO1166)</f>
        <v>#VALUE!</v>
      </c>
      <c r="V1165" s="487">
        <v>22.18</v>
      </c>
      <c r="W1165" s="245"/>
      <c r="X1165" s="214">
        <f t="shared" si="980"/>
        <v>26</v>
      </c>
      <c r="Y1165" s="201" t="s">
        <v>54</v>
      </c>
      <c r="Z1165" s="262"/>
      <c r="AA1165" s="216"/>
      <c r="AB1165" s="216"/>
      <c r="AC1165" s="210">
        <f t="shared" si="972"/>
        <v>0</v>
      </c>
      <c r="AD1165" s="235"/>
      <c r="AE1165" s="235"/>
      <c r="AF1165" s="235"/>
      <c r="AG1165" s="210">
        <f t="shared" si="973"/>
        <v>0</v>
      </c>
      <c r="AH1165" s="235">
        <v>90</v>
      </c>
      <c r="AI1165" s="235">
        <v>25</v>
      </c>
      <c r="AJ1165" s="235">
        <v>65</v>
      </c>
      <c r="AK1165" s="210">
        <v>390</v>
      </c>
      <c r="AL1165" s="247">
        <f>480-90-20</f>
        <v>370</v>
      </c>
      <c r="AM1165" s="247">
        <f>480-25-160</f>
        <v>295</v>
      </c>
      <c r="AN1165" s="247">
        <f>480-65</f>
        <v>415</v>
      </c>
      <c r="AO1165" s="207">
        <f t="shared" si="981"/>
        <v>21330</v>
      </c>
      <c r="AP1165" s="209"/>
      <c r="AQ1165" s="411">
        <f t="shared" si="982"/>
        <v>0</v>
      </c>
      <c r="AR1165" s="210"/>
      <c r="AS1165" s="210"/>
      <c r="AT1165" s="210"/>
      <c r="AU1165" s="219">
        <f t="shared" si="983"/>
        <v>420</v>
      </c>
      <c r="AV1165" s="263" t="s">
        <v>55</v>
      </c>
      <c r="AW1165" s="221"/>
      <c r="AX1165" s="210"/>
      <c r="AY1165" s="210"/>
      <c r="AZ1165" s="219">
        <f>AW1165+AX1165+AY1165</f>
        <v>0</v>
      </c>
      <c r="BA1165" s="222">
        <f t="shared" si="984"/>
        <v>0</v>
      </c>
      <c r="BB1165" s="221"/>
      <c r="BC1165" s="210"/>
      <c r="BD1165" s="210"/>
      <c r="BE1165" s="219">
        <f>BB1165+BC1165+BD1165</f>
        <v>0</v>
      </c>
      <c r="BF1165" s="222">
        <f t="shared" si="975"/>
        <v>0</v>
      </c>
      <c r="BG1165" s="248">
        <f>SUM(AR1165:AT1166,AP1165:AP1166,AL1165:AN1166,AH1165:AJ1166,AD1165:AF1166,Z1165:AB1166)</f>
        <v>1440</v>
      </c>
      <c r="BH1165" s="224" t="s">
        <v>56</v>
      </c>
      <c r="BI1165" s="225"/>
      <c r="BJ1165" s="249">
        <v>0.21</v>
      </c>
      <c r="BK1165" s="226"/>
      <c r="BL1165" s="250"/>
      <c r="BM1165" s="225"/>
      <c r="BN1165" s="226">
        <v>0.48</v>
      </c>
      <c r="BO1165" s="226"/>
      <c r="BP1165" s="251"/>
      <c r="BQ1165" s="225"/>
      <c r="BR1165" s="226">
        <v>0</v>
      </c>
      <c r="BS1165" s="226"/>
      <c r="BT1165" s="252"/>
      <c r="BU1165" s="8"/>
      <c r="BV1165" s="87"/>
      <c r="BW1165" s="104" t="s">
        <v>56</v>
      </c>
      <c r="BX1165" s="13"/>
      <c r="BY1165" s="102">
        <f>BJ1165+BN1165+BR1165</f>
        <v>0.69</v>
      </c>
      <c r="BZ1165" s="102">
        <f>BK1165+BO1165+BS1165</f>
        <v>0</v>
      </c>
      <c r="CA1165" s="98"/>
      <c r="CB1165" s="8"/>
      <c r="CC1165" s="87"/>
      <c r="CD1165" s="103" t="s">
        <v>56</v>
      </c>
      <c r="CE1165" s="105"/>
      <c r="CF1165" s="102">
        <f>BY1165</f>
        <v>0.69</v>
      </c>
      <c r="CG1165" s="102">
        <f>BZ1165</f>
        <v>0</v>
      </c>
      <c r="CH1165" s="106"/>
      <c r="CI1165" s="8"/>
      <c r="CJ1165" s="9"/>
      <c r="CK1165" s="7" t="s">
        <v>56</v>
      </c>
      <c r="CL1165" s="31" t="e">
        <f>BJ1165/(C1167)%</f>
        <v>#DIV/0!</v>
      </c>
      <c r="CM1165" s="31" t="e">
        <f>BN1165/(D1167)%</f>
        <v>#DIV/0!</v>
      </c>
      <c r="CN1165" s="31" t="e">
        <f>BR1165/(E1167)%</f>
        <v>#DIV/0!</v>
      </c>
      <c r="CO1165" s="32" t="e">
        <f>BY1165/(F1167)%</f>
        <v>#DIV/0!</v>
      </c>
      <c r="CP1165" s="8"/>
      <c r="CQ1165" s="7" t="s">
        <v>56</v>
      </c>
      <c r="CR1165" s="31" t="e">
        <f>BK1165/(C1167)%</f>
        <v>#DIV/0!</v>
      </c>
      <c r="CS1165" s="31" t="e">
        <f>BO1165/(D1167)%</f>
        <v>#DIV/0!</v>
      </c>
      <c r="CT1165" s="31" t="e">
        <f>BS1165/(E1167)%</f>
        <v>#DIV/0!</v>
      </c>
      <c r="CU1165" s="32" t="e">
        <f>BZ1165/(F1167)%</f>
        <v>#DIV/0!</v>
      </c>
    </row>
    <row r="1166" spans="1:99" ht="15.75" customHeight="1" x14ac:dyDescent="0.25">
      <c r="A1166" s="182" t="s">
        <v>57</v>
      </c>
      <c r="B1166" s="202">
        <v>277</v>
      </c>
      <c r="C1166" s="204">
        <v>70.94</v>
      </c>
      <c r="D1166" s="204">
        <v>37.57</v>
      </c>
      <c r="E1166" s="204">
        <v>0</v>
      </c>
      <c r="F1166" s="205">
        <f t="shared" si="985"/>
        <v>108.50999999999999</v>
      </c>
      <c r="G1166" s="206">
        <f t="shared" si="976"/>
        <v>3081.4949999999999</v>
      </c>
      <c r="H1166" s="205">
        <f>G1166/BH1153</f>
        <v>118.51903846153846</v>
      </c>
      <c r="I1166" s="231">
        <f t="shared" si="969"/>
        <v>180</v>
      </c>
      <c r="J1166" s="207">
        <f t="shared" si="977"/>
        <v>190</v>
      </c>
      <c r="K1166" s="231">
        <f t="shared" si="970"/>
        <v>0</v>
      </c>
      <c r="L1166" s="207">
        <f t="shared" si="978"/>
        <v>0</v>
      </c>
      <c r="M1166" s="207">
        <f t="shared" si="971"/>
        <v>0</v>
      </c>
      <c r="N1166" s="207">
        <f t="shared" si="979"/>
        <v>1920</v>
      </c>
      <c r="O1166" s="208"/>
      <c r="P1166" s="208"/>
      <c r="Q1166" s="496"/>
      <c r="R1166" s="496"/>
      <c r="S1166" s="496"/>
      <c r="T1166" s="496"/>
      <c r="U1166" s="496"/>
      <c r="V1166" s="487"/>
      <c r="W1166" s="245"/>
      <c r="X1166" s="214">
        <f t="shared" si="980"/>
        <v>26</v>
      </c>
      <c r="Y1166" s="182" t="s">
        <v>57</v>
      </c>
      <c r="Z1166" s="215">
        <v>20</v>
      </c>
      <c r="AA1166" s="216">
        <v>160</v>
      </c>
      <c r="AB1166" s="216"/>
      <c r="AC1166" s="210">
        <f t="shared" si="972"/>
        <v>180</v>
      </c>
      <c r="AD1166" s="235"/>
      <c r="AE1166" s="235"/>
      <c r="AF1166" s="235"/>
      <c r="AG1166" s="210">
        <f t="shared" si="973"/>
        <v>0</v>
      </c>
      <c r="AH1166" s="235">
        <v>0</v>
      </c>
      <c r="AI1166" s="235">
        <v>0</v>
      </c>
      <c r="AJ1166" s="235">
        <v>0</v>
      </c>
      <c r="AK1166" s="210">
        <f t="shared" si="974"/>
        <v>0</v>
      </c>
      <c r="AL1166" s="247"/>
      <c r="AM1166" s="247"/>
      <c r="AN1166" s="247"/>
      <c r="AO1166" s="207" t="e">
        <f t="shared" si="981"/>
        <v>#VALUE!</v>
      </c>
      <c r="AP1166" s="236"/>
      <c r="AQ1166" s="411">
        <f t="shared" si="982"/>
        <v>0</v>
      </c>
      <c r="AR1166" s="237"/>
      <c r="AS1166" s="237"/>
      <c r="AT1166" s="237"/>
      <c r="AU1166" s="219">
        <f t="shared" si="983"/>
        <v>0</v>
      </c>
      <c r="AV1166" s="253"/>
      <c r="AW1166" s="254"/>
      <c r="AX1166" s="237"/>
      <c r="AY1166" s="237"/>
      <c r="AZ1166" s="255"/>
      <c r="BA1166" s="222">
        <f t="shared" si="984"/>
        <v>0</v>
      </c>
      <c r="BB1166" s="254"/>
      <c r="BC1166" s="237"/>
      <c r="BD1166" s="237"/>
      <c r="BE1166" s="255"/>
      <c r="BF1166" s="222">
        <f t="shared" si="975"/>
        <v>0</v>
      </c>
      <c r="BG1166" s="238"/>
      <c r="BI1166" s="264"/>
      <c r="BJ1166" s="264"/>
      <c r="BK1166" s="264"/>
      <c r="BL1166" s="264"/>
      <c r="BM1166" s="264"/>
      <c r="BN1166" s="264"/>
      <c r="BO1166" s="264"/>
      <c r="BP1166" s="264"/>
      <c r="BQ1166" s="264"/>
      <c r="BR1166" s="264"/>
      <c r="BS1166" s="264"/>
      <c r="BT1166" s="265"/>
      <c r="BU1166" s="8"/>
      <c r="BV1166" s="87"/>
      <c r="BW1166" s="114"/>
      <c r="BX1166" s="115"/>
      <c r="BY1166" s="116"/>
      <c r="BZ1166" s="116"/>
      <c r="CA1166" s="117"/>
      <c r="CB1166" s="8"/>
      <c r="CC1166" s="118"/>
      <c r="CD1166" s="119"/>
      <c r="CE1166" s="120"/>
      <c r="CF1166" s="116"/>
      <c r="CG1166" s="116"/>
      <c r="CH1166" s="121"/>
      <c r="CI1166" s="8"/>
      <c r="CJ1166" s="9"/>
      <c r="CK1166" s="25"/>
      <c r="CL1166" s="2"/>
      <c r="CM1166" s="2"/>
      <c r="CN1166" s="2"/>
      <c r="CO1166" s="3"/>
      <c r="CP1166" s="8"/>
      <c r="CQ1166" s="25"/>
      <c r="CR1166" s="2"/>
      <c r="CS1166" s="2"/>
      <c r="CT1166" s="2"/>
      <c r="CU1166" s="3"/>
    </row>
    <row r="1167" spans="1:99" ht="15.75" customHeight="1" x14ac:dyDescent="0.25">
      <c r="A1167" s="182" t="s">
        <v>56</v>
      </c>
      <c r="B1167" s="202"/>
      <c r="C1167" s="204">
        <v>0</v>
      </c>
      <c r="D1167" s="204">
        <v>0</v>
      </c>
      <c r="E1167" s="204">
        <v>0</v>
      </c>
      <c r="F1167" s="205">
        <f t="shared" si="985"/>
        <v>0</v>
      </c>
      <c r="G1167" s="206">
        <f t="shared" si="976"/>
        <v>1594.633</v>
      </c>
      <c r="H1167" s="205">
        <f>G1167/BH1153</f>
        <v>61.33203846153846</v>
      </c>
      <c r="I1167" s="231">
        <f t="shared" si="969"/>
        <v>0</v>
      </c>
      <c r="J1167" s="207">
        <f t="shared" si="977"/>
        <v>0</v>
      </c>
      <c r="K1167" s="231">
        <f t="shared" si="970"/>
        <v>0</v>
      </c>
      <c r="L1167" s="207">
        <f t="shared" si="978"/>
        <v>180</v>
      </c>
      <c r="M1167" s="207">
        <f t="shared" si="971"/>
        <v>1440</v>
      </c>
      <c r="N1167" s="207">
        <f t="shared" si="979"/>
        <v>20710</v>
      </c>
      <c r="O1167" s="208">
        <f>(24*60-(I1167+K1167+M1167+AR1167+AS1167+AT1167+AP1167))/24/60*100</f>
        <v>0</v>
      </c>
      <c r="P1167" s="208">
        <f>(X1167*24*60-(J1167+L1167+N1167+AQ1167+AU1167))/X1167/24/60*100</f>
        <v>44.20405982905983</v>
      </c>
      <c r="Q1167" s="266"/>
      <c r="R1167" s="266"/>
      <c r="S1167" s="266"/>
      <c r="T1167" s="266"/>
      <c r="U1167" s="266"/>
      <c r="V1167" s="267"/>
      <c r="W1167" s="245"/>
      <c r="X1167" s="214">
        <f t="shared" si="980"/>
        <v>26</v>
      </c>
      <c r="Y1167" s="224" t="s">
        <v>56</v>
      </c>
      <c r="Z1167" s="215"/>
      <c r="AA1167" s="216"/>
      <c r="AB1167" s="216"/>
      <c r="AC1167" s="210">
        <f t="shared" si="972"/>
        <v>0</v>
      </c>
      <c r="AD1167" s="235"/>
      <c r="AE1167" s="235"/>
      <c r="AF1167" s="235"/>
      <c r="AG1167" s="210">
        <f t="shared" si="973"/>
        <v>0</v>
      </c>
      <c r="AH1167" s="235">
        <v>480</v>
      </c>
      <c r="AI1167" s="235">
        <v>480</v>
      </c>
      <c r="AJ1167" s="235">
        <v>480</v>
      </c>
      <c r="AK1167" s="210">
        <f t="shared" si="974"/>
        <v>1440</v>
      </c>
      <c r="AL1167" s="247"/>
      <c r="AM1167" s="247"/>
      <c r="AN1167" s="247"/>
      <c r="AO1167" s="207">
        <f t="shared" si="981"/>
        <v>0</v>
      </c>
      <c r="AP1167" s="236"/>
      <c r="AQ1167" s="411">
        <f t="shared" si="982"/>
        <v>0</v>
      </c>
      <c r="AR1167" s="237"/>
      <c r="AS1167" s="237"/>
      <c r="AT1167" s="237"/>
      <c r="AU1167" s="219">
        <f t="shared" si="983"/>
        <v>0</v>
      </c>
      <c r="AV1167" s="263" t="s">
        <v>56</v>
      </c>
      <c r="AW1167" s="254"/>
      <c r="AX1167" s="254"/>
      <c r="AY1167" s="254"/>
      <c r="AZ1167" s="219">
        <f t="shared" ref="AZ1167:AZ1173" si="986">AW1167+AX1167+AY1167</f>
        <v>0</v>
      </c>
      <c r="BA1167" s="222">
        <f t="shared" si="984"/>
        <v>0</v>
      </c>
      <c r="BB1167" s="221"/>
      <c r="BC1167" s="210"/>
      <c r="BD1167" s="210"/>
      <c r="BE1167" s="219">
        <f t="shared" ref="BE1167:BE1173" si="987">BB1167+BC1167+BD1167</f>
        <v>0</v>
      </c>
      <c r="BF1167" s="222">
        <f t="shared" si="975"/>
        <v>2880</v>
      </c>
      <c r="BG1167" s="223"/>
      <c r="BH1167" s="224" t="s">
        <v>58</v>
      </c>
      <c r="BI1167" s="268">
        <v>0.9</v>
      </c>
      <c r="BJ1167" s="249">
        <v>1</v>
      </c>
      <c r="BK1167" s="226"/>
      <c r="BL1167" s="269"/>
      <c r="BM1167" s="268">
        <v>1.1200000000000001</v>
      </c>
      <c r="BN1167" s="226">
        <v>1.22</v>
      </c>
      <c r="BO1167" s="226"/>
      <c r="BP1167" s="270"/>
      <c r="BQ1167" s="268">
        <v>1.02</v>
      </c>
      <c r="BR1167" s="226">
        <v>1.1200000000000001</v>
      </c>
      <c r="BS1167" s="226"/>
      <c r="BT1167" s="271"/>
      <c r="BU1167" s="8"/>
      <c r="BV1167" s="87"/>
      <c r="BW1167" s="122" t="s">
        <v>59</v>
      </c>
      <c r="BX1167" s="123">
        <f t="shared" ref="BX1167:CA1168" si="988">BI1167+BM1167+BQ1167</f>
        <v>3.04</v>
      </c>
      <c r="BY1167" s="102">
        <f t="shared" si="988"/>
        <v>3.34</v>
      </c>
      <c r="BZ1167" s="102">
        <f t="shared" si="988"/>
        <v>0</v>
      </c>
      <c r="CA1167" s="124">
        <f t="shared" si="988"/>
        <v>0</v>
      </c>
      <c r="CB1167" s="8"/>
      <c r="CC1167" s="87"/>
      <c r="CD1167" s="113" t="s">
        <v>59</v>
      </c>
      <c r="CE1167" s="125">
        <f t="shared" ref="CE1167:CH1168" si="989">BX1167</f>
        <v>3.04</v>
      </c>
      <c r="CF1167" s="102">
        <f t="shared" si="989"/>
        <v>3.34</v>
      </c>
      <c r="CG1167" s="102">
        <f t="shared" si="989"/>
        <v>0</v>
      </c>
      <c r="CH1167" s="126">
        <f t="shared" si="989"/>
        <v>0</v>
      </c>
      <c r="CI1167" s="8"/>
      <c r="CJ1167" s="9"/>
      <c r="CK1167" s="25" t="s">
        <v>58</v>
      </c>
      <c r="CL1167" s="31">
        <f>BJ1167/(BJ1167+C1169)%</f>
        <v>2.6022014624372218</v>
      </c>
      <c r="CM1167" s="31">
        <f>BN1167/(BN1167+D1169)%</f>
        <v>2.8159261396422393</v>
      </c>
      <c r="CN1167" s="31">
        <f>BR1167/(BR1167+E1169)%</f>
        <v>2.0426773664052527</v>
      </c>
      <c r="CO1167" s="32">
        <f>BY1167/(BY1167+F1169)%</f>
        <v>2.4453815966731094</v>
      </c>
      <c r="CP1167" s="8"/>
      <c r="CQ1167" s="25" t="s">
        <v>58</v>
      </c>
      <c r="CR1167" s="31">
        <f>BK1167/C1169%</f>
        <v>0</v>
      </c>
      <c r="CS1167" s="31">
        <f>BO1167/D1169%</f>
        <v>0</v>
      </c>
      <c r="CT1167" s="31">
        <f>BS1167/E1169%</f>
        <v>0</v>
      </c>
      <c r="CU1167" s="32">
        <f>BZ1167/F1169%</f>
        <v>0</v>
      </c>
    </row>
    <row r="1168" spans="1:99" ht="15.75" customHeight="1" x14ac:dyDescent="0.25">
      <c r="A1168" s="182" t="s">
        <v>60</v>
      </c>
      <c r="B1168" s="202"/>
      <c r="C1168" s="204">
        <v>231.036</v>
      </c>
      <c r="D1168" s="204">
        <v>81.19</v>
      </c>
      <c r="E1168" s="204">
        <v>63.1</v>
      </c>
      <c r="F1168" s="205">
        <f t="shared" si="985"/>
        <v>375.32600000000002</v>
      </c>
      <c r="G1168" s="206">
        <f t="shared" si="976"/>
        <v>7802.8649999999998</v>
      </c>
      <c r="H1168" s="205">
        <f>G1168/BH1153</f>
        <v>300.11019230769227</v>
      </c>
      <c r="I1168" s="231">
        <f t="shared" si="969"/>
        <v>15</v>
      </c>
      <c r="J1168" s="207">
        <f t="shared" si="977"/>
        <v>1510</v>
      </c>
      <c r="K1168" s="231">
        <f t="shared" si="970"/>
        <v>30</v>
      </c>
      <c r="L1168" s="207">
        <f t="shared" si="978"/>
        <v>985</v>
      </c>
      <c r="M1168" s="207">
        <f t="shared" si="971"/>
        <v>210</v>
      </c>
      <c r="N1168" s="207">
        <f t="shared" si="979"/>
        <v>50607</v>
      </c>
      <c r="O1168" s="208">
        <f>(16*24*60-(I1168+K1168+M1168+AR1168+AS1168+AT1168+AP1168))/16/24/60*100</f>
        <v>98.893229166666657</v>
      </c>
      <c r="P1168" s="208">
        <f>(16*X1168*24*60-(J1168+L1168+N1168+AQ1168+AU1168))/16/X1168/24/60*100</f>
        <v>91.130475427350419</v>
      </c>
      <c r="Q1168" s="232"/>
      <c r="R1168" s="233"/>
      <c r="S1168" s="233"/>
      <c r="T1168" s="234"/>
      <c r="U1168" s="234"/>
      <c r="V1168" s="272"/>
      <c r="W1168" s="213"/>
      <c r="X1168" s="214">
        <f>X1173</f>
        <v>26</v>
      </c>
      <c r="Y1168" s="182" t="s">
        <v>60</v>
      </c>
      <c r="Z1168" s="215"/>
      <c r="AA1168" s="216">
        <v>15</v>
      </c>
      <c r="AB1168" s="216"/>
      <c r="AC1168" s="210">
        <f t="shared" si="972"/>
        <v>15</v>
      </c>
      <c r="AD1168" s="235">
        <v>30</v>
      </c>
      <c r="AE1168" s="235"/>
      <c r="AF1168" s="235"/>
      <c r="AG1168" s="210">
        <f t="shared" si="973"/>
        <v>30</v>
      </c>
      <c r="AH1168" s="235">
        <v>210</v>
      </c>
      <c r="AI1168" s="235">
        <v>0</v>
      </c>
      <c r="AJ1168" s="235">
        <v>0</v>
      </c>
      <c r="AK1168" s="210">
        <f t="shared" si="974"/>
        <v>210</v>
      </c>
      <c r="AL1168" s="233"/>
      <c r="AM1168" s="233"/>
      <c r="AN1168" s="233"/>
      <c r="AO1168" s="207">
        <f t="shared" si="981"/>
        <v>0</v>
      </c>
      <c r="AP1168" s="236"/>
      <c r="AQ1168" s="411">
        <f t="shared" si="982"/>
        <v>0</v>
      </c>
      <c r="AR1168" s="237"/>
      <c r="AS1168" s="237"/>
      <c r="AT1168" s="237"/>
      <c r="AU1168" s="219">
        <f t="shared" si="983"/>
        <v>30</v>
      </c>
      <c r="AV1168" s="263" t="s">
        <v>60</v>
      </c>
      <c r="AW1168" s="221"/>
      <c r="AX1168" s="210"/>
      <c r="AY1168" s="210"/>
      <c r="AZ1168" s="219">
        <f t="shared" si="986"/>
        <v>0</v>
      </c>
      <c r="BA1168" s="222">
        <f t="shared" si="984"/>
        <v>0</v>
      </c>
      <c r="BB1168" s="221">
        <f>AH1168</f>
        <v>210</v>
      </c>
      <c r="BC1168" s="221">
        <f>AI1168</f>
        <v>0</v>
      </c>
      <c r="BD1168" s="221">
        <f>AJ1168</f>
        <v>0</v>
      </c>
      <c r="BE1168" s="219">
        <f t="shared" si="987"/>
        <v>210</v>
      </c>
      <c r="BF1168" s="222">
        <f t="shared" si="975"/>
        <v>47727</v>
      </c>
      <c r="BG1168" s="223"/>
      <c r="BH1168" s="224" t="s">
        <v>61</v>
      </c>
      <c r="BI1168" s="268">
        <v>0.78</v>
      </c>
      <c r="BJ1168" s="249">
        <v>0.88</v>
      </c>
      <c r="BK1168" s="226"/>
      <c r="BL1168" s="269"/>
      <c r="BM1168" s="268">
        <v>1.08</v>
      </c>
      <c r="BN1168" s="226">
        <v>1.18</v>
      </c>
      <c r="BO1168" s="226"/>
      <c r="BP1168" s="270"/>
      <c r="BQ1168" s="268">
        <v>1.08</v>
      </c>
      <c r="BR1168" s="226">
        <v>1.18</v>
      </c>
      <c r="BS1168" s="226"/>
      <c r="BT1168" s="271"/>
      <c r="BU1168" s="8"/>
      <c r="BV1168" s="87"/>
      <c r="BW1168" s="104" t="s">
        <v>62</v>
      </c>
      <c r="BX1168" s="127">
        <f t="shared" si="988"/>
        <v>2.9400000000000004</v>
      </c>
      <c r="BY1168" s="128">
        <f t="shared" si="988"/>
        <v>3.24</v>
      </c>
      <c r="BZ1168" s="102">
        <f t="shared" si="988"/>
        <v>0</v>
      </c>
      <c r="CA1168" s="124">
        <f t="shared" si="988"/>
        <v>0</v>
      </c>
      <c r="CB1168" s="9"/>
      <c r="CC1168" s="87"/>
      <c r="CD1168" s="90" t="s">
        <v>62</v>
      </c>
      <c r="CE1168" s="129">
        <f t="shared" si="989"/>
        <v>2.9400000000000004</v>
      </c>
      <c r="CF1168" s="102">
        <f t="shared" si="989"/>
        <v>3.24</v>
      </c>
      <c r="CG1168" s="102">
        <f t="shared" si="989"/>
        <v>0</v>
      </c>
      <c r="CH1168" s="126">
        <f t="shared" si="989"/>
        <v>0</v>
      </c>
      <c r="CI1168" s="8"/>
      <c r="CJ1168" s="9"/>
      <c r="CK1168" s="25" t="s">
        <v>61</v>
      </c>
      <c r="CL1168" s="31">
        <f>BJ1168/(BJ1168+C1170)%</f>
        <v>2.1263742902017637</v>
      </c>
      <c r="CM1168" s="31">
        <f>BN1168/(BN1168+D1170)%</f>
        <v>2.215962441314554</v>
      </c>
      <c r="CN1168" s="31">
        <f>BR1168/(BR1168+E1170)%</f>
        <v>1.5064470828545893</v>
      </c>
      <c r="CO1168" s="32">
        <f>BY1168/(BY1168+F1170)%</f>
        <v>1.8732113433353565</v>
      </c>
      <c r="CP1168" s="8"/>
      <c r="CQ1168" s="25" t="s">
        <v>61</v>
      </c>
      <c r="CR1168" s="31">
        <f>BK1168/C1170%</f>
        <v>0</v>
      </c>
      <c r="CS1168" s="31">
        <f>BO1168/D1170%</f>
        <v>0</v>
      </c>
      <c r="CT1168" s="31">
        <f>BS1168/E1170%</f>
        <v>0</v>
      </c>
      <c r="CU1168" s="32">
        <f>BZ1168/F1170%</f>
        <v>0</v>
      </c>
    </row>
    <row r="1169" spans="1:99" ht="15.75" customHeight="1" x14ac:dyDescent="0.25">
      <c r="A1169" s="201" t="s">
        <v>59</v>
      </c>
      <c r="B1169" s="202"/>
      <c r="C1169" s="204">
        <v>37.429000000000002</v>
      </c>
      <c r="D1169" s="204">
        <v>42.104999999999997</v>
      </c>
      <c r="E1169" s="204">
        <v>53.71</v>
      </c>
      <c r="F1169" s="206">
        <f t="shared" si="985"/>
        <v>133.244</v>
      </c>
      <c r="G1169" s="206">
        <f t="shared" si="976"/>
        <v>3107.2080000000005</v>
      </c>
      <c r="H1169" s="206">
        <f>G1169/BH1153</f>
        <v>119.50800000000002</v>
      </c>
      <c r="I1169" s="207">
        <f t="shared" si="969"/>
        <v>0</v>
      </c>
      <c r="J1169" s="207">
        <f t="shared" si="977"/>
        <v>0</v>
      </c>
      <c r="K1169" s="207">
        <f t="shared" si="970"/>
        <v>0</v>
      </c>
      <c r="L1169" s="207">
        <f t="shared" si="978"/>
        <v>100</v>
      </c>
      <c r="M1169" s="207">
        <f t="shared" si="971"/>
        <v>550</v>
      </c>
      <c r="N1169" s="207" t="e">
        <f t="shared" si="979"/>
        <v>#VALUE!</v>
      </c>
      <c r="O1169" s="208">
        <f>(24*60-(I1169+K1169+M1169+AR1169+AS1169+AT1169+AP1169))/24/60*100</f>
        <v>61.805555555555557</v>
      </c>
      <c r="P1169" s="208" t="e">
        <f>(X1169*24*60-(J1169+L1169+N1169+AQ1169+AU1169))/X1169/24/60*100</f>
        <v>#VALUE!</v>
      </c>
      <c r="Q1169" s="209"/>
      <c r="R1169" s="210"/>
      <c r="S1169" s="210"/>
      <c r="T1169" s="209"/>
      <c r="U1169" s="209"/>
      <c r="V1169" s="212"/>
      <c r="W1169" s="213"/>
      <c r="X1169" s="214">
        <f>X1168</f>
        <v>26</v>
      </c>
      <c r="Y1169" s="201" t="s">
        <v>59</v>
      </c>
      <c r="Z1169" s="215"/>
      <c r="AA1169" s="216"/>
      <c r="AB1169" s="216"/>
      <c r="AC1169" s="210">
        <f t="shared" si="972"/>
        <v>0</v>
      </c>
      <c r="AD1169" s="235"/>
      <c r="AE1169" s="235"/>
      <c r="AF1169" s="235"/>
      <c r="AG1169" s="210">
        <f t="shared" si="973"/>
        <v>0</v>
      </c>
      <c r="AH1169" s="235">
        <v>200</v>
      </c>
      <c r="AI1169" s="235">
        <v>240</v>
      </c>
      <c r="AJ1169" s="235">
        <v>110</v>
      </c>
      <c r="AK1169" s="210">
        <f t="shared" si="974"/>
        <v>550</v>
      </c>
      <c r="AL1169" s="210"/>
      <c r="AM1169" s="210"/>
      <c r="AN1169" s="210"/>
      <c r="AO1169" s="207">
        <f t="shared" si="981"/>
        <v>0</v>
      </c>
      <c r="AP1169" s="209"/>
      <c r="AQ1169" s="411">
        <f t="shared" si="982"/>
        <v>0</v>
      </c>
      <c r="AR1169" s="210"/>
      <c r="AS1169" s="210"/>
      <c r="AT1169" s="210"/>
      <c r="AU1169" s="219">
        <f t="shared" si="983"/>
        <v>0</v>
      </c>
      <c r="AV1169" s="263" t="s">
        <v>63</v>
      </c>
      <c r="AW1169" s="221"/>
      <c r="AX1169" s="210"/>
      <c r="AY1169" s="210"/>
      <c r="AZ1169" s="219">
        <f t="shared" si="986"/>
        <v>0</v>
      </c>
      <c r="BA1169" s="222">
        <f t="shared" si="984"/>
        <v>0</v>
      </c>
      <c r="BB1169" s="221"/>
      <c r="BC1169" s="210"/>
      <c r="BD1169" s="210"/>
      <c r="BE1169" s="219">
        <f t="shared" si="987"/>
        <v>0</v>
      </c>
      <c r="BF1169" s="222">
        <f t="shared" si="975"/>
        <v>0</v>
      </c>
      <c r="BG1169" s="238"/>
      <c r="BH1169" s="195"/>
      <c r="BI1169" s="274"/>
      <c r="BJ1169" s="240"/>
      <c r="BK1169" s="241"/>
      <c r="BL1169" s="275"/>
      <c r="BM1169" s="274"/>
      <c r="BN1169" s="241"/>
      <c r="BO1169" s="241"/>
      <c r="BP1169" s="276"/>
      <c r="BQ1169" s="274"/>
      <c r="BR1169" s="241"/>
      <c r="BS1169" s="241"/>
      <c r="BT1169" s="265"/>
      <c r="BU1169" s="8"/>
      <c r="BV1169" s="87"/>
      <c r="BW1169" s="107"/>
      <c r="BX1169" s="130"/>
      <c r="BY1169" s="93"/>
      <c r="BZ1169" s="93"/>
      <c r="CA1169" s="98"/>
      <c r="CB1169" s="8"/>
      <c r="CC1169" s="87"/>
      <c r="CD1169" s="108"/>
      <c r="CE1169" s="109"/>
      <c r="CF1169" s="93"/>
      <c r="CG1169" s="93"/>
      <c r="CH1169" s="110"/>
      <c r="CI1169" s="8"/>
      <c r="CJ1169" s="9"/>
      <c r="CK1169" s="25"/>
      <c r="CL1169" s="2"/>
      <c r="CM1169" s="2"/>
      <c r="CN1169" s="2"/>
      <c r="CO1169" s="3"/>
      <c r="CP1169" s="8"/>
      <c r="CQ1169" s="25"/>
      <c r="CR1169" s="2"/>
      <c r="CS1169" s="2"/>
      <c r="CT1169" s="2"/>
      <c r="CU1169" s="3"/>
    </row>
    <row r="1170" spans="1:99" ht="15.75" customHeight="1" x14ac:dyDescent="0.25">
      <c r="A1170" s="182" t="s">
        <v>62</v>
      </c>
      <c r="B1170" s="202"/>
      <c r="C1170" s="204">
        <v>40.505000000000003</v>
      </c>
      <c r="D1170" s="204">
        <v>52.07</v>
      </c>
      <c r="E1170" s="204">
        <v>77.150000000000006</v>
      </c>
      <c r="F1170" s="205">
        <f t="shared" si="985"/>
        <v>169.72500000000002</v>
      </c>
      <c r="G1170" s="206">
        <f t="shared" si="976"/>
        <v>3249.2950000000001</v>
      </c>
      <c r="H1170" s="205">
        <f>G1170/BH1153</f>
        <v>124.97288461538461</v>
      </c>
      <c r="I1170" s="231">
        <f t="shared" si="969"/>
        <v>0</v>
      </c>
      <c r="J1170" s="207">
        <f t="shared" si="977"/>
        <v>0</v>
      </c>
      <c r="K1170" s="231">
        <f t="shared" si="970"/>
        <v>0</v>
      </c>
      <c r="L1170" s="207">
        <f t="shared" si="978"/>
        <v>0</v>
      </c>
      <c r="M1170" s="207">
        <f t="shared" si="971"/>
        <v>440</v>
      </c>
      <c r="N1170" s="207">
        <f t="shared" si="979"/>
        <v>11770</v>
      </c>
      <c r="O1170" s="208">
        <f>(24*60-(I1170+K1170+M1170+AR1170+AS1170+AT1170+AP1170))/24/60*100</f>
        <v>69.444444444444443</v>
      </c>
      <c r="P1170" s="208">
        <f>(X1170*24*60-(J1170+L1170+N1170+AQ1170+AU1170))/X1170/24/60*100</f>
        <v>68.563034188034194</v>
      </c>
      <c r="Q1170" s="232"/>
      <c r="R1170" s="233"/>
      <c r="S1170" s="233"/>
      <c r="T1170" s="234"/>
      <c r="U1170" s="234"/>
      <c r="V1170" s="272"/>
      <c r="W1170" s="213"/>
      <c r="X1170" s="214">
        <f>X1169</f>
        <v>26</v>
      </c>
      <c r="Y1170" s="182" t="s">
        <v>62</v>
      </c>
      <c r="Z1170" s="215"/>
      <c r="AA1170" s="216"/>
      <c r="AB1170" s="216"/>
      <c r="AC1170" s="210">
        <f t="shared" si="972"/>
        <v>0</v>
      </c>
      <c r="AD1170" s="235"/>
      <c r="AE1170" s="235"/>
      <c r="AF1170" s="235"/>
      <c r="AG1170" s="210">
        <f t="shared" si="973"/>
        <v>0</v>
      </c>
      <c r="AH1170" s="235">
        <v>150</v>
      </c>
      <c r="AI1170" s="235">
        <v>170</v>
      </c>
      <c r="AJ1170" s="235">
        <v>120</v>
      </c>
      <c r="AK1170" s="210">
        <f t="shared" si="974"/>
        <v>440</v>
      </c>
      <c r="AL1170" s="233"/>
      <c r="AM1170" s="233"/>
      <c r="AN1170" s="233"/>
      <c r="AO1170" s="207">
        <f t="shared" si="981"/>
        <v>0</v>
      </c>
      <c r="AP1170" s="236"/>
      <c r="AQ1170" s="411">
        <f t="shared" si="982"/>
        <v>0</v>
      </c>
      <c r="AR1170" s="237"/>
      <c r="AS1170" s="237"/>
      <c r="AT1170" s="237"/>
      <c r="AU1170" s="219">
        <f t="shared" si="983"/>
        <v>0</v>
      </c>
      <c r="AV1170" s="263" t="s">
        <v>64</v>
      </c>
      <c r="AW1170" s="221"/>
      <c r="AX1170" s="210"/>
      <c r="AY1170" s="210"/>
      <c r="AZ1170" s="219">
        <f t="shared" si="986"/>
        <v>0</v>
      </c>
      <c r="BA1170" s="222">
        <f t="shared" si="984"/>
        <v>0</v>
      </c>
      <c r="BB1170" s="221"/>
      <c r="BC1170" s="210"/>
      <c r="BD1170" s="210"/>
      <c r="BE1170" s="219">
        <f t="shared" si="987"/>
        <v>0</v>
      </c>
      <c r="BF1170" s="222">
        <f t="shared" si="975"/>
        <v>0</v>
      </c>
      <c r="BG1170" s="223"/>
      <c r="BH1170" s="224" t="s">
        <v>65</v>
      </c>
      <c r="BI1170" s="268">
        <v>0.84</v>
      </c>
      <c r="BJ1170" s="249">
        <v>0.96</v>
      </c>
      <c r="BK1170" s="226"/>
      <c r="BL1170" s="269"/>
      <c r="BM1170" s="268">
        <v>1.04</v>
      </c>
      <c r="BN1170" s="226">
        <v>1.1599999999999999</v>
      </c>
      <c r="BO1170" s="226"/>
      <c r="BP1170" s="270"/>
      <c r="BQ1170" s="268">
        <v>0.64</v>
      </c>
      <c r="BR1170" s="226">
        <v>0.76</v>
      </c>
      <c r="BS1170" s="226"/>
      <c r="BT1170" s="271"/>
      <c r="BU1170" s="8"/>
      <c r="BV1170" s="87"/>
      <c r="BW1170" s="104" t="s">
        <v>66</v>
      </c>
      <c r="BX1170" s="127">
        <f>BI1170+BM1170+BQ1170</f>
        <v>2.52</v>
      </c>
      <c r="BY1170" s="128">
        <f>BJ1170+BN1170+BR1170</f>
        <v>2.88</v>
      </c>
      <c r="BZ1170" s="102">
        <f>BK1170+BO1170+BS1170</f>
        <v>0</v>
      </c>
      <c r="CA1170" s="124">
        <f>BL1170+BP1170+BT1170</f>
        <v>0</v>
      </c>
      <c r="CB1170" s="8"/>
      <c r="CC1170" s="87"/>
      <c r="CD1170" s="90" t="s">
        <v>66</v>
      </c>
      <c r="CE1170" s="129">
        <f>BX1170</f>
        <v>2.52</v>
      </c>
      <c r="CF1170" s="102">
        <f>BY1170</f>
        <v>2.88</v>
      </c>
      <c r="CG1170" s="102">
        <f>BZ1170</f>
        <v>0</v>
      </c>
      <c r="CH1170" s="126">
        <f>CA1170</f>
        <v>0</v>
      </c>
      <c r="CI1170" s="8"/>
      <c r="CJ1170" s="9"/>
      <c r="CK1170" s="25" t="s">
        <v>65</v>
      </c>
      <c r="CL1170" s="31">
        <f>BJ1170/(BJ1170+C1171)%</f>
        <v>2.3474752414720621</v>
      </c>
      <c r="CM1170" s="31">
        <f>BN1170/(BN1170+D1171)%</f>
        <v>3.1345421136541738</v>
      </c>
      <c r="CN1170" s="31">
        <f>BR1170/(BR1170+E1171)%</f>
        <v>2.9699101211410706</v>
      </c>
      <c r="CO1170" s="32">
        <f>BY1170/(BY1170+F1171)%</f>
        <v>2.782823793143431</v>
      </c>
      <c r="CP1170" s="8"/>
      <c r="CQ1170" s="25" t="s">
        <v>65</v>
      </c>
      <c r="CR1170" s="31">
        <f>BK1170/C1171%</f>
        <v>0</v>
      </c>
      <c r="CS1170" s="31">
        <f>BO1170/D1171%</f>
        <v>0</v>
      </c>
      <c r="CT1170" s="31">
        <f>BS1170/E1171%</f>
        <v>0</v>
      </c>
      <c r="CU1170" s="32">
        <f>BZ1170/F1171%</f>
        <v>0</v>
      </c>
    </row>
    <row r="1171" spans="1:99" ht="15.75" customHeight="1" x14ac:dyDescent="0.25">
      <c r="A1171" s="182" t="s">
        <v>66</v>
      </c>
      <c r="B1171" s="202"/>
      <c r="C1171" s="204">
        <v>39.935000000000002</v>
      </c>
      <c r="D1171" s="204">
        <v>35.847000000000001</v>
      </c>
      <c r="E1171" s="204">
        <v>24.83</v>
      </c>
      <c r="F1171" s="205">
        <f t="shared" si="985"/>
        <v>100.61200000000001</v>
      </c>
      <c r="G1171" s="206">
        <f t="shared" si="976"/>
        <v>2534.4030000000002</v>
      </c>
      <c r="H1171" s="205">
        <f>G1171/BH1153</f>
        <v>97.47703846153847</v>
      </c>
      <c r="I1171" s="231">
        <f t="shared" si="969"/>
        <v>0</v>
      </c>
      <c r="J1171" s="207">
        <f t="shared" si="977"/>
        <v>0</v>
      </c>
      <c r="K1171" s="231">
        <f t="shared" si="970"/>
        <v>0</v>
      </c>
      <c r="L1171" s="207">
        <f t="shared" si="978"/>
        <v>30</v>
      </c>
      <c r="M1171" s="207">
        <f t="shared" si="971"/>
        <v>555</v>
      </c>
      <c r="N1171" s="207">
        <f t="shared" si="979"/>
        <v>12435</v>
      </c>
      <c r="O1171" s="208">
        <f>(24*60-(I1171+K1171+M1171+AR1171+AS1171+AT1171+AP1171))/24/60*100</f>
        <v>61.458333333333336</v>
      </c>
      <c r="P1171" s="208">
        <f>(X1171*24*60-(J1171+L1171+N1171+AQ1171+AU1171))/X1171/24/60*100</f>
        <v>66.46634615384616</v>
      </c>
      <c r="Q1171" s="232"/>
      <c r="R1171" s="233"/>
      <c r="S1171" s="233"/>
      <c r="T1171" s="234"/>
      <c r="U1171" s="234"/>
      <c r="V1171" s="272"/>
      <c r="W1171" s="213"/>
      <c r="X1171" s="214">
        <f>X1170</f>
        <v>26</v>
      </c>
      <c r="Y1171" s="182" t="s">
        <v>66</v>
      </c>
      <c r="Z1171" s="215"/>
      <c r="AA1171" s="216"/>
      <c r="AB1171" s="216"/>
      <c r="AC1171" s="210">
        <f t="shared" si="972"/>
        <v>0</v>
      </c>
      <c r="AD1171" s="246"/>
      <c r="AE1171" s="246"/>
      <c r="AF1171" s="235"/>
      <c r="AG1171" s="210">
        <f t="shared" si="973"/>
        <v>0</v>
      </c>
      <c r="AH1171" s="235">
        <v>155</v>
      </c>
      <c r="AI1171" s="235">
        <v>200</v>
      </c>
      <c r="AJ1171" s="235">
        <v>200</v>
      </c>
      <c r="AK1171" s="210">
        <f t="shared" si="974"/>
        <v>555</v>
      </c>
      <c r="AL1171" s="233"/>
      <c r="AM1171" s="233"/>
      <c r="AN1171" s="233"/>
      <c r="AO1171" s="207">
        <f t="shared" si="981"/>
        <v>0</v>
      </c>
      <c r="AP1171" s="236"/>
      <c r="AQ1171" s="411">
        <f t="shared" si="982"/>
        <v>0</v>
      </c>
      <c r="AR1171" s="237"/>
      <c r="AS1171" s="237"/>
      <c r="AT1171" s="237"/>
      <c r="AU1171" s="219">
        <f t="shared" si="983"/>
        <v>90</v>
      </c>
      <c r="AV1171" s="263" t="s">
        <v>67</v>
      </c>
      <c r="AW1171" s="221"/>
      <c r="AX1171" s="210"/>
      <c r="AY1171" s="210"/>
      <c r="AZ1171" s="219">
        <f t="shared" si="986"/>
        <v>0</v>
      </c>
      <c r="BA1171" s="222">
        <f t="shared" si="984"/>
        <v>0</v>
      </c>
      <c r="BB1171" s="221"/>
      <c r="BC1171" s="210"/>
      <c r="BD1171" s="210"/>
      <c r="BE1171" s="219">
        <f t="shared" si="987"/>
        <v>0</v>
      </c>
      <c r="BF1171" s="222">
        <f t="shared" si="975"/>
        <v>0</v>
      </c>
      <c r="BG1171" s="238"/>
      <c r="BH1171" s="195"/>
      <c r="BI1171" s="278"/>
      <c r="BJ1171" s="276"/>
      <c r="BK1171" s="279"/>
      <c r="BL1171" s="280"/>
      <c r="BM1171" s="279"/>
      <c r="BN1171" s="281"/>
      <c r="BO1171" s="281"/>
      <c r="BP1171" s="280"/>
      <c r="BQ1171" s="279"/>
      <c r="BR1171" s="197"/>
      <c r="BS1171" s="197"/>
      <c r="BT1171" s="282"/>
      <c r="BU1171" s="8"/>
      <c r="BV1171" s="87"/>
      <c r="BW1171" s="107"/>
      <c r="BX1171" s="130"/>
      <c r="BY1171" s="93"/>
      <c r="BZ1171" s="93"/>
      <c r="CA1171" s="98"/>
      <c r="CB1171" s="8"/>
      <c r="CC1171" s="87"/>
      <c r="CD1171" s="131"/>
      <c r="CE1171" s="132"/>
      <c r="CF1171" s="93"/>
      <c r="CG1171" s="93"/>
      <c r="CH1171" s="133"/>
      <c r="CI1171" s="8"/>
      <c r="CJ1171" s="9"/>
      <c r="CK1171" s="25"/>
      <c r="CL1171" s="2"/>
      <c r="CM1171" s="2"/>
      <c r="CN1171" s="2"/>
      <c r="CO1171" s="3"/>
      <c r="CP1171" s="8"/>
      <c r="CQ1171" s="25"/>
      <c r="CR1171" s="2"/>
      <c r="CS1171" s="2"/>
      <c r="CT1171" s="2"/>
      <c r="CU1171" s="3"/>
    </row>
    <row r="1172" spans="1:99" ht="15.75" customHeight="1" x14ac:dyDescent="0.25">
      <c r="A1172" s="182" t="s">
        <v>68</v>
      </c>
      <c r="B1172" s="202"/>
      <c r="C1172" s="204">
        <v>13.8</v>
      </c>
      <c r="D1172" s="204">
        <v>25.375</v>
      </c>
      <c r="E1172" s="204">
        <v>17.864999999999998</v>
      </c>
      <c r="F1172" s="205">
        <f t="shared" si="985"/>
        <v>57.039999999999992</v>
      </c>
      <c r="G1172" s="206">
        <f t="shared" si="976"/>
        <v>874.90200000000016</v>
      </c>
      <c r="H1172" s="205">
        <f>G1172/BH1153</f>
        <v>33.650076923076931</v>
      </c>
      <c r="I1172" s="231">
        <f t="shared" si="969"/>
        <v>0</v>
      </c>
      <c r="J1172" s="207">
        <f t="shared" si="977"/>
        <v>0</v>
      </c>
      <c r="K1172" s="231">
        <f t="shared" si="970"/>
        <v>0</v>
      </c>
      <c r="L1172" s="207">
        <f t="shared" si="978"/>
        <v>0</v>
      </c>
      <c r="M1172" s="207">
        <f t="shared" si="971"/>
        <v>430</v>
      </c>
      <c r="N1172" s="207">
        <f t="shared" si="979"/>
        <v>10915</v>
      </c>
      <c r="O1172" s="208">
        <f>(24*60-(I1172+K1172+M1172+AR1172+AS1172+AT1172+AP1172))/24/60*100</f>
        <v>70.1388888888889</v>
      </c>
      <c r="P1172" s="208">
        <f>(X1172*24*60-(J1172+L1172+N1172+AQ1172+AU1172))/X1172/24/60*100</f>
        <v>70.846688034188048</v>
      </c>
      <c r="Q1172" s="232"/>
      <c r="R1172" s="233"/>
      <c r="S1172" s="233"/>
      <c r="T1172" s="234"/>
      <c r="U1172" s="234"/>
      <c r="V1172" s="272"/>
      <c r="W1172" s="213"/>
      <c r="X1172" s="214">
        <v>26</v>
      </c>
      <c r="Y1172" s="182" t="s">
        <v>68</v>
      </c>
      <c r="Z1172" s="215"/>
      <c r="AA1172" s="216"/>
      <c r="AB1172" s="216"/>
      <c r="AC1172" s="210">
        <f t="shared" si="972"/>
        <v>0</v>
      </c>
      <c r="AD1172" s="235"/>
      <c r="AE1172" s="235"/>
      <c r="AF1172" s="235"/>
      <c r="AG1172" s="210">
        <f t="shared" si="973"/>
        <v>0</v>
      </c>
      <c r="AH1172" s="216">
        <v>110</v>
      </c>
      <c r="AI1172" s="216">
        <v>160</v>
      </c>
      <c r="AJ1172" s="216">
        <v>160</v>
      </c>
      <c r="AK1172" s="210">
        <f t="shared" si="974"/>
        <v>430</v>
      </c>
      <c r="AL1172" s="233"/>
      <c r="AM1172" s="233"/>
      <c r="AN1172" s="233"/>
      <c r="AO1172" s="207">
        <f t="shared" si="981"/>
        <v>0</v>
      </c>
      <c r="AP1172" s="236"/>
      <c r="AQ1172" s="411">
        <f t="shared" si="982"/>
        <v>0</v>
      </c>
      <c r="AR1172" s="237"/>
      <c r="AS1172" s="237"/>
      <c r="AT1172" s="237"/>
      <c r="AU1172" s="219">
        <f t="shared" si="983"/>
        <v>0</v>
      </c>
      <c r="AV1172" s="263" t="s">
        <v>69</v>
      </c>
      <c r="AW1172" s="221"/>
      <c r="AX1172" s="210"/>
      <c r="AY1172" s="210"/>
      <c r="AZ1172" s="219">
        <f t="shared" si="986"/>
        <v>0</v>
      </c>
      <c r="BA1172" s="222">
        <f t="shared" si="984"/>
        <v>0</v>
      </c>
      <c r="BB1172" s="221"/>
      <c r="BC1172" s="210"/>
      <c r="BD1172" s="210"/>
      <c r="BE1172" s="219">
        <f t="shared" si="987"/>
        <v>0</v>
      </c>
      <c r="BF1172" s="222">
        <f t="shared" si="975"/>
        <v>0</v>
      </c>
      <c r="BG1172" s="223"/>
      <c r="BH1172" s="224" t="s">
        <v>70</v>
      </c>
      <c r="BI1172" s="268">
        <v>0.55000000000000004</v>
      </c>
      <c r="BJ1172" s="249">
        <v>0.55000000000000004</v>
      </c>
      <c r="BK1172" s="226"/>
      <c r="BL1172" s="269"/>
      <c r="BM1172" s="268">
        <v>0.5</v>
      </c>
      <c r="BN1172" s="226">
        <v>0.5</v>
      </c>
      <c r="BO1172" s="226"/>
      <c r="BP1172" s="270"/>
      <c r="BQ1172" s="268">
        <v>0.3</v>
      </c>
      <c r="BR1172" s="226">
        <v>0.3</v>
      </c>
      <c r="BS1172" s="226"/>
      <c r="BT1172" s="250"/>
      <c r="BU1172" s="8"/>
      <c r="BV1172" s="87"/>
      <c r="BW1172" s="104" t="s">
        <v>68</v>
      </c>
      <c r="BX1172" s="127">
        <f>BI1172+BM1172+BQ1172</f>
        <v>1.35</v>
      </c>
      <c r="BY1172" s="128">
        <f>BJ1172+BN1172+BR1172</f>
        <v>1.35</v>
      </c>
      <c r="BZ1172" s="102">
        <f>BK1172+BO1172+BS1172</f>
        <v>0</v>
      </c>
      <c r="CA1172" s="124">
        <f>BL1172+BP1172+BT1172</f>
        <v>0</v>
      </c>
      <c r="CB1172" s="8"/>
      <c r="CC1172" s="87"/>
      <c r="CD1172" s="131" t="s">
        <v>68</v>
      </c>
      <c r="CE1172" s="129">
        <f>BX1172</f>
        <v>1.35</v>
      </c>
      <c r="CF1172" s="102">
        <f>BY1172</f>
        <v>1.35</v>
      </c>
      <c r="CG1172" s="102">
        <f>BZ1172</f>
        <v>0</v>
      </c>
      <c r="CH1172" s="126">
        <f>CA1172</f>
        <v>0</v>
      </c>
      <c r="CI1172" s="8"/>
      <c r="CJ1172" s="9"/>
      <c r="CK1172" s="25" t="s">
        <v>70</v>
      </c>
      <c r="CL1172" s="31">
        <f>BJ1172/(BJ1172+C1172)%</f>
        <v>3.8327526132404182</v>
      </c>
      <c r="CM1172" s="31">
        <f>BN1172/(BN1172+D1172)%</f>
        <v>1.9323671497584543</v>
      </c>
      <c r="CN1172" s="31">
        <f>BR1172/(BR1172+E1172)%</f>
        <v>1.6515276630883569</v>
      </c>
      <c r="CO1172" s="32">
        <f>BY1172/(BY1172+F1172)%</f>
        <v>2.3120397328309643</v>
      </c>
      <c r="CP1172" s="8"/>
      <c r="CQ1172" s="25" t="s">
        <v>70</v>
      </c>
      <c r="CR1172" s="31">
        <f>BK1172/C1172%</f>
        <v>0</v>
      </c>
      <c r="CS1172" s="31">
        <f>BO1172/D1172%</f>
        <v>0</v>
      </c>
      <c r="CT1172" s="31">
        <f>BS1172/E1172%</f>
        <v>0</v>
      </c>
      <c r="CU1172" s="32">
        <f>BZ1172/F1172%</f>
        <v>0</v>
      </c>
    </row>
    <row r="1173" spans="1:99" ht="15.75" customHeight="1" x14ac:dyDescent="0.25">
      <c r="A1173" s="182" t="s">
        <v>71</v>
      </c>
      <c r="B1173" s="202"/>
      <c r="C1173" s="204">
        <v>2.6</v>
      </c>
      <c r="D1173" s="204">
        <v>2.48</v>
      </c>
      <c r="E1173" s="204">
        <v>3.82</v>
      </c>
      <c r="F1173" s="206">
        <f t="shared" si="985"/>
        <v>8.9</v>
      </c>
      <c r="G1173" s="206">
        <f t="shared" si="976"/>
        <v>269.416</v>
      </c>
      <c r="H1173" s="206">
        <f>G1173/BH1153</f>
        <v>10.362153846153847</v>
      </c>
      <c r="I1173" s="207">
        <f t="shared" si="969"/>
        <v>0</v>
      </c>
      <c r="J1173" s="207">
        <f t="shared" si="977"/>
        <v>0</v>
      </c>
      <c r="K1173" s="207">
        <f t="shared" si="970"/>
        <v>0</v>
      </c>
      <c r="L1173" s="207">
        <f t="shared" si="978"/>
        <v>0</v>
      </c>
      <c r="M1173" s="207">
        <f t="shared" si="971"/>
        <v>310</v>
      </c>
      <c r="N1173" s="207">
        <f t="shared" si="979"/>
        <v>7115</v>
      </c>
      <c r="O1173" s="208">
        <f>(7*24*60-(I1173+K1173+M1173+AR1173+AS1173+AT1173+AP1173))/7/24/60*100</f>
        <v>96.924603174603178</v>
      </c>
      <c r="P1173" s="208">
        <f>(7*X1173*24*60-(J1173+L1173+N1173+AQ1173+AU1173))/7/X1173/24/60*100</f>
        <v>97.285180097680097</v>
      </c>
      <c r="Q1173" s="209"/>
      <c r="R1173" s="210"/>
      <c r="S1173" s="210"/>
      <c r="T1173" s="209"/>
      <c r="U1173" s="209"/>
      <c r="V1173" s="212"/>
      <c r="W1173" s="213"/>
      <c r="X1173" s="214">
        <f>X1166</f>
        <v>26</v>
      </c>
      <c r="Y1173" s="182" t="s">
        <v>71</v>
      </c>
      <c r="Z1173" s="215"/>
      <c r="AA1173" s="216"/>
      <c r="AB1173" s="216"/>
      <c r="AC1173" s="210">
        <f t="shared" si="972"/>
        <v>0</v>
      </c>
      <c r="AD1173" s="235"/>
      <c r="AE1173" s="235"/>
      <c r="AF1173" s="235"/>
      <c r="AG1173" s="210">
        <f t="shared" si="973"/>
        <v>0</v>
      </c>
      <c r="AH1173" s="216">
        <v>210</v>
      </c>
      <c r="AI1173" s="216">
        <v>60</v>
      </c>
      <c r="AJ1173" s="216">
        <v>40</v>
      </c>
      <c r="AK1173" s="210">
        <f t="shared" si="974"/>
        <v>310</v>
      </c>
      <c r="AL1173" s="233"/>
      <c r="AM1173" s="233"/>
      <c r="AN1173" s="233"/>
      <c r="AO1173" s="207">
        <f t="shared" si="981"/>
        <v>0</v>
      </c>
      <c r="AP1173" s="209"/>
      <c r="AQ1173" s="411">
        <f t="shared" si="982"/>
        <v>0</v>
      </c>
      <c r="AR1173" s="210"/>
      <c r="AS1173" s="210"/>
      <c r="AT1173" s="210"/>
      <c r="AU1173" s="219">
        <f t="shared" si="983"/>
        <v>0</v>
      </c>
      <c r="AV1173" s="263" t="s">
        <v>72</v>
      </c>
      <c r="AW1173" s="221">
        <f>AH1173</f>
        <v>210</v>
      </c>
      <c r="AX1173" s="221">
        <f>AI1173</f>
        <v>60</v>
      </c>
      <c r="AY1173" s="221">
        <f>AJ1173</f>
        <v>40</v>
      </c>
      <c r="AZ1173" s="219">
        <f t="shared" si="986"/>
        <v>310</v>
      </c>
      <c r="BA1173" s="222">
        <f t="shared" si="984"/>
        <v>3715</v>
      </c>
      <c r="BB1173" s="221"/>
      <c r="BC1173" s="210"/>
      <c r="BD1173" s="210"/>
      <c r="BE1173" s="219">
        <f t="shared" si="987"/>
        <v>0</v>
      </c>
      <c r="BF1173" s="222">
        <f t="shared" si="975"/>
        <v>0</v>
      </c>
      <c r="BG1173" s="238"/>
      <c r="BH1173" s="195"/>
      <c r="BI1173" s="274"/>
      <c r="BJ1173" s="240"/>
      <c r="BK1173" s="241"/>
      <c r="BL1173" s="275"/>
      <c r="BM1173" s="274"/>
      <c r="BN1173" s="241"/>
      <c r="BO1173" s="241"/>
      <c r="BP1173" s="276"/>
      <c r="BQ1173" s="274"/>
      <c r="BR1173" s="241"/>
      <c r="BS1173" s="241"/>
      <c r="BT1173" s="265"/>
      <c r="BU1173" s="8"/>
      <c r="BV1173" s="87"/>
      <c r="BW1173" s="134"/>
      <c r="BX1173" s="130"/>
      <c r="BY1173" s="93"/>
      <c r="BZ1173" s="93"/>
      <c r="CA1173" s="98"/>
      <c r="CB1173" s="8"/>
      <c r="CC1173" s="87"/>
      <c r="CD1173" s="90"/>
      <c r="CE1173" s="109"/>
      <c r="CF1173" s="93"/>
      <c r="CG1173" s="93"/>
      <c r="CH1173" s="110"/>
      <c r="CI1173" s="8"/>
      <c r="CJ1173" s="9"/>
      <c r="CK1173" s="25"/>
      <c r="CL1173" s="2"/>
      <c r="CM1173" s="2"/>
      <c r="CN1173" s="2"/>
      <c r="CO1173" s="3"/>
      <c r="CP1173" s="8"/>
      <c r="CQ1173" s="25"/>
      <c r="CR1173" s="2"/>
      <c r="CS1173" s="2"/>
      <c r="CT1173" s="2"/>
      <c r="CU1173" s="3"/>
    </row>
    <row r="1174" spans="1:99" ht="15.75" customHeight="1" x14ac:dyDescent="0.25">
      <c r="A1174" s="182" t="s">
        <v>73</v>
      </c>
      <c r="B1174" s="202"/>
      <c r="C1174" s="204">
        <v>9.4250000000000007</v>
      </c>
      <c r="D1174" s="204">
        <v>13</v>
      </c>
      <c r="E1174" s="204">
        <v>24.09</v>
      </c>
      <c r="F1174" s="205">
        <f t="shared" ref="F1174:F1180" si="990">C1174+D1174+E1174</f>
        <v>46.515000000000001</v>
      </c>
      <c r="G1174" s="206">
        <f t="shared" si="976"/>
        <v>590.4</v>
      </c>
      <c r="H1174" s="205">
        <f>G1174/BH1153</f>
        <v>22.707692307692305</v>
      </c>
      <c r="I1174" s="231">
        <f t="shared" ref="I1174:I1179" si="991">AC1174</f>
        <v>0</v>
      </c>
      <c r="J1174" s="207">
        <f t="shared" si="977"/>
        <v>0</v>
      </c>
      <c r="K1174" s="231">
        <f t="shared" ref="K1174:K1179" si="992">AG1174</f>
        <v>0</v>
      </c>
      <c r="L1174" s="207">
        <f t="shared" si="978"/>
        <v>45</v>
      </c>
      <c r="M1174" s="207">
        <f t="shared" ref="M1174:M1179" si="993">AK1174</f>
        <v>415</v>
      </c>
      <c r="N1174" s="207">
        <f t="shared" si="979"/>
        <v>11995</v>
      </c>
      <c r="O1174" s="208">
        <f t="shared" ref="O1174:O1179" si="994">(24*60-(I1174+K1174+M1174+AR1174+AS1174+AT1174+AP1174))/24/60*100</f>
        <v>71.180555555555557</v>
      </c>
      <c r="P1174" s="208">
        <f t="shared" ref="P1174:P1179" si="995">(X1174*24*60-(J1174+L1174+N1174+AQ1174+AU1174))/X1174/24/60*100</f>
        <v>67.841880341880341</v>
      </c>
      <c r="Q1174" s="232"/>
      <c r="R1174" s="233"/>
      <c r="S1174" s="233"/>
      <c r="T1174" s="234"/>
      <c r="U1174" s="234"/>
      <c r="V1174" s="272"/>
      <c r="W1174" s="213"/>
      <c r="X1174" s="214">
        <v>26</v>
      </c>
      <c r="Y1174" s="182" t="s">
        <v>73</v>
      </c>
      <c r="Z1174" s="215"/>
      <c r="AA1174" s="216"/>
      <c r="AB1174" s="216"/>
      <c r="AC1174" s="210">
        <f t="shared" ref="AC1174:AC1179" si="996">Z1174+AA1174+AB1174</f>
        <v>0</v>
      </c>
      <c r="AD1174" s="235"/>
      <c r="AE1174" s="235"/>
      <c r="AF1174" s="235"/>
      <c r="AG1174" s="210">
        <f t="shared" ref="AG1174:AG1179" si="997">AD1174+AE1174+AF1174</f>
        <v>0</v>
      </c>
      <c r="AH1174" s="216">
        <v>150</v>
      </c>
      <c r="AI1174" s="216">
        <v>165</v>
      </c>
      <c r="AJ1174" s="216">
        <v>100</v>
      </c>
      <c r="AK1174" s="210">
        <f t="shared" ref="AK1174:AK1179" si="998">AH1174+AI1174+AJ1174</f>
        <v>415</v>
      </c>
      <c r="AL1174" s="233"/>
      <c r="AM1174" s="233"/>
      <c r="AN1174" s="233"/>
      <c r="AO1174" s="207">
        <f t="shared" si="981"/>
        <v>0</v>
      </c>
      <c r="AP1174" s="236"/>
      <c r="AQ1174" s="411">
        <f t="shared" si="982"/>
        <v>0</v>
      </c>
      <c r="AR1174" s="237"/>
      <c r="AS1174" s="237"/>
      <c r="AT1174" s="237"/>
      <c r="AU1174" s="219">
        <f t="shared" si="983"/>
        <v>0</v>
      </c>
      <c r="AV1174" s="263" t="s">
        <v>74</v>
      </c>
      <c r="AW1174" s="221"/>
      <c r="AX1174" s="210"/>
      <c r="AY1174" s="210"/>
      <c r="AZ1174" s="219">
        <f t="shared" ref="AZ1174:AZ1179" si="999">AW1174+AX1174+AY1174</f>
        <v>0</v>
      </c>
      <c r="BA1174" s="222">
        <f t="shared" si="984"/>
        <v>0</v>
      </c>
      <c r="BB1174" s="221"/>
      <c r="BC1174" s="210"/>
      <c r="BD1174" s="210"/>
      <c r="BE1174" s="219">
        <f t="shared" ref="BE1174:BE1179" si="1000">BB1174+BC1174+BD1174</f>
        <v>0</v>
      </c>
      <c r="BF1174" s="222">
        <f t="shared" si="975"/>
        <v>0</v>
      </c>
      <c r="BG1174" s="223"/>
      <c r="BH1174" s="224" t="s">
        <v>71</v>
      </c>
      <c r="BI1174" s="268">
        <v>0.13</v>
      </c>
      <c r="BJ1174" s="249">
        <v>0.13</v>
      </c>
      <c r="BK1174" s="226"/>
      <c r="BL1174" s="269"/>
      <c r="BM1174" s="268">
        <v>0.2</v>
      </c>
      <c r="BN1174" s="226">
        <v>0.2</v>
      </c>
      <c r="BO1174" s="226"/>
      <c r="BP1174" s="270"/>
      <c r="BQ1174" s="268">
        <v>0.24</v>
      </c>
      <c r="BR1174" s="226">
        <v>0.24</v>
      </c>
      <c r="BS1174" s="226"/>
      <c r="BT1174" s="250"/>
      <c r="BU1174" s="8"/>
      <c r="BV1174" s="87"/>
      <c r="BW1174" s="104" t="s">
        <v>71</v>
      </c>
      <c r="BX1174" s="127">
        <f t="shared" ref="BX1174:CA1175" si="1001">BI1174+BM1174+BQ1174</f>
        <v>0.57000000000000006</v>
      </c>
      <c r="BY1174" s="128">
        <f t="shared" si="1001"/>
        <v>0.57000000000000006</v>
      </c>
      <c r="BZ1174" s="102">
        <f t="shared" si="1001"/>
        <v>0</v>
      </c>
      <c r="CA1174" s="124">
        <f t="shared" si="1001"/>
        <v>0</v>
      </c>
      <c r="CB1174" s="8"/>
      <c r="CC1174" s="87"/>
      <c r="CD1174" s="131" t="s">
        <v>71</v>
      </c>
      <c r="CE1174" s="129">
        <f t="shared" ref="CE1174:CH1175" si="1002">BX1174</f>
        <v>0.57000000000000006</v>
      </c>
      <c r="CF1174" s="102">
        <f t="shared" si="1002"/>
        <v>0.57000000000000006</v>
      </c>
      <c r="CG1174" s="102">
        <f t="shared" si="1002"/>
        <v>0</v>
      </c>
      <c r="CH1174" s="126">
        <f t="shared" si="1002"/>
        <v>0</v>
      </c>
      <c r="CI1174" s="8"/>
      <c r="CJ1174" s="9"/>
      <c r="CK1174" s="25" t="s">
        <v>75</v>
      </c>
      <c r="CL1174" s="31">
        <f>BJ1174/(BJ1174+C1173)%</f>
        <v>4.7619047619047619</v>
      </c>
      <c r="CM1174" s="31">
        <f>BN1174/(BN1174+D1173)%</f>
        <v>7.4626865671641793</v>
      </c>
      <c r="CN1174" s="31">
        <f>BR1174/(BR1174+E1174)%</f>
        <v>0.98643649815043155</v>
      </c>
      <c r="CO1174" s="32">
        <f>BY1174/(BY1174+F1173)%</f>
        <v>6.0190073917634637</v>
      </c>
      <c r="CP1174" s="8"/>
      <c r="CQ1174" s="25" t="s">
        <v>75</v>
      </c>
      <c r="CR1174" s="31">
        <f>BK1174/C1173%</f>
        <v>0</v>
      </c>
      <c r="CS1174" s="31">
        <f>BO1174/D1173%</f>
        <v>0</v>
      </c>
      <c r="CT1174" s="31">
        <f>BS1174/E1173%</f>
        <v>0</v>
      </c>
      <c r="CU1174" s="32">
        <f>BZ1174/F1173%</f>
        <v>0</v>
      </c>
    </row>
    <row r="1175" spans="1:99" ht="15.75" customHeight="1" x14ac:dyDescent="0.25">
      <c r="A1175" s="201" t="s">
        <v>76</v>
      </c>
      <c r="B1175" s="202"/>
      <c r="C1175" s="204">
        <v>14.154999999999999</v>
      </c>
      <c r="D1175" s="204">
        <v>13.573</v>
      </c>
      <c r="E1175" s="204">
        <v>16.928000000000001</v>
      </c>
      <c r="F1175" s="206">
        <f t="shared" si="990"/>
        <v>44.656000000000006</v>
      </c>
      <c r="G1175" s="206">
        <f t="shared" si="976"/>
        <v>914.37799999999993</v>
      </c>
      <c r="H1175" s="206">
        <f>G1175/BH1153</f>
        <v>35.16838461538461</v>
      </c>
      <c r="I1175" s="207">
        <f t="shared" si="991"/>
        <v>0</v>
      </c>
      <c r="J1175" s="207">
        <f t="shared" si="977"/>
        <v>45</v>
      </c>
      <c r="K1175" s="207">
        <f t="shared" si="992"/>
        <v>0</v>
      </c>
      <c r="L1175" s="207">
        <f t="shared" si="978"/>
        <v>45</v>
      </c>
      <c r="M1175" s="207">
        <f t="shared" si="993"/>
        <v>85</v>
      </c>
      <c r="N1175" s="207">
        <f t="shared" si="979"/>
        <v>6235</v>
      </c>
      <c r="O1175" s="208">
        <f t="shared" si="994"/>
        <v>94.097222222222214</v>
      </c>
      <c r="P1175" s="208">
        <f t="shared" si="995"/>
        <v>83.026175213675231</v>
      </c>
      <c r="Q1175" s="209" t="e">
        <f t="shared" ref="Q1175:S1180" si="1003">C1175/AL1175*60</f>
        <v>#DIV/0!</v>
      </c>
      <c r="R1175" s="210" t="e">
        <f t="shared" si="1003"/>
        <v>#DIV/0!</v>
      </c>
      <c r="S1175" s="210" t="e">
        <f t="shared" si="1003"/>
        <v>#DIV/0!</v>
      </c>
      <c r="T1175" s="209" t="e">
        <f>(F1175)/(AL1175+AM1175+AN1175)*60</f>
        <v>#DIV/0!</v>
      </c>
      <c r="U1175" s="209" t="e">
        <f>(G1175)*60/AO1175</f>
        <v>#DIV/0!</v>
      </c>
      <c r="V1175" s="212"/>
      <c r="W1175" s="213"/>
      <c r="X1175" s="214">
        <f>X1171</f>
        <v>26</v>
      </c>
      <c r="Y1175" s="201" t="s">
        <v>76</v>
      </c>
      <c r="Z1175" s="215"/>
      <c r="AA1175" s="216"/>
      <c r="AB1175" s="216"/>
      <c r="AC1175" s="210">
        <f t="shared" si="996"/>
        <v>0</v>
      </c>
      <c r="AD1175" s="235"/>
      <c r="AE1175" s="235"/>
      <c r="AF1175" s="246"/>
      <c r="AG1175" s="210">
        <f t="shared" si="997"/>
        <v>0</v>
      </c>
      <c r="AH1175" s="235">
        <v>0</v>
      </c>
      <c r="AI1175" s="235">
        <v>40</v>
      </c>
      <c r="AJ1175" s="235">
        <v>45</v>
      </c>
      <c r="AK1175" s="210">
        <f t="shared" si="998"/>
        <v>85</v>
      </c>
      <c r="AL1175" s="210"/>
      <c r="AM1175" s="210"/>
      <c r="AN1175" s="210"/>
      <c r="AO1175" s="207">
        <f t="shared" si="981"/>
        <v>0</v>
      </c>
      <c r="AP1175" s="209"/>
      <c r="AQ1175" s="411">
        <f t="shared" si="982"/>
        <v>0</v>
      </c>
      <c r="AR1175" s="210"/>
      <c r="AS1175" s="210"/>
      <c r="AT1175" s="210"/>
      <c r="AU1175" s="219">
        <f t="shared" si="983"/>
        <v>30</v>
      </c>
      <c r="AV1175" s="263" t="s">
        <v>77</v>
      </c>
      <c r="AW1175" s="221"/>
      <c r="AX1175" s="210"/>
      <c r="AY1175" s="210"/>
      <c r="AZ1175" s="219">
        <f t="shared" si="999"/>
        <v>0</v>
      </c>
      <c r="BA1175" s="222">
        <f t="shared" si="984"/>
        <v>0</v>
      </c>
      <c r="BB1175" s="221"/>
      <c r="BC1175" s="210"/>
      <c r="BD1175" s="210"/>
      <c r="BE1175" s="219">
        <f t="shared" si="1000"/>
        <v>0</v>
      </c>
      <c r="BF1175" s="222">
        <f t="shared" si="975"/>
        <v>0</v>
      </c>
      <c r="BG1175" s="238"/>
      <c r="BH1175" s="283" t="s">
        <v>73</v>
      </c>
      <c r="BI1175" s="264">
        <v>0.26</v>
      </c>
      <c r="BJ1175" s="264">
        <v>0.26</v>
      </c>
      <c r="BK1175" s="264"/>
      <c r="BL1175" s="264"/>
      <c r="BM1175" s="264">
        <v>0.33</v>
      </c>
      <c r="BN1175" s="264">
        <v>0.33</v>
      </c>
      <c r="BO1175" s="264"/>
      <c r="BP1175" s="264"/>
      <c r="BQ1175" s="264">
        <v>0.4</v>
      </c>
      <c r="BR1175" s="264">
        <v>0.4</v>
      </c>
      <c r="BS1175" s="264"/>
      <c r="BT1175" s="250"/>
      <c r="BU1175" s="8"/>
      <c r="BV1175" s="87"/>
      <c r="BW1175" s="104" t="s">
        <v>73</v>
      </c>
      <c r="BX1175" s="135">
        <f t="shared" si="1001"/>
        <v>0.9900000000000001</v>
      </c>
      <c r="BY1175" s="136">
        <f t="shared" si="1001"/>
        <v>0.9900000000000001</v>
      </c>
      <c r="BZ1175" s="137">
        <f t="shared" si="1001"/>
        <v>0</v>
      </c>
      <c r="CA1175" s="138">
        <f t="shared" si="1001"/>
        <v>0</v>
      </c>
      <c r="CB1175" s="8"/>
      <c r="CC1175" s="118"/>
      <c r="CD1175" s="139" t="s">
        <v>73</v>
      </c>
      <c r="CE1175" s="140">
        <f t="shared" si="1002"/>
        <v>0.9900000000000001</v>
      </c>
      <c r="CF1175" s="137">
        <f t="shared" si="1002"/>
        <v>0.9900000000000001</v>
      </c>
      <c r="CG1175" s="137">
        <f t="shared" si="1002"/>
        <v>0</v>
      </c>
      <c r="CH1175" s="141">
        <f t="shared" si="1002"/>
        <v>0</v>
      </c>
      <c r="CI1175" s="8"/>
      <c r="CJ1175" s="9"/>
      <c r="CK1175" s="33"/>
      <c r="CL1175" s="4"/>
      <c r="CM1175" s="4"/>
      <c r="CN1175" s="4"/>
      <c r="CO1175" s="5"/>
      <c r="CP1175" s="8"/>
      <c r="CQ1175" s="34" t="s">
        <v>78</v>
      </c>
      <c r="CR1175" s="35">
        <f>BK1175/C1174%</f>
        <v>0</v>
      </c>
      <c r="CS1175" s="35">
        <f>BO1175/D1174%</f>
        <v>0</v>
      </c>
      <c r="CT1175" s="35">
        <f>BS1175/E1174%</f>
        <v>0</v>
      </c>
      <c r="CU1175" s="47">
        <f>BZ1175/F1174%</f>
        <v>0</v>
      </c>
    </row>
    <row r="1176" spans="1:99" ht="15.75" customHeight="1" x14ac:dyDescent="0.25">
      <c r="A1176" s="182" t="s">
        <v>79</v>
      </c>
      <c r="B1176" s="202"/>
      <c r="C1176" s="204">
        <v>10.6</v>
      </c>
      <c r="D1176" s="204">
        <v>11.478999999999999</v>
      </c>
      <c r="E1176" s="204">
        <v>13.848000000000001</v>
      </c>
      <c r="F1176" s="205">
        <f t="shared" si="990"/>
        <v>35.927</v>
      </c>
      <c r="G1176" s="206">
        <f t="shared" si="976"/>
        <v>854.40099999999995</v>
      </c>
      <c r="H1176" s="205">
        <f>G1176/BH1153</f>
        <v>32.861576923076925</v>
      </c>
      <c r="I1176" s="231">
        <f t="shared" si="991"/>
        <v>90</v>
      </c>
      <c r="J1176" s="207">
        <f t="shared" si="977"/>
        <v>90</v>
      </c>
      <c r="K1176" s="231">
        <f t="shared" si="992"/>
        <v>0</v>
      </c>
      <c r="L1176" s="207">
        <f t="shared" si="978"/>
        <v>0</v>
      </c>
      <c r="M1176" s="207">
        <f t="shared" si="993"/>
        <v>80</v>
      </c>
      <c r="N1176" s="207">
        <f t="shared" si="979"/>
        <v>8110</v>
      </c>
      <c r="O1176" s="208">
        <f t="shared" si="994"/>
        <v>88.194444444444443</v>
      </c>
      <c r="P1176" s="208">
        <f t="shared" si="995"/>
        <v>76.816239316239319</v>
      </c>
      <c r="Q1176" s="232" t="e">
        <f t="shared" si="1003"/>
        <v>#DIV/0!</v>
      </c>
      <c r="R1176" s="233" t="e">
        <f t="shared" si="1003"/>
        <v>#DIV/0!</v>
      </c>
      <c r="S1176" s="233" t="e">
        <f t="shared" si="1003"/>
        <v>#DIV/0!</v>
      </c>
      <c r="T1176" s="234" t="e">
        <f>(F1176)/(AL1176+AM1176+AN1176)*60</f>
        <v>#DIV/0!</v>
      </c>
      <c r="U1176" s="234" t="e">
        <f>(G1176)*60/AO1176</f>
        <v>#DIV/0!</v>
      </c>
      <c r="V1176" s="272"/>
      <c r="W1176" s="213"/>
      <c r="X1176" s="214">
        <f>X1175</f>
        <v>26</v>
      </c>
      <c r="Y1176" s="182" t="s">
        <v>79</v>
      </c>
      <c r="Z1176" s="215">
        <v>90</v>
      </c>
      <c r="AA1176" s="216"/>
      <c r="AB1176" s="216"/>
      <c r="AC1176" s="210">
        <f t="shared" si="996"/>
        <v>90</v>
      </c>
      <c r="AD1176" s="235"/>
      <c r="AE1176" s="235"/>
      <c r="AF1176" s="246"/>
      <c r="AG1176" s="210">
        <f t="shared" si="997"/>
        <v>0</v>
      </c>
      <c r="AH1176" s="235">
        <v>0</v>
      </c>
      <c r="AI1176" s="235">
        <v>40</v>
      </c>
      <c r="AJ1176" s="235">
        <v>40</v>
      </c>
      <c r="AK1176" s="210">
        <f t="shared" si="998"/>
        <v>80</v>
      </c>
      <c r="AL1176" s="233"/>
      <c r="AM1176" s="233"/>
      <c r="AN1176" s="233"/>
      <c r="AO1176" s="207">
        <f t="shared" si="981"/>
        <v>0</v>
      </c>
      <c r="AP1176" s="236"/>
      <c r="AQ1176" s="411">
        <f t="shared" si="982"/>
        <v>480</v>
      </c>
      <c r="AR1176" s="237"/>
      <c r="AS1176" s="237"/>
      <c r="AT1176" s="237"/>
      <c r="AU1176" s="219">
        <f t="shared" si="983"/>
        <v>0</v>
      </c>
      <c r="AV1176" s="263" t="s">
        <v>80</v>
      </c>
      <c r="AW1176" s="221"/>
      <c r="AX1176" s="210"/>
      <c r="AY1176" s="210"/>
      <c r="AZ1176" s="219">
        <f t="shared" si="999"/>
        <v>0</v>
      </c>
      <c r="BA1176" s="222">
        <f t="shared" si="984"/>
        <v>0</v>
      </c>
      <c r="BB1176" s="221"/>
      <c r="BC1176" s="210"/>
      <c r="BD1176" s="210"/>
      <c r="BE1176" s="219">
        <f t="shared" si="1000"/>
        <v>0</v>
      </c>
      <c r="BF1176" s="222">
        <f t="shared" si="975"/>
        <v>0</v>
      </c>
      <c r="BG1176" s="284"/>
      <c r="BH1176" s="224" t="s">
        <v>77</v>
      </c>
      <c r="BI1176" s="225"/>
      <c r="BJ1176" s="249"/>
      <c r="BK1176" s="226">
        <v>0.20899999999999999</v>
      </c>
      <c r="BL1176" s="250"/>
      <c r="BM1176" s="225"/>
      <c r="BN1176" s="226"/>
      <c r="BO1176" s="226">
        <v>0.27100000000000002</v>
      </c>
      <c r="BP1176" s="251"/>
      <c r="BQ1176" s="225"/>
      <c r="BR1176" s="226"/>
      <c r="BS1176" s="226">
        <v>0.33900000000000002</v>
      </c>
      <c r="BT1176" s="250"/>
      <c r="BU1176" s="8"/>
      <c r="BV1176" s="87"/>
      <c r="BW1176" s="104" t="s">
        <v>77</v>
      </c>
      <c r="BX1176" s="130"/>
      <c r="BY1176" s="93"/>
      <c r="BZ1176" s="102">
        <f>BK1176+BO1176+BS1176</f>
        <v>0.81899999999999995</v>
      </c>
      <c r="CA1176" s="98"/>
      <c r="CB1176" s="8"/>
      <c r="CC1176" s="87"/>
      <c r="CD1176" s="131" t="s">
        <v>77</v>
      </c>
      <c r="CE1176" s="132"/>
      <c r="CF1176" s="93"/>
      <c r="CG1176" s="102">
        <f>BZ1176</f>
        <v>0.81899999999999995</v>
      </c>
      <c r="CH1176" s="133"/>
      <c r="CI1176" s="8"/>
      <c r="CJ1176" s="9"/>
      <c r="CK1176" s="34" t="s">
        <v>78</v>
      </c>
      <c r="CL1176" s="35">
        <f>BJ1175/(BJ1175+C1174)%</f>
        <v>2.6845637583892619</v>
      </c>
      <c r="CM1176" s="31">
        <f>BN1175/(BN1175+D1174)%</f>
        <v>2.4756189047261818</v>
      </c>
      <c r="CN1176" s="31">
        <f>BR1175/(BR1175+E1174)%</f>
        <v>1.6333197223356475</v>
      </c>
      <c r="CO1176" s="32">
        <f>BY1175/(BY1175+F1174)%</f>
        <v>2.0839911588253868</v>
      </c>
      <c r="CP1176" s="8"/>
      <c r="CQ1176" s="25" t="s">
        <v>77</v>
      </c>
      <c r="CR1176" s="31">
        <f>BK1176/C1175%</f>
        <v>1.476510067114094</v>
      </c>
      <c r="CS1176" s="31">
        <f>BO1176/D1175%</f>
        <v>1.9966109187357253</v>
      </c>
      <c r="CT1176" s="31">
        <f>BS1176/E1175%</f>
        <v>2.0025992438563325</v>
      </c>
      <c r="CU1176" s="32">
        <f>BZ1176/F1175%</f>
        <v>1.8340200644930129</v>
      </c>
    </row>
    <row r="1177" spans="1:99" ht="15.75" customHeight="1" x14ac:dyDescent="0.25">
      <c r="A1177" s="182" t="s">
        <v>81</v>
      </c>
      <c r="B1177" s="202"/>
      <c r="C1177" s="204">
        <v>0</v>
      </c>
      <c r="D1177" s="204">
        <v>0</v>
      </c>
      <c r="E1177" s="204">
        <v>0</v>
      </c>
      <c r="F1177" s="205">
        <f t="shared" si="990"/>
        <v>0</v>
      </c>
      <c r="G1177" s="206">
        <f t="shared" si="976"/>
        <v>25.011999999999997</v>
      </c>
      <c r="H1177" s="205">
        <f>G1177/BH1153</f>
        <v>0.96199999999999986</v>
      </c>
      <c r="I1177" s="231">
        <f t="shared" si="991"/>
        <v>0</v>
      </c>
      <c r="J1177" s="207">
        <f t="shared" si="977"/>
        <v>0</v>
      </c>
      <c r="K1177" s="231">
        <f t="shared" si="992"/>
        <v>0</v>
      </c>
      <c r="L1177" s="207">
        <f t="shared" si="978"/>
        <v>0</v>
      </c>
      <c r="M1177" s="207">
        <f t="shared" si="993"/>
        <v>1440</v>
      </c>
      <c r="N1177" s="207">
        <f t="shared" si="979"/>
        <v>33820</v>
      </c>
      <c r="O1177" s="208">
        <f t="shared" si="994"/>
        <v>0</v>
      </c>
      <c r="P1177" s="208">
        <f t="shared" si="995"/>
        <v>9.6688034188034191</v>
      </c>
      <c r="Q1177" s="232" t="e">
        <f t="shared" si="1003"/>
        <v>#DIV/0!</v>
      </c>
      <c r="R1177" s="233" t="e">
        <f t="shared" si="1003"/>
        <v>#DIV/0!</v>
      </c>
      <c r="S1177" s="233" t="e">
        <f t="shared" si="1003"/>
        <v>#DIV/0!</v>
      </c>
      <c r="T1177" s="234" t="e">
        <f>(F1177)/(AL1177+AM1177+AN1177)*60</f>
        <v>#DIV/0!</v>
      </c>
      <c r="U1177" s="234" t="e">
        <f>(G1177)*60/AO1177</f>
        <v>#DIV/0!</v>
      </c>
      <c r="V1177" s="272"/>
      <c r="W1177" s="213"/>
      <c r="X1177" s="285">
        <f>X1176</f>
        <v>26</v>
      </c>
      <c r="Y1177" s="182" t="s">
        <v>81</v>
      </c>
      <c r="Z1177" s="215"/>
      <c r="AA1177" s="216"/>
      <c r="AB1177" s="216"/>
      <c r="AC1177" s="210">
        <f t="shared" si="996"/>
        <v>0</v>
      </c>
      <c r="AD1177" s="216"/>
      <c r="AE1177" s="216"/>
      <c r="AF1177" s="216"/>
      <c r="AG1177" s="210">
        <f t="shared" si="997"/>
        <v>0</v>
      </c>
      <c r="AH1177" s="235">
        <v>480</v>
      </c>
      <c r="AI1177" s="235">
        <v>480</v>
      </c>
      <c r="AJ1177" s="235">
        <v>480</v>
      </c>
      <c r="AK1177" s="210">
        <f t="shared" si="998"/>
        <v>1440</v>
      </c>
      <c r="AL1177" s="233"/>
      <c r="AM1177" s="233"/>
      <c r="AN1177" s="233"/>
      <c r="AO1177" s="207">
        <f t="shared" si="981"/>
        <v>0</v>
      </c>
      <c r="AP1177" s="236"/>
      <c r="AQ1177" s="411">
        <f t="shared" si="982"/>
        <v>0</v>
      </c>
      <c r="AR1177" s="237"/>
      <c r="AS1177" s="237"/>
      <c r="AT1177" s="237"/>
      <c r="AU1177" s="219">
        <f t="shared" si="983"/>
        <v>0</v>
      </c>
      <c r="AV1177" s="263" t="s">
        <v>82</v>
      </c>
      <c r="AW1177" s="221"/>
      <c r="AX1177" s="210"/>
      <c r="AY1177" s="210"/>
      <c r="AZ1177" s="219">
        <f t="shared" si="999"/>
        <v>0</v>
      </c>
      <c r="BA1177" s="222">
        <f t="shared" si="984"/>
        <v>0</v>
      </c>
      <c r="BB1177" s="221"/>
      <c r="BC1177" s="210"/>
      <c r="BD1177" s="210"/>
      <c r="BE1177" s="219">
        <f t="shared" si="1000"/>
        <v>0</v>
      </c>
      <c r="BF1177" s="222">
        <f t="shared" si="975"/>
        <v>0</v>
      </c>
      <c r="BG1177" s="223"/>
      <c r="BH1177" s="195"/>
      <c r="BI1177" s="239"/>
      <c r="BJ1177" s="240"/>
      <c r="BK1177" s="241"/>
      <c r="BL1177" s="242"/>
      <c r="BM1177" s="239"/>
      <c r="BN1177" s="241"/>
      <c r="BO1177" s="241"/>
      <c r="BP1177" s="198"/>
      <c r="BQ1177" s="239"/>
      <c r="BR1177" s="241"/>
      <c r="BS1177" s="241"/>
      <c r="BT1177" s="242"/>
      <c r="BU1177" s="8"/>
      <c r="BV1177" s="87"/>
      <c r="BW1177" s="107"/>
      <c r="BX1177" s="130"/>
      <c r="BY1177" s="93"/>
      <c r="BZ1177" s="93"/>
      <c r="CA1177" s="98"/>
      <c r="CB1177" s="8"/>
      <c r="CC1177" s="87"/>
      <c r="CD1177" s="108"/>
      <c r="CE1177" s="109"/>
      <c r="CF1177" s="93"/>
      <c r="CG1177" s="93"/>
      <c r="CH1177" s="110"/>
      <c r="CI1177" s="8"/>
      <c r="CJ1177" s="9"/>
      <c r="CK1177" s="36"/>
      <c r="CL1177" s="37"/>
      <c r="CM1177" s="37"/>
      <c r="CN1177" s="37"/>
      <c r="CO1177" s="38"/>
      <c r="CP1177" s="8"/>
      <c r="CQ1177" s="25"/>
      <c r="CR1177" s="2"/>
      <c r="CS1177" s="2"/>
      <c r="CT1177" s="2"/>
      <c r="CU1177" s="3"/>
    </row>
    <row r="1178" spans="1:99" ht="15.75" customHeight="1" x14ac:dyDescent="0.25">
      <c r="A1178" s="182" t="s">
        <v>83</v>
      </c>
      <c r="B1178" s="202"/>
      <c r="C1178" s="204">
        <v>4.4489999999999998</v>
      </c>
      <c r="D1178" s="204">
        <v>4.0650000000000004</v>
      </c>
      <c r="E1178" s="204">
        <v>0</v>
      </c>
      <c r="F1178" s="205">
        <f t="shared" si="990"/>
        <v>8.5139999999999993</v>
      </c>
      <c r="G1178" s="206">
        <f t="shared" si="976"/>
        <v>351.07400000000001</v>
      </c>
      <c r="H1178" s="205">
        <f>G1178/BH1153</f>
        <v>13.502846153846153</v>
      </c>
      <c r="I1178" s="231">
        <f t="shared" si="991"/>
        <v>0</v>
      </c>
      <c r="J1178" s="207">
        <f t="shared" si="977"/>
        <v>540</v>
      </c>
      <c r="K1178" s="231">
        <f t="shared" si="992"/>
        <v>0</v>
      </c>
      <c r="L1178" s="207">
        <f t="shared" si="978"/>
        <v>240</v>
      </c>
      <c r="M1178" s="207">
        <f t="shared" si="993"/>
        <v>520</v>
      </c>
      <c r="N1178" s="207">
        <f t="shared" si="979"/>
        <v>4205</v>
      </c>
      <c r="O1178" s="208">
        <f t="shared" si="994"/>
        <v>63.888888888888893</v>
      </c>
      <c r="P1178" s="208">
        <f t="shared" si="995"/>
        <v>86.685363247863251</v>
      </c>
      <c r="Q1178" s="232" t="e">
        <f t="shared" si="1003"/>
        <v>#DIV/0!</v>
      </c>
      <c r="R1178" s="233" t="e">
        <f t="shared" si="1003"/>
        <v>#DIV/0!</v>
      </c>
      <c r="S1178" s="233" t="e">
        <f t="shared" si="1003"/>
        <v>#DIV/0!</v>
      </c>
      <c r="T1178" s="234" t="e">
        <f>(F1178)/(AL1178+AM1178+AN1178)*60</f>
        <v>#DIV/0!</v>
      </c>
      <c r="U1178" s="234" t="e">
        <f>(G1178)*60/AO1178</f>
        <v>#DIV/0!</v>
      </c>
      <c r="V1178" s="272"/>
      <c r="W1178" s="286"/>
      <c r="X1178" s="214">
        <f>X1177</f>
        <v>26</v>
      </c>
      <c r="Y1178" s="182" t="s">
        <v>83</v>
      </c>
      <c r="Z1178" s="215"/>
      <c r="AA1178" s="215"/>
      <c r="AB1178" s="215"/>
      <c r="AC1178" s="210">
        <f t="shared" si="996"/>
        <v>0</v>
      </c>
      <c r="AD1178" s="215"/>
      <c r="AE1178" s="215"/>
      <c r="AF1178" s="215"/>
      <c r="AG1178" s="210">
        <f t="shared" si="997"/>
        <v>0</v>
      </c>
      <c r="AH1178" s="235">
        <v>0</v>
      </c>
      <c r="AI1178" s="235">
        <v>40</v>
      </c>
      <c r="AJ1178" s="235">
        <v>480</v>
      </c>
      <c r="AK1178" s="210">
        <f t="shared" si="998"/>
        <v>520</v>
      </c>
      <c r="AL1178" s="233"/>
      <c r="AM1178" s="233"/>
      <c r="AN1178" s="233"/>
      <c r="AO1178" s="207">
        <f t="shared" si="981"/>
        <v>0</v>
      </c>
      <c r="AP1178" s="236"/>
      <c r="AQ1178" s="411">
        <f t="shared" si="982"/>
        <v>0</v>
      </c>
      <c r="AR1178" s="237"/>
      <c r="AS1178" s="237"/>
      <c r="AT1178" s="237"/>
      <c r="AU1178" s="219">
        <f t="shared" si="983"/>
        <v>0</v>
      </c>
      <c r="AV1178" s="263" t="s">
        <v>84</v>
      </c>
      <c r="AW1178" s="221"/>
      <c r="AX1178" s="210"/>
      <c r="AY1178" s="210"/>
      <c r="AZ1178" s="219">
        <f t="shared" si="999"/>
        <v>0</v>
      </c>
      <c r="BA1178" s="222">
        <f t="shared" si="984"/>
        <v>0</v>
      </c>
      <c r="BB1178" s="221"/>
      <c r="BC1178" s="210"/>
      <c r="BD1178" s="210"/>
      <c r="BE1178" s="219">
        <f t="shared" si="1000"/>
        <v>0</v>
      </c>
      <c r="BF1178" s="222">
        <f t="shared" si="975"/>
        <v>0</v>
      </c>
      <c r="BG1178" s="223"/>
      <c r="BH1178" s="224" t="s">
        <v>80</v>
      </c>
      <c r="BI1178" s="225"/>
      <c r="BJ1178" s="249"/>
      <c r="BK1178" s="226">
        <v>0.252</v>
      </c>
      <c r="BL1178" s="250"/>
      <c r="BM1178" s="287"/>
      <c r="BN1178" s="226"/>
      <c r="BO1178" s="226">
        <v>0.188</v>
      </c>
      <c r="BP1178" s="288"/>
      <c r="BQ1178" s="287"/>
      <c r="BR1178" s="226"/>
      <c r="BS1178" s="226">
        <v>0.14000000000000001</v>
      </c>
      <c r="BT1178" s="289"/>
      <c r="BU1178" s="8"/>
      <c r="BV1178" s="87"/>
      <c r="BW1178" s="104" t="s">
        <v>80</v>
      </c>
      <c r="BX1178" s="130"/>
      <c r="BY1178" s="93"/>
      <c r="BZ1178" s="102">
        <f>BK1178+BO1178+BS1178</f>
        <v>0.58000000000000007</v>
      </c>
      <c r="CA1178" s="98"/>
      <c r="CB1178" s="8"/>
      <c r="CC1178" s="87"/>
      <c r="CD1178" s="131" t="s">
        <v>80</v>
      </c>
      <c r="CE1178" s="132"/>
      <c r="CF1178" s="93"/>
      <c r="CG1178" s="102">
        <f>BZ1178</f>
        <v>0.58000000000000007</v>
      </c>
      <c r="CH1178" s="133"/>
      <c r="CI1178" s="8"/>
      <c r="CJ1178" s="9"/>
      <c r="CK1178" s="39"/>
      <c r="CL1178" s="40"/>
      <c r="CM1178" s="40"/>
      <c r="CN1178" s="40"/>
      <c r="CO1178" s="41"/>
      <c r="CP1178" s="8"/>
      <c r="CQ1178" s="25" t="s">
        <v>80</v>
      </c>
      <c r="CR1178" s="31">
        <f>BK1178/C1176%</f>
        <v>2.3773584905660377</v>
      </c>
      <c r="CS1178" s="31">
        <f>BO1178/D1176%</f>
        <v>1.6377733252025439</v>
      </c>
      <c r="CT1178" s="31">
        <f>BS1178/E1176%</f>
        <v>1.0109763142692085</v>
      </c>
      <c r="CU1178" s="32">
        <f>BZ1178/F1176%</f>
        <v>1.6143847245803995</v>
      </c>
    </row>
    <row r="1179" spans="1:99" ht="15.75" customHeight="1" x14ac:dyDescent="0.25">
      <c r="A1179" s="182" t="s">
        <v>85</v>
      </c>
      <c r="B1179" s="202"/>
      <c r="C1179" s="204">
        <v>6.5860000000000003</v>
      </c>
      <c r="D1179" s="204">
        <v>18.95</v>
      </c>
      <c r="E1179" s="204">
        <v>12.036</v>
      </c>
      <c r="F1179" s="205">
        <f t="shared" si="990"/>
        <v>37.572000000000003</v>
      </c>
      <c r="G1179" s="206">
        <f t="shared" si="976"/>
        <v>738.69699999999989</v>
      </c>
      <c r="H1179" s="205">
        <f>G1179/BH1153</f>
        <v>28.411423076923072</v>
      </c>
      <c r="I1179" s="231">
        <f t="shared" si="991"/>
        <v>90</v>
      </c>
      <c r="J1179" s="207">
        <f t="shared" si="977"/>
        <v>90</v>
      </c>
      <c r="K1179" s="231">
        <f t="shared" si="992"/>
        <v>0</v>
      </c>
      <c r="L1179" s="207">
        <f t="shared" si="978"/>
        <v>40</v>
      </c>
      <c r="M1179" s="207">
        <f t="shared" si="993"/>
        <v>80</v>
      </c>
      <c r="N1179" s="207">
        <f t="shared" si="979"/>
        <v>9720</v>
      </c>
      <c r="O1179" s="208">
        <f t="shared" si="994"/>
        <v>88.194444444444443</v>
      </c>
      <c r="P1179" s="208">
        <f t="shared" si="995"/>
        <v>72.930021367521363</v>
      </c>
      <c r="Q1179" s="232" t="e">
        <f t="shared" si="1003"/>
        <v>#DIV/0!</v>
      </c>
      <c r="R1179" s="233" t="e">
        <f t="shared" si="1003"/>
        <v>#DIV/0!</v>
      </c>
      <c r="S1179" s="233" t="e">
        <f t="shared" si="1003"/>
        <v>#DIV/0!</v>
      </c>
      <c r="T1179" s="234" t="e">
        <f>(F1179)/(AL1179+AM1179+AN1179)*60</f>
        <v>#DIV/0!</v>
      </c>
      <c r="U1179" s="234" t="e">
        <f>(G1179)*60/AO1179</f>
        <v>#DIV/0!</v>
      </c>
      <c r="V1179" s="272"/>
      <c r="W1179" s="213"/>
      <c r="X1179" s="285">
        <f>X1178</f>
        <v>26</v>
      </c>
      <c r="Y1179" s="182" t="s">
        <v>85</v>
      </c>
      <c r="Z1179" s="215">
        <v>90</v>
      </c>
      <c r="AA1179" s="215"/>
      <c r="AB1179" s="215"/>
      <c r="AC1179" s="210">
        <f t="shared" si="996"/>
        <v>90</v>
      </c>
      <c r="AD1179" s="215"/>
      <c r="AE1179" s="215"/>
      <c r="AF1179" s="215"/>
      <c r="AG1179" s="210">
        <f t="shared" si="997"/>
        <v>0</v>
      </c>
      <c r="AH1179" s="216">
        <v>0</v>
      </c>
      <c r="AI1179" s="216">
        <v>40</v>
      </c>
      <c r="AJ1179" s="216">
        <v>40</v>
      </c>
      <c r="AK1179" s="210">
        <f t="shared" si="998"/>
        <v>80</v>
      </c>
      <c r="AL1179" s="233"/>
      <c r="AM1179" s="233"/>
      <c r="AN1179" s="233"/>
      <c r="AO1179" s="207">
        <f t="shared" si="981"/>
        <v>0</v>
      </c>
      <c r="AP1179" s="236"/>
      <c r="AQ1179" s="411">
        <f t="shared" si="982"/>
        <v>0</v>
      </c>
      <c r="AR1179" s="237"/>
      <c r="AS1179" s="237"/>
      <c r="AT1179" s="237"/>
      <c r="AU1179" s="219">
        <f t="shared" si="983"/>
        <v>285</v>
      </c>
      <c r="AV1179" s="263" t="s">
        <v>86</v>
      </c>
      <c r="AW1179" s="221"/>
      <c r="AX1179" s="210"/>
      <c r="AY1179" s="210"/>
      <c r="AZ1179" s="219">
        <f t="shared" si="999"/>
        <v>0</v>
      </c>
      <c r="BA1179" s="222">
        <f t="shared" si="984"/>
        <v>0</v>
      </c>
      <c r="BB1179" s="221"/>
      <c r="BC1179" s="210"/>
      <c r="BD1179" s="210"/>
      <c r="BE1179" s="219">
        <f t="shared" si="1000"/>
        <v>0</v>
      </c>
      <c r="BF1179" s="222">
        <f t="shared" si="975"/>
        <v>0</v>
      </c>
      <c r="BG1179" s="223"/>
      <c r="BH1179" s="195"/>
      <c r="BI1179" s="239"/>
      <c r="BJ1179" s="240"/>
      <c r="BK1179" s="241"/>
      <c r="BL1179" s="242"/>
      <c r="BM1179" s="225"/>
      <c r="BN1179" s="241"/>
      <c r="BO1179" s="241"/>
      <c r="BP1179" s="251"/>
      <c r="BQ1179" s="225"/>
      <c r="BR1179" s="241"/>
      <c r="BS1179" s="241"/>
      <c r="BT1179" s="250"/>
      <c r="BU1179" s="8"/>
      <c r="BV1179" s="87"/>
      <c r="BW1179" s="97"/>
      <c r="BX1179" s="130"/>
      <c r="BY1179" s="93"/>
      <c r="BZ1179" s="93"/>
      <c r="CA1179" s="98"/>
      <c r="CB1179" s="8"/>
      <c r="CC1179" s="87"/>
      <c r="CD1179" s="131"/>
      <c r="CE1179" s="132"/>
      <c r="CF1179" s="93"/>
      <c r="CG1179" s="93"/>
      <c r="CH1179" s="133"/>
      <c r="CI1179" s="8"/>
      <c r="CJ1179" s="9"/>
      <c r="CP1179" s="8"/>
      <c r="CQ1179" s="42"/>
      <c r="CR1179" s="43"/>
      <c r="CS1179" s="43"/>
      <c r="CT1179" s="43"/>
      <c r="CU1179" s="48"/>
    </row>
    <row r="1180" spans="1:99" ht="15.75" customHeight="1" x14ac:dyDescent="0.25">
      <c r="A1180" s="201" t="s">
        <v>87</v>
      </c>
      <c r="B1180" s="202"/>
      <c r="C1180" s="204">
        <v>123</v>
      </c>
      <c r="D1180" s="204">
        <v>168</v>
      </c>
      <c r="E1180" s="204">
        <v>111</v>
      </c>
      <c r="F1180" s="290">
        <f t="shared" si="990"/>
        <v>402</v>
      </c>
      <c r="G1180" s="206">
        <f t="shared" si="976"/>
        <v>9670.5769999999993</v>
      </c>
      <c r="H1180" s="291">
        <f>G1180/BH1153</f>
        <v>371.94526923076921</v>
      </c>
      <c r="I1180" s="207"/>
      <c r="J1180" s="207"/>
      <c r="K1180" s="207"/>
      <c r="L1180" s="207"/>
      <c r="M1180" s="207"/>
      <c r="N1180" s="207"/>
      <c r="O1180" s="208"/>
      <c r="P1180" s="210"/>
      <c r="Q1180" s="209" t="e">
        <f t="shared" si="1003"/>
        <v>#DIV/0!</v>
      </c>
      <c r="R1180" s="210" t="e">
        <f t="shared" si="1003"/>
        <v>#DIV/0!</v>
      </c>
      <c r="S1180" s="210"/>
      <c r="T1180" s="209"/>
      <c r="U1180" s="209"/>
      <c r="V1180" s="212"/>
      <c r="W1180" s="213"/>
      <c r="X1180" s="292">
        <f>X1177</f>
        <v>26</v>
      </c>
      <c r="Y1180" s="293"/>
      <c r="Z1180" s="294"/>
      <c r="AA1180" s="295"/>
      <c r="AB1180" s="295"/>
      <c r="AC1180" s="294"/>
      <c r="AD1180" s="295"/>
      <c r="AE1180" s="295"/>
      <c r="AF1180" s="295"/>
      <c r="AG1180" s="295"/>
      <c r="AH1180" s="296"/>
      <c r="AI1180" s="295"/>
      <c r="AJ1180" s="295"/>
      <c r="AK1180" s="295"/>
      <c r="AL1180" s="295"/>
      <c r="AM1180" s="295"/>
      <c r="AN1180" s="295"/>
      <c r="AO1180" s="295"/>
      <c r="AP1180" s="295"/>
      <c r="AQ1180" s="295"/>
      <c r="AR1180" s="295"/>
      <c r="AS1180" s="295"/>
      <c r="AT1180" s="295"/>
      <c r="AU1180" s="297"/>
      <c r="AV1180" s="297"/>
      <c r="AW1180" s="297"/>
      <c r="AX1180" s="297"/>
      <c r="AY1180" s="297"/>
      <c r="AZ1180" s="297"/>
      <c r="BA1180" s="222">
        <f t="shared" si="984"/>
        <v>0</v>
      </c>
      <c r="BB1180" s="297"/>
      <c r="BC1180" s="297"/>
      <c r="BD1180" s="297"/>
      <c r="BE1180" s="297"/>
      <c r="BF1180" s="298"/>
      <c r="BG1180" s="299"/>
      <c r="BH1180" s="224" t="s">
        <v>82</v>
      </c>
      <c r="BI1180" s="300"/>
      <c r="BJ1180" s="249"/>
      <c r="BK1180" s="226">
        <v>0</v>
      </c>
      <c r="BL1180" s="301"/>
      <c r="BM1180" s="300"/>
      <c r="BN1180" s="226"/>
      <c r="BO1180" s="226">
        <v>0</v>
      </c>
      <c r="BP1180" s="302"/>
      <c r="BQ1180" s="300"/>
      <c r="BR1180" s="226"/>
      <c r="BS1180" s="226">
        <v>0</v>
      </c>
      <c r="BT1180" s="289"/>
      <c r="BU1180" s="8"/>
      <c r="BV1180" s="87"/>
      <c r="BW1180" s="104" t="s">
        <v>82</v>
      </c>
      <c r="BX1180" s="130"/>
      <c r="BY1180" s="93"/>
      <c r="BZ1180" s="102">
        <f>BK1180+BO1180+BS1180</f>
        <v>0</v>
      </c>
      <c r="CA1180" s="142"/>
      <c r="CB1180" s="15"/>
      <c r="CC1180" s="87"/>
      <c r="CD1180" s="131" t="s">
        <v>82</v>
      </c>
      <c r="CE1180" s="132"/>
      <c r="CF1180" s="93"/>
      <c r="CG1180" s="102">
        <f>BZ1180</f>
        <v>0</v>
      </c>
      <c r="CH1180" s="133"/>
      <c r="CI1180" s="8"/>
      <c r="CJ1180" s="9"/>
      <c r="CK1180" s="8"/>
      <c r="CL1180" s="8"/>
      <c r="CM1180" s="8"/>
      <c r="CN1180" s="8"/>
      <c r="CO1180" s="8"/>
      <c r="CP1180" s="8"/>
      <c r="CQ1180" s="25" t="s">
        <v>82</v>
      </c>
      <c r="CR1180" s="31" t="e">
        <f>BK1180/C1177%</f>
        <v>#DIV/0!</v>
      </c>
      <c r="CS1180" s="31" t="e">
        <f>BO1180/D1177%</f>
        <v>#DIV/0!</v>
      </c>
      <c r="CT1180" s="31" t="e">
        <f>BS1180/E1177%</f>
        <v>#DIV/0!</v>
      </c>
      <c r="CU1180" s="32" t="e">
        <f>BZ1180/F1177%</f>
        <v>#DIV/0!</v>
      </c>
    </row>
    <row r="1181" spans="1:99" ht="15.75" customHeight="1" x14ac:dyDescent="0.25">
      <c r="A1181" s="293" t="s">
        <v>88</v>
      </c>
      <c r="B1181" s="465"/>
      <c r="C1181" s="465"/>
      <c r="D1181" s="303"/>
      <c r="E1181" s="304" t="s">
        <v>89</v>
      </c>
      <c r="F1181" s="305">
        <v>329.19499999999999</v>
      </c>
      <c r="G1181" s="206">
        <f t="shared" si="976"/>
        <v>7995.079999999999</v>
      </c>
      <c r="H1181" s="306">
        <f>G1181/BH1153</f>
        <v>307.50307692307689</v>
      </c>
      <c r="I1181" s="307"/>
      <c r="J1181" s="307"/>
      <c r="K1181" s="308" t="s">
        <v>17</v>
      </c>
      <c r="L1181" s="308"/>
      <c r="M1181" s="308" t="s">
        <v>18</v>
      </c>
      <c r="N1181" s="308"/>
      <c r="O1181" s="466" t="s">
        <v>19</v>
      </c>
      <c r="P1181" s="466"/>
      <c r="Q1181" s="466" t="s">
        <v>90</v>
      </c>
      <c r="R1181" s="466"/>
      <c r="S1181" s="467" t="s">
        <v>91</v>
      </c>
      <c r="T1181" s="467"/>
      <c r="U1181" s="467" t="s">
        <v>92</v>
      </c>
      <c r="V1181" s="468"/>
      <c r="W1181" s="213"/>
      <c r="X1181" s="185"/>
      <c r="Y1181" s="309"/>
      <c r="Z1181" s="309"/>
      <c r="AA1181" s="310"/>
      <c r="AB1181" s="311"/>
      <c r="AC1181" s="311"/>
      <c r="AD1181" s="311"/>
      <c r="AE1181" s="312"/>
      <c r="AF1181" s="313"/>
      <c r="AG1181" s="313"/>
      <c r="AH1181" s="313"/>
      <c r="AI1181" s="313"/>
      <c r="AJ1181" s="313"/>
      <c r="AK1181" s="313"/>
      <c r="AL1181" s="313"/>
      <c r="AM1181" s="313"/>
      <c r="AN1181" s="313"/>
      <c r="AO1181" s="313"/>
      <c r="AP1181" s="313"/>
      <c r="AQ1181" s="313"/>
      <c r="AR1181" s="313"/>
      <c r="AS1181" s="313"/>
      <c r="AT1181" s="313"/>
      <c r="AU1181" s="313"/>
      <c r="AV1181" s="313"/>
      <c r="AW1181" s="313"/>
      <c r="AX1181" s="313"/>
      <c r="AY1181" s="313"/>
      <c r="AZ1181" s="313"/>
      <c r="BA1181" s="313"/>
      <c r="BB1181" s="313"/>
      <c r="BC1181" s="313"/>
      <c r="BD1181" s="313"/>
      <c r="BE1181" s="313"/>
      <c r="BF1181" s="313"/>
      <c r="BG1181" s="313"/>
      <c r="BH1181" s="224"/>
      <c r="BI1181" s="225"/>
      <c r="BJ1181" s="240"/>
      <c r="BK1181" s="241"/>
      <c r="BL1181" s="250"/>
      <c r="BM1181" s="225"/>
      <c r="BN1181" s="241"/>
      <c r="BO1181" s="241"/>
      <c r="BP1181" s="251"/>
      <c r="BQ1181" s="225"/>
      <c r="BR1181" s="241"/>
      <c r="BS1181" s="241"/>
      <c r="BT1181" s="250"/>
      <c r="BU1181" s="8"/>
      <c r="BV1181" s="87"/>
      <c r="BW1181" s="107"/>
      <c r="BX1181" s="130"/>
      <c r="BY1181" s="93"/>
      <c r="BZ1181" s="93"/>
      <c r="CA1181" s="142"/>
      <c r="CB1181" s="8"/>
      <c r="CC1181" s="87"/>
      <c r="CD1181" s="131"/>
      <c r="CE1181" s="132"/>
      <c r="CF1181" s="93"/>
      <c r="CG1181" s="93"/>
      <c r="CH1181" s="133"/>
      <c r="CI1181" s="8"/>
      <c r="CJ1181" s="9"/>
      <c r="CK1181" s="8"/>
      <c r="CL1181" s="8"/>
      <c r="CM1181" s="8"/>
      <c r="CN1181" s="8"/>
      <c r="CO1181" s="8"/>
      <c r="CP1181" s="8"/>
      <c r="CQ1181" s="25"/>
      <c r="CR1181" s="2"/>
      <c r="CS1181" s="2"/>
      <c r="CT1181" s="2"/>
      <c r="CU1181" s="3"/>
    </row>
    <row r="1182" spans="1:99" ht="15.75" customHeight="1" x14ac:dyDescent="0.25">
      <c r="A1182" s="314" t="s">
        <v>129</v>
      </c>
      <c r="B1182" s="315"/>
      <c r="C1182" s="315"/>
      <c r="D1182" s="316"/>
      <c r="E1182" s="316"/>
      <c r="F1182" s="317">
        <f>C1182+D1182+E1182</f>
        <v>0</v>
      </c>
      <c r="G1182" s="318">
        <f>F1182</f>
        <v>0</v>
      </c>
      <c r="H1182" s="319"/>
      <c r="I1182" s="320"/>
      <c r="J1182" s="321"/>
      <c r="K1182" s="322" t="s">
        <v>93</v>
      </c>
      <c r="L1182" s="323" t="s">
        <v>94</v>
      </c>
      <c r="M1182" s="324" t="s">
        <v>93</v>
      </c>
      <c r="N1182" s="323" t="s">
        <v>94</v>
      </c>
      <c r="O1182" s="324" t="s">
        <v>93</v>
      </c>
      <c r="P1182" s="323" t="s">
        <v>94</v>
      </c>
      <c r="Q1182" s="324" t="s">
        <v>93</v>
      </c>
      <c r="R1182" s="323" t="s">
        <v>94</v>
      </c>
      <c r="S1182" s="324" t="s">
        <v>93</v>
      </c>
      <c r="T1182" s="323" t="s">
        <v>94</v>
      </c>
      <c r="U1182" s="324" t="s">
        <v>93</v>
      </c>
      <c r="V1182" s="325" t="s">
        <v>94</v>
      </c>
      <c r="W1182" s="213"/>
      <c r="X1182" s="213"/>
      <c r="Y1182" s="309"/>
      <c r="Z1182" s="309"/>
      <c r="AA1182" s="326"/>
      <c r="AB1182" s="326"/>
      <c r="AC1182" s="326"/>
      <c r="AD1182" s="326"/>
      <c r="AE1182" s="326"/>
      <c r="AF1182" s="326"/>
      <c r="AG1182" s="326"/>
      <c r="AH1182" s="326"/>
      <c r="AI1182" s="326"/>
      <c r="AJ1182" s="326"/>
      <c r="AK1182" s="326"/>
      <c r="AL1182" s="326"/>
      <c r="AM1182" s="326"/>
      <c r="AN1182" s="326"/>
      <c r="AO1182" s="326"/>
      <c r="AP1182" s="326"/>
      <c r="AQ1182" s="326"/>
      <c r="AR1182" s="326"/>
      <c r="AS1182" s="326"/>
      <c r="AT1182" s="326"/>
      <c r="AU1182" s="326"/>
      <c r="AV1182" s="326"/>
      <c r="AW1182" s="326"/>
      <c r="AX1182" s="326"/>
      <c r="AY1182" s="326"/>
      <c r="AZ1182" s="326"/>
      <c r="BA1182" s="326"/>
      <c r="BB1182" s="326"/>
      <c r="BC1182" s="326"/>
      <c r="BD1182" s="326"/>
      <c r="BE1182" s="326"/>
      <c r="BF1182" s="326"/>
      <c r="BG1182" s="326"/>
      <c r="BH1182" s="224" t="s">
        <v>84</v>
      </c>
      <c r="BI1182" s="225"/>
      <c r="BJ1182" s="249"/>
      <c r="BK1182" s="226">
        <v>8.5000000000000006E-2</v>
      </c>
      <c r="BL1182" s="250"/>
      <c r="BM1182" s="225"/>
      <c r="BN1182" s="226"/>
      <c r="BO1182" s="226">
        <v>7.2999999999999995E-2</v>
      </c>
      <c r="BP1182" s="251"/>
      <c r="BQ1182" s="225"/>
      <c r="BR1182" s="226"/>
      <c r="BS1182" s="226">
        <v>0</v>
      </c>
      <c r="BT1182" s="250"/>
      <c r="BU1182" s="8"/>
      <c r="BV1182" s="87"/>
      <c r="BW1182" s="104" t="s">
        <v>84</v>
      </c>
      <c r="BX1182" s="130"/>
      <c r="BY1182" s="93"/>
      <c r="BZ1182" s="102">
        <f>BK1182+BO1182+BS1182</f>
        <v>0.158</v>
      </c>
      <c r="CA1182" s="142"/>
      <c r="CB1182" s="8"/>
      <c r="CC1182" s="87"/>
      <c r="CD1182" s="90" t="s">
        <v>84</v>
      </c>
      <c r="CE1182" s="132"/>
      <c r="CF1182" s="93"/>
      <c r="CG1182" s="102">
        <f>BZ1182</f>
        <v>0.158</v>
      </c>
      <c r="CH1182" s="133"/>
      <c r="CI1182" s="8"/>
      <c r="CJ1182" s="9"/>
      <c r="CK1182" s="8"/>
      <c r="CL1182" s="8"/>
      <c r="CM1182" s="8"/>
      <c r="CN1182" s="8"/>
      <c r="CO1182" s="8"/>
      <c r="CP1182" s="8"/>
      <c r="CQ1182" s="25" t="s">
        <v>84</v>
      </c>
      <c r="CR1182" s="31">
        <f>BK1182/C1178%</f>
        <v>1.9105416947628682</v>
      </c>
      <c r="CS1182" s="31">
        <f>BO1182/D1178%</f>
        <v>1.7958179581795815</v>
      </c>
      <c r="CT1182" s="31" t="e">
        <f>BS1182/E1178%</f>
        <v>#DIV/0!</v>
      </c>
      <c r="CU1182" s="32">
        <f>BZ1182/F1178%</f>
        <v>1.8557669720460419</v>
      </c>
    </row>
    <row r="1183" spans="1:99" ht="15.75" customHeight="1" x14ac:dyDescent="0.25">
      <c r="A1183" s="474" t="s">
        <v>95</v>
      </c>
      <c r="B1183" s="475"/>
      <c r="C1183" s="327" t="s">
        <v>40</v>
      </c>
      <c r="D1183" s="327" t="s">
        <v>45</v>
      </c>
      <c r="E1183" s="327" t="s">
        <v>48</v>
      </c>
      <c r="F1183" s="328" t="s">
        <v>52</v>
      </c>
      <c r="G1183" s="329" t="s">
        <v>56</v>
      </c>
      <c r="H1183" s="329" t="s">
        <v>96</v>
      </c>
      <c r="I1183" s="330" t="s">
        <v>97</v>
      </c>
      <c r="J1183" s="330"/>
      <c r="K1183" s="331"/>
      <c r="L1183" s="262"/>
      <c r="M1183" s="215"/>
      <c r="N1183" s="262"/>
      <c r="O1183" s="262">
        <v>2</v>
      </c>
      <c r="P1183" s="262">
        <v>45</v>
      </c>
      <c r="Q1183" s="210">
        <f t="shared" ref="Q1183:R1185" si="1004">K1183+M1183+O1183</f>
        <v>2</v>
      </c>
      <c r="R1183" s="211">
        <f t="shared" si="1004"/>
        <v>45</v>
      </c>
      <c r="S1183" s="411">
        <f t="shared" ref="S1183:T1185" si="1005">Q1183+S1137</f>
        <v>65</v>
      </c>
      <c r="T1183" s="411">
        <f t="shared" si="1005"/>
        <v>1065</v>
      </c>
      <c r="U1183" s="208">
        <f>S1183/X1157</f>
        <v>2.5</v>
      </c>
      <c r="V1183" s="412">
        <f>T1183/S1183</f>
        <v>16.384615384615383</v>
      </c>
      <c r="W1183" s="185"/>
      <c r="X1183" s="213"/>
      <c r="Y1183" s="309"/>
      <c r="Z1183" s="309"/>
      <c r="AA1183" s="313"/>
      <c r="AB1183" s="313"/>
      <c r="AC1183" s="313"/>
      <c r="AD1183" s="313"/>
      <c r="AE1183" s="313"/>
      <c r="AF1183" s="313"/>
      <c r="AG1183" s="313"/>
      <c r="AH1183" s="313"/>
      <c r="AI1183" s="313"/>
      <c r="AJ1183" s="313"/>
      <c r="AK1183" s="313"/>
      <c r="AL1183" s="313"/>
      <c r="AM1183" s="313"/>
      <c r="AN1183" s="313"/>
      <c r="AO1183" s="313"/>
      <c r="AP1183" s="313"/>
      <c r="AQ1183" s="313"/>
      <c r="AR1183" s="313"/>
      <c r="AS1183" s="313"/>
      <c r="AT1183" s="313"/>
      <c r="AU1183" s="313"/>
      <c r="AV1183" s="313"/>
      <c r="AW1183" s="313"/>
      <c r="AX1183" s="313"/>
      <c r="AY1183" s="313"/>
      <c r="AZ1183" s="313"/>
      <c r="BA1183" s="313"/>
      <c r="BB1183" s="313"/>
      <c r="BC1183" s="313"/>
      <c r="BD1183" s="313"/>
      <c r="BE1183" s="313"/>
      <c r="BF1183" s="313"/>
      <c r="BG1183" s="313"/>
      <c r="BH1183" s="195"/>
      <c r="BI1183" s="225"/>
      <c r="BJ1183" s="240"/>
      <c r="BK1183" s="241"/>
      <c r="BL1183" s="250"/>
      <c r="BM1183" s="225"/>
      <c r="BN1183" s="241"/>
      <c r="BO1183" s="241"/>
      <c r="BP1183" s="251"/>
      <c r="BQ1183" s="225"/>
      <c r="BR1183" s="241"/>
      <c r="BS1183" s="241"/>
      <c r="BT1183" s="250"/>
      <c r="BU1183" s="8"/>
      <c r="BV1183" s="87"/>
      <c r="BW1183" s="97"/>
      <c r="BX1183" s="130"/>
      <c r="BY1183" s="93"/>
      <c r="BZ1183" s="93"/>
      <c r="CA1183" s="142"/>
      <c r="CB1183" s="8"/>
      <c r="CC1183" s="143"/>
      <c r="CD1183" s="108"/>
      <c r="CE1183" s="132"/>
      <c r="CF1183" s="93"/>
      <c r="CG1183" s="93"/>
      <c r="CH1183" s="133"/>
      <c r="CI1183" s="8"/>
      <c r="CJ1183" s="9"/>
      <c r="CK1183" s="8"/>
      <c r="CL1183" s="8"/>
      <c r="CM1183" s="8"/>
      <c r="CN1183" s="8"/>
      <c r="CO1183" s="8"/>
      <c r="CP1183" s="8"/>
      <c r="CQ1183" s="42"/>
      <c r="CR1183" s="43"/>
      <c r="CS1183" s="43"/>
      <c r="CT1183" s="43"/>
      <c r="CU1183" s="48"/>
    </row>
    <row r="1184" spans="1:99" ht="15.75" customHeight="1" x14ac:dyDescent="0.25">
      <c r="A1184" s="191" t="s">
        <v>98</v>
      </c>
      <c r="B1184" s="234"/>
      <c r="C1184" s="333">
        <v>1.2</v>
      </c>
      <c r="D1184" s="333">
        <v>0.85</v>
      </c>
      <c r="E1184" s="333">
        <v>1.1499999999999999</v>
      </c>
      <c r="F1184" s="334">
        <v>0.85</v>
      </c>
      <c r="G1184" s="334">
        <v>0.85</v>
      </c>
      <c r="H1184" s="335">
        <f>F1157</f>
        <v>531.92000000000007</v>
      </c>
      <c r="I1184" s="336" t="s">
        <v>99</v>
      </c>
      <c r="J1184" s="336"/>
      <c r="K1184" s="331">
        <v>1</v>
      </c>
      <c r="L1184" s="262">
        <v>15</v>
      </c>
      <c r="M1184" s="215"/>
      <c r="N1184" s="262"/>
      <c r="O1184" s="262">
        <v>1</v>
      </c>
      <c r="P1184" s="215">
        <v>10</v>
      </c>
      <c r="Q1184" s="210">
        <f t="shared" si="1004"/>
        <v>2</v>
      </c>
      <c r="R1184" s="211">
        <f t="shared" si="1004"/>
        <v>25</v>
      </c>
      <c r="S1184" s="411">
        <f t="shared" si="1005"/>
        <v>62</v>
      </c>
      <c r="T1184" s="411">
        <f t="shared" si="1005"/>
        <v>703</v>
      </c>
      <c r="U1184" s="208">
        <f>S1184/X1158</f>
        <v>2.3846153846153846</v>
      </c>
      <c r="V1184" s="222">
        <f>T1184/S1184</f>
        <v>11.338709677419354</v>
      </c>
      <c r="W1184" s="213"/>
      <c r="X1184" s="223"/>
      <c r="Y1184" s="309"/>
      <c r="Z1184" s="309"/>
      <c r="AA1184" s="313"/>
      <c r="AE1184" s="313"/>
      <c r="AF1184" s="313"/>
      <c r="AG1184" s="313"/>
      <c r="AH1184" s="313"/>
      <c r="AI1184" s="313"/>
      <c r="AJ1184" s="313"/>
      <c r="AK1184" s="313"/>
      <c r="AL1184" s="313"/>
      <c r="AM1184" s="313"/>
      <c r="AN1184" s="313"/>
      <c r="AO1184" s="313"/>
      <c r="AP1184" s="313"/>
      <c r="AQ1184" s="313"/>
      <c r="AR1184" s="313"/>
      <c r="AS1184" s="313"/>
      <c r="AT1184" s="313"/>
      <c r="AU1184" s="313"/>
      <c r="AV1184" s="313"/>
      <c r="AW1184" s="313"/>
      <c r="AX1184" s="313"/>
      <c r="AY1184" s="313"/>
      <c r="AZ1184" s="313"/>
      <c r="BA1184" s="313"/>
      <c r="BB1184" s="313"/>
      <c r="BC1184" s="313"/>
      <c r="BD1184" s="313"/>
      <c r="BE1184" s="313"/>
      <c r="BF1184" s="313"/>
      <c r="BG1184" s="313"/>
      <c r="BH1184" s="224" t="s">
        <v>86</v>
      </c>
      <c r="BI1184" s="239"/>
      <c r="BJ1184" s="249"/>
      <c r="BK1184" s="226">
        <v>0.09</v>
      </c>
      <c r="BL1184" s="242"/>
      <c r="BM1184" s="225"/>
      <c r="BN1184" s="226"/>
      <c r="BO1184" s="226">
        <v>0.29799999999999999</v>
      </c>
      <c r="BP1184" s="251"/>
      <c r="BQ1184" s="225"/>
      <c r="BR1184" s="226"/>
      <c r="BS1184" s="226">
        <v>0.25900000000000001</v>
      </c>
      <c r="BT1184" s="250"/>
      <c r="BU1184" s="87"/>
      <c r="BV1184" s="87"/>
      <c r="BW1184" s="104" t="s">
        <v>86</v>
      </c>
      <c r="BX1184" s="14"/>
      <c r="BY1184" s="16"/>
      <c r="BZ1184" s="102">
        <f>BK1184+BO1184+BS1184</f>
        <v>0.64700000000000002</v>
      </c>
      <c r="CA1184" s="17"/>
      <c r="CB1184" s="469" t="s">
        <v>100</v>
      </c>
      <c r="CC1184" s="470"/>
      <c r="CD1184" s="131" t="s">
        <v>86</v>
      </c>
      <c r="CE1184" s="19"/>
      <c r="CF1184" s="16"/>
      <c r="CG1184" s="102">
        <f>BZ1184</f>
        <v>0.64700000000000002</v>
      </c>
      <c r="CH1184" s="20"/>
      <c r="CI1184" s="9"/>
      <c r="CP1184" s="8"/>
      <c r="CQ1184" s="33" t="s">
        <v>86</v>
      </c>
      <c r="CR1184" s="44">
        <f>BK1184/C1179%</f>
        <v>1.3665350744002429</v>
      </c>
      <c r="CS1184" s="44">
        <f>BO1184/D1179%</f>
        <v>1.5725593667546174</v>
      </c>
      <c r="CT1184" s="44">
        <f>BS1184/E1179%</f>
        <v>2.1518777002326357</v>
      </c>
      <c r="CU1184" s="49">
        <f>BZ1184/F1179%</f>
        <v>1.7220270414138186</v>
      </c>
    </row>
    <row r="1185" spans="1:99" ht="15.75" customHeight="1" x14ac:dyDescent="0.25">
      <c r="A1185" s="501" t="s">
        <v>95</v>
      </c>
      <c r="B1185" s="241" t="s">
        <v>38</v>
      </c>
      <c r="C1185" s="337">
        <f>BY1157/F1157%</f>
        <v>0.7012332681606257</v>
      </c>
      <c r="D1185" s="337">
        <f>BY1159/(F1159+F1160+F1161)%</f>
        <v>0.72908036454018232</v>
      </c>
      <c r="E1185" s="337">
        <f>BY1161/(F1162+F1163+F1164)%</f>
        <v>0.7656883885822886</v>
      </c>
      <c r="F1185" s="338">
        <f>BY1163/(F1165+F1166)%</f>
        <v>1.0101010101010102</v>
      </c>
      <c r="G1185" s="339" t="e">
        <f>BY1165/(F1167)%</f>
        <v>#DIV/0!</v>
      </c>
      <c r="H1185" s="340" t="s">
        <v>101</v>
      </c>
      <c r="I1185" s="341" t="s">
        <v>102</v>
      </c>
      <c r="J1185" s="341"/>
      <c r="K1185" s="342"/>
      <c r="L1185" s="343"/>
      <c r="M1185" s="344"/>
      <c r="N1185" s="343"/>
      <c r="O1185" s="344">
        <v>1</v>
      </c>
      <c r="P1185" s="344">
        <v>25</v>
      </c>
      <c r="Q1185" s="294">
        <f t="shared" si="1004"/>
        <v>1</v>
      </c>
      <c r="R1185" s="345">
        <f t="shared" si="1004"/>
        <v>25</v>
      </c>
      <c r="S1185" s="411">
        <f t="shared" si="1005"/>
        <v>16</v>
      </c>
      <c r="T1185" s="411">
        <f t="shared" si="1005"/>
        <v>355</v>
      </c>
      <c r="U1185" s="346">
        <f>S1185/X1159</f>
        <v>0.61538461538461542</v>
      </c>
      <c r="V1185" s="347">
        <f>T1185/S1185</f>
        <v>22.1875</v>
      </c>
      <c r="W1185" s="213"/>
      <c r="X1185" s="348"/>
      <c r="Y1185" s="309"/>
      <c r="Z1185" s="309"/>
      <c r="AA1185" s="348"/>
      <c r="AE1185" s="348"/>
      <c r="AF1185" s="348"/>
      <c r="AG1185" s="169"/>
      <c r="AH1185" s="169"/>
      <c r="AI1185" s="169"/>
      <c r="AJ1185" s="169"/>
      <c r="AK1185" s="169"/>
      <c r="AL1185" s="169"/>
      <c r="AM1185" s="169"/>
      <c r="AN1185" s="169"/>
      <c r="AO1185" s="169"/>
      <c r="AP1185" s="169"/>
      <c r="AQ1185" s="169"/>
      <c r="AR1185" s="169"/>
      <c r="AS1185" s="169"/>
      <c r="AT1185" s="169"/>
      <c r="AU1185" s="169"/>
      <c r="AV1185" s="169"/>
      <c r="AW1185" s="169"/>
      <c r="AX1185" s="169"/>
      <c r="AY1185" s="169"/>
      <c r="AZ1185" s="169"/>
      <c r="BA1185" s="169"/>
      <c r="BB1185" s="169"/>
      <c r="BC1185" s="169"/>
      <c r="BD1185" s="169"/>
      <c r="BE1185" s="169"/>
      <c r="BF1185" s="169"/>
      <c r="BG1185" s="169"/>
      <c r="BH1185" s="224"/>
      <c r="BI1185" s="349"/>
      <c r="BJ1185" s="276"/>
      <c r="BK1185" s="197"/>
      <c r="BL1185" s="250"/>
      <c r="BM1185" s="287"/>
      <c r="BN1185" s="241"/>
      <c r="BO1185" s="241"/>
      <c r="BP1185" s="288"/>
      <c r="BQ1185" s="350"/>
      <c r="BR1185" s="197"/>
      <c r="BS1185" s="197"/>
      <c r="BT1185" s="289"/>
      <c r="BU1185" s="87"/>
      <c r="BV1185" s="87"/>
      <c r="BW1185" s="107"/>
      <c r="BX1185" s="14"/>
      <c r="BY1185" s="16"/>
      <c r="BZ1185" s="93"/>
      <c r="CA1185" s="17"/>
      <c r="CB1185" s="144" t="s">
        <v>90</v>
      </c>
      <c r="CC1185" s="145"/>
      <c r="CD1185" s="131"/>
      <c r="CE1185" s="21"/>
      <c r="CF1185" s="22"/>
      <c r="CG1185" s="146"/>
      <c r="CH1185" s="23"/>
      <c r="CI1185" s="9"/>
      <c r="CP1185" s="8"/>
      <c r="CQ1185" s="8"/>
      <c r="CR1185" s="8"/>
      <c r="CS1185" s="8"/>
      <c r="CT1185" s="8"/>
      <c r="CU1185" s="8"/>
    </row>
    <row r="1186" spans="1:99" ht="15.75" customHeight="1" x14ac:dyDescent="0.25">
      <c r="A1186" s="502"/>
      <c r="B1186" s="351" t="s">
        <v>39</v>
      </c>
      <c r="C1186" s="352">
        <f>CF1157/G1157%</f>
        <v>5.2482034400636882E-2</v>
      </c>
      <c r="D1186" s="352">
        <f>CF1159/(G1159+G1160+G1161)%</f>
        <v>3.2237812153199291E-2</v>
      </c>
      <c r="E1186" s="352">
        <f>CF1161/(G1162+G1163+G1164)%</f>
        <v>3.4766637038964522E-2</v>
      </c>
      <c r="F1186" s="353">
        <f>CF1163/(G1165+G1166)%</f>
        <v>6.3345979274423453E-2</v>
      </c>
      <c r="G1186" s="354">
        <f>CF1165/(G1167)%</f>
        <v>4.3270144290253616E-2</v>
      </c>
      <c r="H1186" s="413">
        <f>H1140+F1180-F1181</f>
        <v>1562.306</v>
      </c>
      <c r="K1186" s="309"/>
      <c r="L1186" s="309"/>
      <c r="M1186" s="471" t="s">
        <v>103</v>
      </c>
      <c r="N1186" s="472"/>
      <c r="O1186" s="473"/>
      <c r="P1186" s="357" t="s">
        <v>104</v>
      </c>
      <c r="Q1186" s="358" t="s">
        <v>105</v>
      </c>
      <c r="R1186" s="359" t="s">
        <v>106</v>
      </c>
      <c r="S1186" s="359" t="s">
        <v>107</v>
      </c>
      <c r="T1186" s="359" t="s">
        <v>108</v>
      </c>
      <c r="U1186" s="359" t="s">
        <v>101</v>
      </c>
      <c r="V1186" s="360" t="s">
        <v>109</v>
      </c>
      <c r="W1186" s="213"/>
      <c r="X1186" s="348"/>
      <c r="Y1186" s="348"/>
      <c r="Z1186" s="348"/>
      <c r="AA1186" s="348"/>
      <c r="AE1186" s="348"/>
      <c r="AF1186" s="348"/>
      <c r="AG1186" s="169"/>
      <c r="AH1186" s="169"/>
      <c r="AI1186" s="169"/>
      <c r="AJ1186" s="169"/>
      <c r="AK1186" s="169"/>
      <c r="AL1186" s="169"/>
      <c r="AM1186" s="169"/>
      <c r="AN1186" s="169"/>
      <c r="AO1186" s="169"/>
      <c r="AP1186" s="169"/>
      <c r="AQ1186" s="169"/>
      <c r="AR1186" s="169"/>
      <c r="AS1186" s="169"/>
      <c r="AT1186" s="169"/>
      <c r="AU1186" s="169"/>
      <c r="AV1186" s="169"/>
      <c r="AW1186" s="169"/>
      <c r="AX1186" s="169"/>
      <c r="AY1186" s="169"/>
      <c r="AZ1186" s="169"/>
      <c r="BA1186" s="169"/>
      <c r="BB1186" s="169"/>
      <c r="BC1186" s="169"/>
      <c r="BD1186" s="169"/>
      <c r="BE1186" s="169"/>
      <c r="BF1186" s="169"/>
      <c r="BG1186" s="169"/>
      <c r="BH1186" s="361" t="s">
        <v>110</v>
      </c>
      <c r="BI1186" s="480"/>
      <c r="BJ1186" s="362">
        <f>BJ1157+BJ1159+BJ1161+BJ1163+BJ1165+BJ1167+BJ1168+BJ1170+BJ1172+BJ1174+BJ1175+BJ1176+BJ1178+BJ1180+BJ1182+BJ1184</f>
        <v>7.47</v>
      </c>
      <c r="BK1186" s="362">
        <f>BK1157+BK1159+BK1161+BK1163+BK1165+BK1167+BK1168+BK1170+BK1172+BK1174+BK1175+BK1176+BK1178+BK1180+BK1182+BK1184</f>
        <v>0.6359999999999999</v>
      </c>
      <c r="BL1186" s="488"/>
      <c r="BM1186" s="489"/>
      <c r="BN1186" s="362">
        <f>BN1157+BN1159+BN1161+BN1163+BN1165+BN1167+BN1168+BN1170+BN1172+BN1174+BN1175+BN1176+BN1178+BN1180+BN1182+BN1184</f>
        <v>8.94</v>
      </c>
      <c r="BO1186" s="362">
        <f>BO1157+BO1159+BO1161+BO1163+BO1165+BO1167+BO1168+BO1170+BO1172+BO1174+BO1175+BO1176+BO1178+BO1180+BO1182+BO1184</f>
        <v>0.83000000000000007</v>
      </c>
      <c r="BP1186" s="488"/>
      <c r="BQ1186" s="489"/>
      <c r="BR1186" s="362">
        <f>BR1157+BR1159+BR1161+BR1163+BR1165+BR1167+BR1168+BR1170+BR1172+BR1174+BR1175+BR1176+BR1178+BR1180+BR1182+BR1184</f>
        <v>8.82</v>
      </c>
      <c r="BS1186" s="362">
        <f>BS1157+BS1159+BS1161+BS1163+BS1165+BS1167+BS1168+BS1170+BS1172+BS1174+BS1175+BS1176+BS1178+BS1180+BS1182+BS1184</f>
        <v>0.73799999999999999</v>
      </c>
      <c r="BT1186" s="482"/>
      <c r="BU1186" s="87"/>
      <c r="BV1186" s="87"/>
      <c r="BW1186" s="147" t="s">
        <v>110</v>
      </c>
      <c r="BX1186" s="18"/>
      <c r="BY1186" s="148">
        <f>BY1157+BY1159+BY1161+BY1163+BY1165+BY1167+BY1168+BY1170+BY1172+BY1174+BY1175+BY1176+BY1178+BY1180+BY1182+BY1184</f>
        <v>25.230000000000004</v>
      </c>
      <c r="BZ1186" s="149">
        <f>BZ1159+BZ1161+BZ1163+BZ1165+BZ1167+BZ1168+BZ1170+BZ1172+BZ1174+BZ1175+BZ1176+BZ1178+BZ1180+BZ1182+BZ1184+CC1185</f>
        <v>2.2039999999999997</v>
      </c>
      <c r="CA1186" s="150">
        <f>CA1167+CA1168+CA1170+CA1174+CA1174+CA1175</f>
        <v>0</v>
      </c>
      <c r="CB1186" s="144" t="s">
        <v>39</v>
      </c>
      <c r="CC1186" s="145">
        <f>CC1185</f>
        <v>0</v>
      </c>
      <c r="CD1186" s="147" t="s">
        <v>110</v>
      </c>
      <c r="CE1186" s="151"/>
      <c r="CF1186" s="152">
        <f>SUM(CF1139:CF1185)</f>
        <v>585.33000000000027</v>
      </c>
      <c r="CG1186" s="153">
        <f>SUM(BZ1140:BZ1186)</f>
        <v>6.4349999999999996</v>
      </c>
      <c r="CH1186" s="154">
        <f>CA1186</f>
        <v>0</v>
      </c>
      <c r="CI1186" s="9"/>
      <c r="CP1186" s="8"/>
      <c r="CQ1186" s="45"/>
      <c r="CR1186" s="8"/>
      <c r="CS1186" s="8"/>
      <c r="CT1186" s="8"/>
      <c r="CU1186" s="8"/>
    </row>
    <row r="1187" spans="1:99" ht="15" customHeight="1" x14ac:dyDescent="0.25">
      <c r="A1187" s="363"/>
      <c r="H1187" s="364" t="s">
        <v>109</v>
      </c>
      <c r="K1187" s="309"/>
      <c r="L1187" s="309"/>
      <c r="M1187" s="365"/>
      <c r="N1187" s="333"/>
      <c r="O1187" s="366"/>
      <c r="P1187" s="367" t="s">
        <v>111</v>
      </c>
      <c r="Q1187" s="205"/>
      <c r="R1187" s="205"/>
      <c r="S1187" s="368"/>
      <c r="T1187" s="368"/>
      <c r="U1187" s="368"/>
      <c r="V1187" s="369">
        <f>Q1187+R1187+S1187+T1187+U1187</f>
        <v>0</v>
      </c>
      <c r="W1187" s="213"/>
      <c r="X1187" s="348"/>
      <c r="Y1187" s="348"/>
      <c r="Z1187" s="348"/>
      <c r="AA1187" s="348"/>
      <c r="AE1187" s="348"/>
      <c r="AF1187" s="348"/>
      <c r="AG1187" s="169"/>
      <c r="AH1187" s="169"/>
      <c r="AI1187" s="169"/>
      <c r="AJ1187" s="169"/>
      <c r="AK1187" s="169"/>
      <c r="AL1187" s="169"/>
      <c r="AM1187" s="169"/>
      <c r="AN1187" s="169"/>
      <c r="AO1187" s="169"/>
      <c r="AP1187" s="169"/>
      <c r="AQ1187" s="169"/>
      <c r="AR1187" s="169"/>
      <c r="AS1187" s="169"/>
      <c r="AT1187" s="169"/>
      <c r="AU1187" s="169"/>
      <c r="AV1187" s="169"/>
      <c r="AW1187" s="169"/>
      <c r="AX1187" s="169"/>
      <c r="AY1187" s="169"/>
      <c r="AZ1187" s="169"/>
      <c r="BA1187" s="169"/>
      <c r="BB1187" s="169"/>
      <c r="BC1187" s="169"/>
      <c r="BD1187" s="169"/>
      <c r="BE1187" s="169"/>
      <c r="BF1187" s="169"/>
      <c r="BG1187" s="169"/>
      <c r="BH1187" s="370" t="s">
        <v>112</v>
      </c>
      <c r="BI1187" s="481"/>
      <c r="BJ1187" s="371">
        <f>BJ1186/(BJ1186+C1180)%</f>
        <v>5.7254541273856061</v>
      </c>
      <c r="BK1187" s="371">
        <f>BK1186/C1180%</f>
        <v>0.51707317073170722</v>
      </c>
      <c r="BL1187" s="490"/>
      <c r="BM1187" s="491"/>
      <c r="BN1187" s="371">
        <f>BN1186/(BN1186+D1180)%</f>
        <v>5.0525601898948791</v>
      </c>
      <c r="BO1187" s="371">
        <f>BO1186/D1180%</f>
        <v>0.49404761904761912</v>
      </c>
      <c r="BP1187" s="490"/>
      <c r="BQ1187" s="491"/>
      <c r="BR1187" s="371">
        <f>BR1186/(BR1186+E1180)%</f>
        <v>7.3610415623435159</v>
      </c>
      <c r="BS1187" s="371">
        <f>BS1186/E1180%</f>
        <v>0.66486486486486485</v>
      </c>
      <c r="BT1187" s="483"/>
      <c r="BU1187" s="87"/>
      <c r="BV1187" s="87"/>
      <c r="BW1187" s="87"/>
      <c r="BX1187" s="87"/>
      <c r="BY1187" s="87"/>
      <c r="BZ1187" s="87"/>
      <c r="CA1187" s="87"/>
      <c r="CB1187" s="87"/>
      <c r="CC1187" s="87"/>
      <c r="CD1187" s="87"/>
      <c r="CE1187" s="87"/>
      <c r="CF1187" s="87"/>
      <c r="CG1187" s="87"/>
      <c r="CH1187" s="87"/>
      <c r="CI1187" s="9"/>
      <c r="CP1187" s="8"/>
    </row>
    <row r="1188" spans="1:99" ht="15" customHeight="1" x14ac:dyDescent="0.25">
      <c r="A1188" s="474" t="s">
        <v>95</v>
      </c>
      <c r="B1188" s="475"/>
      <c r="C1188" s="327" t="s">
        <v>58</v>
      </c>
      <c r="D1188" s="372" t="s">
        <v>61</v>
      </c>
      <c r="E1188" s="323" t="s">
        <v>65</v>
      </c>
      <c r="F1188" s="325" t="s">
        <v>70</v>
      </c>
      <c r="G1188" s="373" t="s">
        <v>71</v>
      </c>
      <c r="H1188" s="374" t="s">
        <v>73</v>
      </c>
      <c r="I1188" s="375"/>
      <c r="K1188" s="309"/>
      <c r="L1188" s="309"/>
      <c r="M1188" s="476" t="s">
        <v>113</v>
      </c>
      <c r="N1188" s="477"/>
      <c r="O1188" s="376"/>
      <c r="P1188" s="377" t="s">
        <v>114</v>
      </c>
      <c r="Q1188" s="378">
        <f t="shared" ref="Q1188:V1188" si="1006">Q1187</f>
        <v>0</v>
      </c>
      <c r="R1188" s="378">
        <f t="shared" si="1006"/>
        <v>0</v>
      </c>
      <c r="S1188" s="378">
        <f t="shared" si="1006"/>
        <v>0</v>
      </c>
      <c r="T1188" s="378">
        <f t="shared" si="1006"/>
        <v>0</v>
      </c>
      <c r="U1188" s="378">
        <f t="shared" si="1006"/>
        <v>0</v>
      </c>
      <c r="V1188" s="379">
        <f t="shared" si="1006"/>
        <v>0</v>
      </c>
      <c r="W1188" s="169"/>
      <c r="X1188" s="348"/>
      <c r="Y1188" s="348"/>
      <c r="Z1188" s="348"/>
      <c r="AA1188" s="348"/>
      <c r="AE1188" s="348"/>
      <c r="AF1188" s="348"/>
      <c r="AG1188" s="169"/>
      <c r="AH1188" s="169"/>
      <c r="AI1188" s="169"/>
      <c r="AJ1188" s="169"/>
      <c r="AK1188" s="169"/>
      <c r="AL1188" s="169"/>
      <c r="AM1188" s="169"/>
      <c r="AN1188" s="169"/>
      <c r="AO1188" s="169"/>
      <c r="AP1188" s="169"/>
      <c r="AQ1188" s="169"/>
      <c r="AR1188" s="169"/>
      <c r="AS1188" s="169"/>
      <c r="AT1188" s="169"/>
      <c r="AU1188" s="169"/>
      <c r="AV1188" s="169"/>
      <c r="AW1188" s="169"/>
      <c r="AX1188" s="169"/>
      <c r="AY1188" s="169"/>
      <c r="AZ1188" s="169"/>
      <c r="BA1188" s="169"/>
      <c r="BB1188" s="169"/>
      <c r="BC1188" s="169"/>
      <c r="BD1188" s="169"/>
      <c r="BE1188" s="169"/>
      <c r="BF1188" s="169"/>
      <c r="BG1188" s="169"/>
      <c r="BH1188" s="418"/>
      <c r="BI1188" s="419"/>
      <c r="BJ1188" s="419"/>
      <c r="BK1188" s="419"/>
      <c r="BL1188" s="419"/>
      <c r="BM1188" s="419"/>
      <c r="BN1188" s="419"/>
      <c r="BO1188" s="419"/>
      <c r="BP1188" s="419"/>
      <c r="BQ1188" s="419"/>
      <c r="BR1188" s="419"/>
      <c r="BS1188" s="419"/>
      <c r="BT1188" s="419"/>
      <c r="BU1188" s="118"/>
      <c r="BV1188" s="118"/>
      <c r="BW1188" s="118"/>
      <c r="BX1188" s="118"/>
      <c r="BY1188" s="118"/>
      <c r="BZ1188" s="118"/>
      <c r="CA1188" s="118"/>
      <c r="CB1188" s="118"/>
      <c r="CC1188" s="118"/>
      <c r="CD1188" s="118"/>
      <c r="CE1188" s="118"/>
      <c r="CF1188" s="118"/>
      <c r="CG1188" s="118"/>
      <c r="CH1188" s="118"/>
      <c r="CI1188" s="9"/>
    </row>
    <row r="1189" spans="1:99" ht="15" customHeight="1" x14ac:dyDescent="0.25">
      <c r="A1189" s="382"/>
      <c r="B1189" s="189"/>
      <c r="C1189" s="333">
        <v>1.5</v>
      </c>
      <c r="D1189" s="333">
        <v>1.45</v>
      </c>
      <c r="E1189" s="383">
        <v>1.25</v>
      </c>
      <c r="F1189" s="272">
        <v>1.5</v>
      </c>
      <c r="G1189" s="384">
        <v>1.5</v>
      </c>
      <c r="H1189" s="385">
        <v>1.5</v>
      </c>
      <c r="I1189" s="386"/>
      <c r="K1189" s="387" t="s">
        <v>56</v>
      </c>
      <c r="L1189" s="388"/>
      <c r="M1189" s="476" t="s">
        <v>115</v>
      </c>
      <c r="N1189" s="477"/>
      <c r="O1189" s="376"/>
      <c r="S1189" s="309"/>
      <c r="T1189" s="389"/>
      <c r="U1189" s="478" t="s">
        <v>109</v>
      </c>
      <c r="V1189" s="479"/>
      <c r="W1189" s="169"/>
      <c r="X1189" s="348"/>
      <c r="Y1189" s="390" t="s">
        <v>116</v>
      </c>
      <c r="Z1189" s="390">
        <f>100-(Z1192+V1192+0.15)</f>
        <v>94.142752459631311</v>
      </c>
      <c r="AA1189" s="348"/>
      <c r="AE1189" s="348"/>
      <c r="AF1189" s="348"/>
      <c r="AG1189" s="169"/>
      <c r="AH1189" s="169"/>
      <c r="AI1189" s="169"/>
      <c r="AJ1189" s="169"/>
      <c r="AK1189" s="169"/>
      <c r="AL1189" s="169"/>
      <c r="AM1189" s="169"/>
      <c r="AN1189" s="169"/>
      <c r="AO1189" s="169"/>
      <c r="AP1189" s="169"/>
      <c r="AQ1189" s="169"/>
      <c r="AR1189" s="169"/>
      <c r="AS1189" s="169"/>
      <c r="AT1189" s="169"/>
      <c r="AU1189" s="169"/>
      <c r="AV1189" s="169"/>
      <c r="AW1189" s="169"/>
      <c r="AX1189" s="169"/>
      <c r="AY1189" s="169"/>
      <c r="AZ1189" s="169"/>
      <c r="BA1189" s="169"/>
      <c r="BB1189" s="169"/>
      <c r="BC1189" s="169"/>
      <c r="BD1189" s="169"/>
      <c r="BE1189" s="169"/>
      <c r="BF1189" s="169"/>
      <c r="BG1189" s="169"/>
      <c r="BH1189" s="418"/>
      <c r="BI1189" s="419"/>
      <c r="BJ1189" s="419"/>
      <c r="BK1189" s="419"/>
      <c r="BL1189" s="419"/>
      <c r="BM1189" s="419"/>
      <c r="BN1189" s="419"/>
      <c r="BO1189" s="419"/>
      <c r="BP1189" s="419"/>
      <c r="BQ1189" s="419"/>
      <c r="BR1189" s="419"/>
      <c r="BS1189" s="419"/>
      <c r="BT1189" s="419"/>
      <c r="BU1189" s="118"/>
      <c r="BV1189" s="118"/>
      <c r="BW1189" s="118"/>
      <c r="BX1189" s="118"/>
      <c r="BY1189" s="118"/>
      <c r="BZ1189" s="118"/>
      <c r="CA1189" s="118"/>
      <c r="CB1189" s="118"/>
      <c r="CC1189" s="118"/>
      <c r="CD1189" s="118"/>
      <c r="CE1189" s="118"/>
      <c r="CF1189" s="118"/>
      <c r="CG1189" s="118"/>
      <c r="CH1189" s="118"/>
      <c r="CI1189" s="9"/>
    </row>
    <row r="1190" spans="1:99" ht="15.75" customHeight="1" x14ac:dyDescent="0.25">
      <c r="A1190" s="365" t="s">
        <v>117</v>
      </c>
      <c r="B1190" s="241" t="s">
        <v>38</v>
      </c>
      <c r="C1190" s="337">
        <f>BX1167/(BX1167+F1169)%</f>
        <v>2.2306360247718002</v>
      </c>
      <c r="D1190" s="337">
        <f>BX1168/(BX1168+F1170)%</f>
        <v>1.7027191382156199</v>
      </c>
      <c r="E1190" s="337">
        <f>BX1170/(BX1170+F1171)%</f>
        <v>2.4434705038203468</v>
      </c>
      <c r="F1190" s="339">
        <f>BX1172/(BX1172+F1172)%</f>
        <v>2.3120397328309643</v>
      </c>
      <c r="G1190" s="391">
        <f>BX1174/(BX1174+F1173)%</f>
        <v>6.0190073917634637</v>
      </c>
      <c r="H1190" s="392">
        <f>BX1175/(BX1175+F1174)%</f>
        <v>2.0839911588253868</v>
      </c>
      <c r="I1190" s="393"/>
      <c r="K1190" s="337" t="e">
        <f>BZ1165/(F1167)%</f>
        <v>#DIV/0!</v>
      </c>
      <c r="L1190" s="309"/>
      <c r="M1190" s="476" t="s">
        <v>118</v>
      </c>
      <c r="N1190" s="477"/>
      <c r="O1190" s="376"/>
      <c r="S1190" s="309"/>
      <c r="T1190" s="492" t="s">
        <v>119</v>
      </c>
      <c r="U1190" s="183" t="s">
        <v>36</v>
      </c>
      <c r="V1190" s="366">
        <v>5.25</v>
      </c>
      <c r="W1190" s="169"/>
      <c r="X1190" s="348"/>
      <c r="Y1190" s="484" t="s">
        <v>120</v>
      </c>
      <c r="Z1190" s="484"/>
      <c r="AA1190" s="348"/>
      <c r="AB1190" s="348"/>
      <c r="AC1190" s="348"/>
      <c r="AD1190" s="348"/>
      <c r="AE1190" s="348"/>
      <c r="AF1190" s="348"/>
      <c r="AG1190" s="169"/>
      <c r="AH1190" s="169"/>
      <c r="AI1190" s="169"/>
      <c r="AJ1190" s="169"/>
      <c r="AK1190" s="169"/>
      <c r="AL1190" s="169"/>
      <c r="AM1190" s="169"/>
      <c r="AN1190" s="169"/>
      <c r="AO1190" s="169"/>
      <c r="AP1190" s="169"/>
      <c r="AQ1190" s="169"/>
      <c r="AR1190" s="169"/>
      <c r="AS1190" s="169"/>
      <c r="AT1190" s="169"/>
      <c r="AU1190" s="169"/>
      <c r="AV1190" s="169"/>
      <c r="AW1190" s="169"/>
      <c r="AX1190" s="169"/>
      <c r="AY1190" s="169"/>
      <c r="AZ1190" s="169"/>
      <c r="BA1190" s="169"/>
      <c r="BB1190" s="169"/>
      <c r="BC1190" s="169"/>
      <c r="BD1190" s="169"/>
      <c r="BE1190" s="169"/>
      <c r="BF1190" s="169"/>
      <c r="BG1190" s="169"/>
      <c r="BH1190" s="418"/>
      <c r="BI1190" s="419"/>
      <c r="BJ1190" s="419"/>
      <c r="BK1190" s="419"/>
      <c r="BL1190" s="419"/>
      <c r="BM1190" s="419"/>
      <c r="BN1190" s="419"/>
      <c r="BO1190" s="419"/>
      <c r="BP1190" s="419"/>
      <c r="BQ1190" s="419"/>
      <c r="BR1190" s="419"/>
      <c r="BS1190" s="419"/>
      <c r="BT1190" s="419"/>
      <c r="BU1190" s="118"/>
      <c r="BV1190" s="118"/>
      <c r="BW1190" s="118"/>
      <c r="BX1190" s="118"/>
      <c r="BY1190" s="118"/>
      <c r="BZ1190" s="118"/>
      <c r="CA1190" s="118"/>
      <c r="CB1190" s="118"/>
      <c r="CC1190" s="118"/>
      <c r="CD1190" s="118"/>
      <c r="CE1190" s="118"/>
      <c r="CF1190" s="118"/>
      <c r="CG1190" s="118"/>
      <c r="CH1190" s="118"/>
      <c r="CI1190" s="9"/>
    </row>
    <row r="1191" spans="1:99" ht="15.75" customHeight="1" x14ac:dyDescent="0.25">
      <c r="A1191" s="365"/>
      <c r="B1191" s="241" t="s">
        <v>39</v>
      </c>
      <c r="C1191" s="337">
        <f>CE1167/(CE1167+G1169)%</f>
        <v>9.774140197180417E-2</v>
      </c>
      <c r="D1191" s="337">
        <f>CE1168/(CE1168+G1170)%</f>
        <v>9.039937150913141E-2</v>
      </c>
      <c r="E1191" s="337">
        <f>CE1170/(CE1170+G1171)%</f>
        <v>9.9332932059822077E-2</v>
      </c>
      <c r="F1191" s="339">
        <f>CE1172/(CE1172+G1172)%</f>
        <v>0.1540652688952493</v>
      </c>
      <c r="G1191" s="391">
        <f>CE1174/(CE1174+G1173)%</f>
        <v>0.2111220581807946</v>
      </c>
      <c r="H1191" s="394">
        <f>CF1175/(CF1175+G1174)%</f>
        <v>0.16740222188403595</v>
      </c>
      <c r="K1191" s="352">
        <f>CG1165/(G1167)%</f>
        <v>0</v>
      </c>
      <c r="M1191" s="485" t="s">
        <v>121</v>
      </c>
      <c r="N1191" s="467"/>
      <c r="O1191" s="395"/>
      <c r="T1191" s="492"/>
      <c r="U1191" s="183" t="s">
        <v>38</v>
      </c>
      <c r="V1191" s="193">
        <f>BY1186/(BY1186+F1180)%</f>
        <v>5.9054841654378203</v>
      </c>
      <c r="W1191" s="169"/>
      <c r="X1191" s="260"/>
      <c r="Y1191" s="183" t="s">
        <v>122</v>
      </c>
      <c r="Z1191" s="396">
        <v>0</v>
      </c>
      <c r="AA1191" s="260"/>
      <c r="AB1191" s="260"/>
      <c r="AC1191" s="260"/>
      <c r="AD1191" s="260"/>
      <c r="AE1191" s="260"/>
      <c r="AF1191" s="260"/>
      <c r="AG1191" s="223"/>
      <c r="AH1191" s="223"/>
      <c r="AI1191" s="223"/>
      <c r="AJ1191" s="223"/>
      <c r="AK1191" s="223"/>
      <c r="AL1191" s="223"/>
      <c r="AM1191" s="223"/>
      <c r="AN1191" s="223"/>
      <c r="AO1191" s="223"/>
      <c r="AP1191" s="223"/>
      <c r="AQ1191" s="223"/>
      <c r="AR1191" s="223"/>
      <c r="AS1191" s="223"/>
      <c r="AT1191" s="223"/>
      <c r="AU1191" s="223"/>
      <c r="AV1191" s="223"/>
      <c r="AW1191" s="223"/>
      <c r="AX1191" s="223"/>
      <c r="AY1191" s="223"/>
      <c r="AZ1191" s="223"/>
      <c r="BA1191" s="223"/>
      <c r="BB1191" s="223"/>
      <c r="BC1191" s="223"/>
      <c r="BD1191" s="223"/>
      <c r="BE1191" s="223"/>
      <c r="BF1191" s="223"/>
      <c r="BG1191" s="223"/>
      <c r="BH1191" s="380"/>
      <c r="BI1191" s="381"/>
      <c r="BJ1191" s="381"/>
      <c r="BK1191" s="381"/>
      <c r="BL1191" s="381"/>
      <c r="BM1191" s="381"/>
      <c r="BN1191" s="381"/>
      <c r="BO1191" s="381"/>
      <c r="BP1191" s="381"/>
      <c r="BQ1191" s="381"/>
      <c r="BR1191" s="381"/>
      <c r="BS1191" s="381"/>
      <c r="BT1191" s="381"/>
      <c r="BU1191" s="87"/>
      <c r="BV1191" s="87"/>
      <c r="BW1191" s="87"/>
      <c r="BX1191" s="87"/>
      <c r="BY1191" s="87"/>
      <c r="BZ1191" s="87"/>
      <c r="CA1191" s="87"/>
      <c r="CB1191" s="87"/>
      <c r="CC1191" s="87"/>
      <c r="CD1191" s="87"/>
      <c r="CE1191" s="87"/>
      <c r="CF1191" s="87"/>
      <c r="CG1191" s="87"/>
      <c r="CH1191" s="87"/>
      <c r="CI1191" s="9"/>
    </row>
    <row r="1192" spans="1:99" ht="15.75" customHeight="1" x14ac:dyDescent="0.25">
      <c r="A1192" s="382"/>
      <c r="B1192" s="234"/>
      <c r="C1192" s="333">
        <v>1.95</v>
      </c>
      <c r="D1192" s="333">
        <v>1.75</v>
      </c>
      <c r="E1192" s="333">
        <v>1.65</v>
      </c>
      <c r="F1192" s="384"/>
      <c r="G1192" s="322" t="s">
        <v>123</v>
      </c>
      <c r="H1192" s="397" t="s">
        <v>45</v>
      </c>
      <c r="I1192" s="327" t="s">
        <v>48</v>
      </c>
      <c r="J1192" s="327" t="s">
        <v>52</v>
      </c>
      <c r="K1192" s="327" t="s">
        <v>58</v>
      </c>
      <c r="L1192" s="372" t="s">
        <v>61</v>
      </c>
      <c r="M1192" s="323" t="s">
        <v>65</v>
      </c>
      <c r="N1192" s="323" t="s">
        <v>70</v>
      </c>
      <c r="O1192" s="327" t="s">
        <v>77</v>
      </c>
      <c r="P1192" s="327" t="s">
        <v>80</v>
      </c>
      <c r="Q1192" s="398" t="s">
        <v>82</v>
      </c>
      <c r="R1192" s="398" t="s">
        <v>84</v>
      </c>
      <c r="S1192" s="399" t="s">
        <v>86</v>
      </c>
      <c r="T1192" s="493"/>
      <c r="U1192" s="183" t="s">
        <v>39</v>
      </c>
      <c r="V1192" s="414">
        <f>CF1186/(CF1186+G1180)%</f>
        <v>5.70724754036869</v>
      </c>
      <c r="W1192" s="169"/>
      <c r="X1192" s="260"/>
      <c r="Y1192" s="183" t="s">
        <v>124</v>
      </c>
      <c r="Z1192" s="400">
        <f>Z1191/((CF1186+G1180)+(CF1186+G1180)*0.0015)%</f>
        <v>0</v>
      </c>
      <c r="AF1192" s="260"/>
      <c r="AG1192" s="223"/>
      <c r="AH1192" s="223"/>
      <c r="AI1192" s="223"/>
      <c r="AJ1192" s="223"/>
      <c r="AK1192" s="223"/>
      <c r="AL1192" s="223"/>
      <c r="AM1192" s="223"/>
      <c r="AN1192" s="223"/>
      <c r="AO1192" s="223"/>
      <c r="AP1192" s="223"/>
      <c r="AQ1192" s="223"/>
      <c r="AR1192" s="223"/>
      <c r="AS1192" s="223"/>
      <c r="AT1192" s="223"/>
      <c r="AU1192" s="223"/>
      <c r="AV1192" s="223"/>
      <c r="AW1192" s="223"/>
      <c r="AX1192" s="223"/>
      <c r="AY1192" s="223"/>
      <c r="AZ1192" s="223"/>
      <c r="BA1192" s="223"/>
      <c r="BB1192" s="223"/>
      <c r="BC1192" s="223"/>
      <c r="BD1192" s="223"/>
      <c r="BE1192" s="223"/>
      <c r="BF1192" s="223"/>
      <c r="BG1192" s="223"/>
      <c r="BH1192" s="380"/>
      <c r="BI1192" s="381"/>
      <c r="BJ1192" s="381"/>
      <c r="BK1192" s="381"/>
      <c r="BL1192" s="381"/>
      <c r="BM1192" s="381"/>
      <c r="BN1192" s="381"/>
      <c r="BO1192" s="381"/>
      <c r="BP1192" s="381"/>
      <c r="BQ1192" s="381"/>
      <c r="BR1192" s="381"/>
      <c r="BS1192" s="381"/>
      <c r="BT1192" s="381"/>
      <c r="BU1192" s="87"/>
      <c r="BV1192" s="87"/>
      <c r="BW1192" s="87"/>
      <c r="BX1192" s="87"/>
      <c r="BY1192" s="87"/>
      <c r="BZ1192" s="87"/>
      <c r="CA1192" s="87"/>
      <c r="CB1192" s="87"/>
      <c r="CC1192" s="87"/>
      <c r="CD1192" s="87"/>
      <c r="CE1192" s="87"/>
      <c r="CF1192" s="87"/>
      <c r="CG1192" s="87"/>
      <c r="CH1192" s="87"/>
      <c r="CI1192" s="9"/>
    </row>
    <row r="1193" spans="1:99" ht="15" customHeight="1" x14ac:dyDescent="0.25">
      <c r="A1193" s="365" t="s">
        <v>109</v>
      </c>
      <c r="B1193" s="241" t="s">
        <v>38</v>
      </c>
      <c r="C1193" s="337">
        <f>BY1167/(BY1167+F1169)%</f>
        <v>2.4453815966731094</v>
      </c>
      <c r="D1193" s="337">
        <f>BY1168/(BY1168+F1170)%</f>
        <v>1.8732113433353565</v>
      </c>
      <c r="E1193" s="337">
        <f>BY1170/(BY1170+F1171)%</f>
        <v>2.782823793143431</v>
      </c>
      <c r="F1193" s="338">
        <f>BY1172/(BY1172+F1172)%</f>
        <v>2.3120397328309643</v>
      </c>
      <c r="G1193" s="274" t="s">
        <v>38</v>
      </c>
      <c r="H1193" s="337">
        <f>BZ1159/(F1159+F1160+F1161)%</f>
        <v>0</v>
      </c>
      <c r="I1193" s="337">
        <f>BZ1161/(F1162+F1163+F1164)%</f>
        <v>0</v>
      </c>
      <c r="J1193" s="337">
        <f>BZ1163/(F1165+F1166)%</f>
        <v>0</v>
      </c>
      <c r="K1193" s="337">
        <f>BZ1167/F1169%</f>
        <v>0</v>
      </c>
      <c r="L1193" s="337">
        <f>BZ1168/F1170%</f>
        <v>0</v>
      </c>
      <c r="M1193" s="337">
        <f>BZ1170/F1171%</f>
        <v>0</v>
      </c>
      <c r="N1193" s="386">
        <f>BZ1172/F1172%</f>
        <v>0</v>
      </c>
      <c r="O1193" s="337">
        <f>BZ1176/F1175%</f>
        <v>1.8340200644930129</v>
      </c>
      <c r="P1193" s="337">
        <f>BZ1178/F1176%</f>
        <v>1.6143847245803995</v>
      </c>
      <c r="Q1193" s="337" t="e">
        <f>BZ1180/F1177%</f>
        <v>#DIV/0!</v>
      </c>
      <c r="R1193" s="386">
        <f>BZ1182/F1178%</f>
        <v>1.8557669720460419</v>
      </c>
      <c r="S1193" s="272">
        <f>BZ1184/F1179%</f>
        <v>1.7220270414138186</v>
      </c>
      <c r="T1193" s="493" t="s">
        <v>14</v>
      </c>
      <c r="U1193" s="183" t="s">
        <v>38</v>
      </c>
      <c r="V1193" s="193">
        <f>BZ1186/F1180%/0.381</f>
        <v>1.4389992295739154</v>
      </c>
      <c r="W1193" s="223"/>
      <c r="X1193" s="260"/>
      <c r="AF1193" s="260"/>
      <c r="AG1193" s="223"/>
      <c r="AH1193" s="223"/>
      <c r="AI1193" s="223"/>
      <c r="AJ1193" s="223"/>
      <c r="AK1193" s="223"/>
      <c r="AL1193" s="223"/>
      <c r="AM1193" s="223"/>
      <c r="AN1193" s="223"/>
      <c r="AO1193" s="223"/>
      <c r="AP1193" s="223"/>
      <c r="AQ1193" s="223"/>
      <c r="AR1193" s="223"/>
      <c r="AS1193" s="223"/>
      <c r="AT1193" s="223"/>
      <c r="AU1193" s="223"/>
      <c r="AV1193" s="223"/>
      <c r="AW1193" s="223"/>
      <c r="AX1193" s="223"/>
      <c r="AY1193" s="223"/>
      <c r="AZ1193" s="223"/>
      <c r="BA1193" s="223"/>
      <c r="BB1193" s="223"/>
      <c r="BC1193" s="223"/>
      <c r="BD1193" s="223"/>
      <c r="BE1193" s="223"/>
      <c r="BF1193" s="223"/>
      <c r="BG1193" s="223"/>
      <c r="BH1193" s="380"/>
      <c r="BI1193" s="381"/>
      <c r="BJ1193" s="381"/>
      <c r="BK1193" s="381"/>
      <c r="BL1193" s="381"/>
      <c r="BM1193" s="381"/>
      <c r="BN1193" s="381"/>
      <c r="BO1193" s="381"/>
      <c r="BP1193" s="381"/>
      <c r="BQ1193" s="381"/>
      <c r="BR1193" s="381"/>
      <c r="BS1193" s="381"/>
      <c r="BT1193" s="381"/>
      <c r="BU1193" s="87"/>
      <c r="BV1193" s="87"/>
      <c r="BW1193" s="87"/>
      <c r="BX1193" s="87"/>
      <c r="BY1193" s="87"/>
      <c r="BZ1193" s="87"/>
      <c r="CA1193" s="87"/>
      <c r="CB1193" s="87"/>
      <c r="CC1193" s="87"/>
      <c r="CD1193" s="87"/>
      <c r="CE1193" s="87"/>
      <c r="CF1193" s="87"/>
      <c r="CG1193" s="87"/>
      <c r="CH1193" s="87"/>
      <c r="CI1193" s="9"/>
    </row>
    <row r="1194" spans="1:99" ht="15" customHeight="1" x14ac:dyDescent="0.25">
      <c r="A1194" s="401"/>
      <c r="B1194" s="351" t="s">
        <v>39</v>
      </c>
      <c r="C1194" s="352">
        <f>CF1167/(CF1167+G1169)%</f>
        <v>0.10737657801776404</v>
      </c>
      <c r="D1194" s="352">
        <f>CF1168/(CF1168+G1170)%</f>
        <v>9.9614608297835402E-2</v>
      </c>
      <c r="E1194" s="352">
        <f>CF1170/(CF1170+G1171)%</f>
        <v>0.11350724377217675</v>
      </c>
      <c r="F1194" s="353">
        <f>CF1172/(CF1172+G1172)%</f>
        <v>0.1540652688952493</v>
      </c>
      <c r="G1194" s="402" t="s">
        <v>39</v>
      </c>
      <c r="H1194" s="352">
        <f>CG1159/(G1159+G1160+G1161)%</f>
        <v>0</v>
      </c>
      <c r="I1194" s="352">
        <f>CG1161/(G1162+G1163+G1164)%</f>
        <v>0</v>
      </c>
      <c r="J1194" s="352">
        <f>CG1163/(G1165+G1166)%</f>
        <v>0</v>
      </c>
      <c r="K1194" s="352">
        <f>CG1167/G1169%</f>
        <v>0</v>
      </c>
      <c r="L1194" s="352">
        <f>CG1168/G1170%</f>
        <v>0</v>
      </c>
      <c r="M1194" s="352">
        <f>CG1170/G1171%</f>
        <v>0</v>
      </c>
      <c r="N1194" s="393">
        <f>CG1172/G1172%</f>
        <v>0</v>
      </c>
      <c r="O1194" s="352">
        <f>CG1176/G1175%</f>
        <v>8.9569084120571574E-2</v>
      </c>
      <c r="P1194" s="352">
        <f>CG1178/G1176%</f>
        <v>6.7883815679054688E-2</v>
      </c>
      <c r="Q1194" s="352">
        <f>CG1180/G1177%</f>
        <v>0</v>
      </c>
      <c r="R1194" s="393">
        <f>CG1182/G1178%</f>
        <v>4.5004756831892992E-2</v>
      </c>
      <c r="S1194" s="403">
        <f>CG1184/G1179%</f>
        <v>8.7586655963135099E-2</v>
      </c>
      <c r="T1194" s="494"/>
      <c r="U1194" s="404" t="s">
        <v>39</v>
      </c>
      <c r="V1194" s="405">
        <f>CG1186/G1180%/0.381</f>
        <v>0.17465104491208291</v>
      </c>
      <c r="W1194" s="223"/>
      <c r="X1194" s="260"/>
      <c r="AF1194" s="260"/>
      <c r="AG1194" s="223"/>
      <c r="AH1194" s="223"/>
      <c r="AI1194" s="223"/>
      <c r="AJ1194" s="223"/>
      <c r="AK1194" s="223"/>
      <c r="AL1194" s="223"/>
      <c r="AM1194" s="223"/>
      <c r="AN1194" s="223"/>
      <c r="AO1194" s="223"/>
      <c r="AP1194" s="223"/>
      <c r="AQ1194" s="223"/>
      <c r="AR1194" s="223"/>
      <c r="AS1194" s="223"/>
      <c r="AT1194" s="223"/>
      <c r="AU1194" s="223"/>
      <c r="AV1194" s="223"/>
      <c r="AW1194" s="223"/>
      <c r="AX1194" s="223"/>
      <c r="AY1194" s="223"/>
      <c r="AZ1194" s="223"/>
      <c r="BA1194" s="223"/>
      <c r="BB1194" s="223"/>
      <c r="BC1194" s="223"/>
      <c r="BD1194" s="223"/>
      <c r="BE1194" s="223"/>
      <c r="BF1194" s="223"/>
      <c r="BG1194" s="223"/>
      <c r="BH1194" s="380"/>
      <c r="BI1194" s="381"/>
      <c r="BJ1194" s="381"/>
      <c r="BK1194" s="381"/>
      <c r="BL1194" s="381"/>
      <c r="BM1194" s="381"/>
      <c r="BN1194" s="381"/>
      <c r="BO1194" s="381"/>
      <c r="BP1194" s="381"/>
      <c r="BQ1194" s="381"/>
      <c r="BR1194" s="381"/>
      <c r="BS1194" s="381"/>
      <c r="BT1194" s="381"/>
      <c r="BU1194" s="87"/>
      <c r="BV1194" s="87"/>
      <c r="BW1194" s="87"/>
      <c r="BX1194" s="87"/>
      <c r="BY1194" s="87"/>
      <c r="BZ1194" s="87"/>
      <c r="CA1194" s="87"/>
      <c r="CB1194" s="87"/>
      <c r="CC1194" s="87"/>
      <c r="CD1194" s="87"/>
      <c r="CE1194" s="87"/>
      <c r="CF1194" s="87"/>
      <c r="CG1194" s="87"/>
      <c r="CH1194" s="87"/>
      <c r="CI1194" s="9"/>
    </row>
    <row r="1195" spans="1:99" ht="15" customHeight="1" x14ac:dyDescent="0.25">
      <c r="A1195" s="408" t="s">
        <v>125</v>
      </c>
      <c r="B1195" s="348"/>
      <c r="C1195" s="348"/>
      <c r="D1195" s="309"/>
      <c r="E1195" s="309"/>
      <c r="F1195" s="309"/>
      <c r="G1195" s="309"/>
      <c r="H1195" s="309"/>
      <c r="I1195" s="309"/>
      <c r="J1195" s="309"/>
      <c r="K1195" s="309"/>
      <c r="L1195" s="309"/>
      <c r="M1195" s="309"/>
      <c r="N1195" s="213"/>
      <c r="O1195" s="213"/>
      <c r="P1195" s="213"/>
      <c r="Q1195" s="309"/>
      <c r="R1195" s="309"/>
      <c r="W1195" s="223"/>
      <c r="X1195" s="309"/>
      <c r="Y1195" s="309"/>
      <c r="Z1195" s="309"/>
      <c r="AA1195" s="310"/>
      <c r="AB1195" s="310"/>
      <c r="AC1195" s="310"/>
      <c r="AD1195" s="310"/>
      <c r="AE1195" s="310"/>
      <c r="AF1195" s="310"/>
      <c r="AG1195" s="409"/>
      <c r="AH1195" s="409"/>
      <c r="AI1195" s="409"/>
      <c r="AJ1195" s="409"/>
      <c r="AK1195" s="409"/>
      <c r="AL1195" s="409"/>
      <c r="AM1195" s="409"/>
      <c r="AN1195" s="409"/>
      <c r="AO1195" s="409"/>
      <c r="AP1195" s="409"/>
      <c r="AQ1195" s="409"/>
      <c r="AR1195" s="409"/>
      <c r="AS1195" s="409"/>
      <c r="AT1195" s="409"/>
      <c r="AU1195" s="409"/>
      <c r="AV1195" s="409"/>
      <c r="AW1195" s="409"/>
      <c r="AX1195" s="409"/>
      <c r="AY1195" s="409"/>
      <c r="AZ1195" s="409"/>
      <c r="BA1195" s="409"/>
      <c r="BB1195" s="409"/>
      <c r="BC1195" s="409"/>
      <c r="BD1195" s="409"/>
      <c r="BE1195" s="409"/>
      <c r="BF1195" s="409"/>
      <c r="BG1195" s="313"/>
      <c r="BH1195" s="380"/>
      <c r="BI1195" s="381"/>
      <c r="BJ1195" s="381"/>
      <c r="BK1195" s="381"/>
      <c r="BL1195" s="381"/>
      <c r="BM1195" s="381"/>
      <c r="BN1195" s="381"/>
      <c r="BO1195" s="381"/>
      <c r="BP1195" s="381"/>
      <c r="BQ1195" s="381"/>
      <c r="BR1195" s="381"/>
      <c r="BS1195" s="381"/>
      <c r="BT1195" s="381"/>
      <c r="BU1195" s="87"/>
      <c r="BV1195" s="87"/>
      <c r="BW1195" s="87"/>
      <c r="BX1195" s="87"/>
      <c r="BY1195" s="87"/>
      <c r="BZ1195" s="87"/>
      <c r="CA1195" s="87"/>
      <c r="CB1195" s="87"/>
      <c r="CC1195" s="87"/>
      <c r="CD1195" s="87"/>
      <c r="CE1195" s="87"/>
      <c r="CF1195" s="87"/>
      <c r="CG1195" s="87"/>
      <c r="CH1195" s="87"/>
      <c r="CI1195" s="9"/>
    </row>
    <row r="1196" spans="1:99" ht="15" customHeight="1" x14ac:dyDescent="0.3">
      <c r="A1196" s="363"/>
      <c r="S1196" s="161"/>
      <c r="T1196" s="161"/>
      <c r="U1196" s="161"/>
      <c r="V1196" s="161"/>
      <c r="W1196" s="223"/>
      <c r="BG1196" s="409"/>
      <c r="BH1196" s="380"/>
      <c r="BI1196" s="381"/>
      <c r="BJ1196" s="381"/>
      <c r="BK1196" s="381"/>
      <c r="BL1196" s="381"/>
      <c r="BM1196" s="381"/>
      <c r="BN1196" s="381"/>
      <c r="BO1196" s="381"/>
      <c r="BP1196" s="381"/>
      <c r="BQ1196" s="381"/>
      <c r="BR1196" s="381"/>
      <c r="BS1196" s="381"/>
      <c r="BT1196" s="381"/>
      <c r="BU1196" s="87"/>
      <c r="BV1196" s="87"/>
      <c r="BW1196" s="87"/>
      <c r="BX1196" s="87"/>
      <c r="BY1196" s="87"/>
      <c r="BZ1196" s="87"/>
      <c r="CA1196" s="87"/>
      <c r="CB1196" s="87"/>
      <c r="CC1196" s="87"/>
      <c r="CD1196" s="87"/>
      <c r="CE1196" s="87"/>
      <c r="CF1196" s="87"/>
      <c r="CG1196" s="87"/>
      <c r="CH1196" s="87"/>
      <c r="CI1196" s="9"/>
    </row>
    <row r="1197" spans="1:99" ht="15" customHeight="1" x14ac:dyDescent="0.25">
      <c r="A1197" s="363"/>
      <c r="W1197" s="213"/>
      <c r="BH1197" s="380"/>
      <c r="BI1197" s="381"/>
      <c r="BJ1197" s="381"/>
      <c r="BK1197" s="381"/>
      <c r="BL1197" s="381"/>
      <c r="BM1197" s="381"/>
      <c r="BN1197" s="381"/>
      <c r="BO1197" s="381"/>
      <c r="BP1197" s="381"/>
      <c r="BQ1197" s="381"/>
      <c r="BR1197" s="381"/>
      <c r="BS1197" s="381"/>
      <c r="BT1197" s="381"/>
      <c r="BU1197" s="87"/>
      <c r="BV1197" s="87"/>
      <c r="BW1197" s="87"/>
      <c r="BX1197" s="87"/>
      <c r="BY1197" s="87"/>
      <c r="BZ1197" s="87"/>
      <c r="CA1197" s="87"/>
      <c r="CB1197" s="87"/>
      <c r="CC1197" s="87"/>
      <c r="CD1197" s="87"/>
      <c r="CE1197" s="87"/>
      <c r="CF1197" s="87"/>
      <c r="CG1197" s="87"/>
      <c r="CH1197" s="87"/>
      <c r="CI1197" s="9"/>
    </row>
    <row r="1198" spans="1:99" ht="15" customHeight="1" x14ac:dyDescent="0.25">
      <c r="A1198" s="363"/>
      <c r="W1198" s="213"/>
      <c r="BH1198" s="380"/>
      <c r="BI1198" s="381"/>
      <c r="BJ1198" s="381"/>
      <c r="BK1198" s="381"/>
      <c r="BL1198" s="381"/>
      <c r="BM1198" s="381"/>
      <c r="BN1198" s="381"/>
      <c r="BO1198" s="381"/>
      <c r="BP1198" s="381"/>
      <c r="BQ1198" s="381"/>
      <c r="BR1198" s="381"/>
      <c r="BS1198" s="381"/>
      <c r="BT1198" s="381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</row>
    <row r="1199" spans="1:99" ht="23.25" customHeight="1" x14ac:dyDescent="0.3">
      <c r="A1199" s="156" t="s">
        <v>0</v>
      </c>
      <c r="B1199" s="157"/>
      <c r="C1199" s="157"/>
      <c r="D1199" s="157"/>
      <c r="E1199" s="157"/>
      <c r="F1199" s="157"/>
      <c r="G1199" s="157"/>
      <c r="H1199" s="158"/>
      <c r="I1199" s="159"/>
      <c r="J1199" s="159"/>
      <c r="K1199" s="426" t="s">
        <v>1</v>
      </c>
      <c r="L1199" s="427"/>
      <c r="M1199" s="486" t="s">
        <v>564</v>
      </c>
      <c r="N1199" s="486"/>
      <c r="O1199" s="159"/>
      <c r="P1199" s="159"/>
      <c r="Q1199" s="159"/>
      <c r="R1199" s="159"/>
      <c r="S1199" s="159"/>
      <c r="T1199" s="159"/>
      <c r="U1199" s="159"/>
      <c r="V1199" s="160"/>
      <c r="W1199" s="161"/>
      <c r="X1199" s="161"/>
      <c r="Y1199" s="161"/>
      <c r="Z1199" s="161"/>
      <c r="AA1199" s="161"/>
      <c r="AB1199" s="161"/>
      <c r="AC1199" s="161"/>
      <c r="AD1199" s="161"/>
      <c r="AE1199" s="161"/>
      <c r="AF1199" s="161"/>
      <c r="AG1199" s="161"/>
      <c r="AH1199" s="161"/>
      <c r="AI1199" s="161"/>
      <c r="AJ1199" s="161"/>
      <c r="AK1199" s="161"/>
      <c r="AL1199" s="161"/>
      <c r="AM1199" s="161"/>
      <c r="AN1199" s="161"/>
      <c r="AO1199" s="161"/>
      <c r="AP1199" s="161"/>
      <c r="AQ1199" s="161"/>
      <c r="AR1199" s="161"/>
      <c r="AS1199" s="161"/>
      <c r="AT1199" s="161"/>
      <c r="AU1199" s="161"/>
      <c r="AV1199" s="161"/>
      <c r="AW1199" s="161"/>
      <c r="AX1199" s="161"/>
      <c r="AY1199" s="161"/>
      <c r="AZ1199" s="161"/>
      <c r="BA1199" s="161"/>
      <c r="BB1199" s="161"/>
      <c r="BC1199" s="161"/>
      <c r="BD1199" s="161"/>
      <c r="BE1199" s="161"/>
      <c r="BF1199" s="161"/>
      <c r="BG1199" s="161"/>
      <c r="BH1199" s="162">
        <v>27</v>
      </c>
      <c r="BI1199" s="430" t="s">
        <v>2</v>
      </c>
      <c r="BJ1199" s="431"/>
      <c r="BK1199" s="431"/>
      <c r="BL1199" s="432"/>
      <c r="BM1199" s="430" t="s">
        <v>3</v>
      </c>
      <c r="BN1199" s="431"/>
      <c r="BO1199" s="431"/>
      <c r="BP1199" s="432"/>
      <c r="BQ1199" s="430" t="s">
        <v>4</v>
      </c>
      <c r="BR1199" s="431"/>
      <c r="BS1199" s="431"/>
      <c r="BT1199" s="433"/>
      <c r="BU1199" s="87"/>
      <c r="BV1199" s="87"/>
      <c r="BW1199" s="87"/>
      <c r="BX1199" s="87"/>
      <c r="BY1199" s="88" t="s">
        <v>5</v>
      </c>
      <c r="BZ1199" s="89"/>
      <c r="CA1199" s="89"/>
      <c r="CB1199" s="87"/>
      <c r="CC1199" s="87"/>
      <c r="CD1199" s="87"/>
      <c r="CE1199" s="87"/>
      <c r="CF1199" s="88" t="s">
        <v>6</v>
      </c>
      <c r="CG1199" s="89"/>
      <c r="CH1199" s="89"/>
      <c r="CI1199" s="9"/>
      <c r="CK1199" s="12"/>
      <c r="CL1199" s="434" t="s">
        <v>7</v>
      </c>
      <c r="CM1199" s="434"/>
      <c r="CN1199" s="434"/>
      <c r="CO1199" s="24"/>
      <c r="CQ1199" s="12"/>
      <c r="CR1199" s="434" t="s">
        <v>8</v>
      </c>
      <c r="CS1199" s="434"/>
      <c r="CT1199" s="434"/>
      <c r="CU1199" s="24"/>
    </row>
    <row r="1200" spans="1:99" ht="15.75" customHeight="1" x14ac:dyDescent="0.25">
      <c r="A1200" s="163" t="s">
        <v>9</v>
      </c>
      <c r="B1200" s="435" t="s">
        <v>10</v>
      </c>
      <c r="C1200" s="435"/>
      <c r="D1200" s="435"/>
      <c r="E1200" s="435"/>
      <c r="F1200" s="435"/>
      <c r="G1200" s="435"/>
      <c r="H1200" s="435"/>
      <c r="I1200" s="436" t="s">
        <v>11</v>
      </c>
      <c r="J1200" s="436"/>
      <c r="K1200" s="436"/>
      <c r="L1200" s="436"/>
      <c r="M1200" s="436"/>
      <c r="N1200" s="436"/>
      <c r="O1200" s="461" t="s">
        <v>12</v>
      </c>
      <c r="P1200" s="461"/>
      <c r="Q1200" s="497" t="s">
        <v>13</v>
      </c>
      <c r="R1200" s="497"/>
      <c r="S1200" s="497"/>
      <c r="T1200" s="497"/>
      <c r="U1200" s="497"/>
      <c r="V1200" s="498"/>
      <c r="W1200" s="164"/>
      <c r="X1200" s="165"/>
      <c r="Y1200" s="437" t="s">
        <v>11</v>
      </c>
      <c r="Z1200" s="438"/>
      <c r="AA1200" s="438"/>
      <c r="AB1200" s="438"/>
      <c r="AC1200" s="438"/>
      <c r="AD1200" s="438"/>
      <c r="AE1200" s="438"/>
      <c r="AF1200" s="438"/>
      <c r="AG1200" s="438"/>
      <c r="AH1200" s="438"/>
      <c r="AI1200" s="438"/>
      <c r="AJ1200" s="438"/>
      <c r="AK1200" s="438"/>
      <c r="AL1200" s="438"/>
      <c r="AM1200" s="438"/>
      <c r="AN1200" s="438"/>
      <c r="AO1200" s="438"/>
      <c r="AP1200" s="438"/>
      <c r="AQ1200" s="438"/>
      <c r="AR1200" s="438"/>
      <c r="AS1200" s="438"/>
      <c r="AT1200" s="438"/>
      <c r="AU1200" s="439"/>
      <c r="AV1200" s="166"/>
      <c r="AW1200" s="167"/>
      <c r="AX1200" s="167"/>
      <c r="AY1200" s="167"/>
      <c r="AZ1200" s="167"/>
      <c r="BA1200" s="168"/>
      <c r="BB1200" s="167"/>
      <c r="BC1200" s="167"/>
      <c r="BD1200" s="167"/>
      <c r="BE1200" s="167"/>
      <c r="BF1200" s="168"/>
      <c r="BG1200" s="169"/>
      <c r="BH1200" s="170" t="s">
        <v>9</v>
      </c>
      <c r="BI1200" s="171" t="s">
        <v>7</v>
      </c>
      <c r="BJ1200" s="172"/>
      <c r="BK1200" s="173" t="s">
        <v>14</v>
      </c>
      <c r="BL1200" s="174" t="s">
        <v>15</v>
      </c>
      <c r="BM1200" s="171" t="s">
        <v>7</v>
      </c>
      <c r="BN1200" s="172"/>
      <c r="BO1200" s="173" t="s">
        <v>14</v>
      </c>
      <c r="BP1200" s="173" t="s">
        <v>15</v>
      </c>
      <c r="BQ1200" s="171" t="s">
        <v>7</v>
      </c>
      <c r="BR1200" s="172"/>
      <c r="BS1200" s="173" t="s">
        <v>14</v>
      </c>
      <c r="BT1200" s="174" t="s">
        <v>15</v>
      </c>
      <c r="BU1200" s="87"/>
      <c r="BV1200" s="87"/>
      <c r="BW1200" s="463" t="s">
        <v>9</v>
      </c>
      <c r="BX1200" s="91" t="s">
        <v>7</v>
      </c>
      <c r="BY1200" s="450" t="s">
        <v>16</v>
      </c>
      <c r="BZ1200" s="450" t="s">
        <v>14</v>
      </c>
      <c r="CA1200" s="452" t="s">
        <v>15</v>
      </c>
      <c r="CB1200" s="87"/>
      <c r="CC1200" s="87"/>
      <c r="CD1200" s="454" t="s">
        <v>9</v>
      </c>
      <c r="CE1200" s="92" t="s">
        <v>7</v>
      </c>
      <c r="CF1200" s="450" t="s">
        <v>16</v>
      </c>
      <c r="CG1200" s="457" t="s">
        <v>14</v>
      </c>
      <c r="CH1200" s="459" t="s">
        <v>15</v>
      </c>
      <c r="CI1200" s="9"/>
      <c r="CK1200" s="25" t="s">
        <v>9</v>
      </c>
      <c r="CL1200" s="26" t="s">
        <v>17</v>
      </c>
      <c r="CM1200" s="26" t="s">
        <v>18</v>
      </c>
      <c r="CN1200" s="1" t="s">
        <v>19</v>
      </c>
      <c r="CO1200" s="27" t="s">
        <v>20</v>
      </c>
      <c r="CP1200" s="28"/>
      <c r="CQ1200" s="25" t="s">
        <v>9</v>
      </c>
      <c r="CR1200" s="26" t="s">
        <v>17</v>
      </c>
      <c r="CS1200" s="26" t="s">
        <v>18</v>
      </c>
      <c r="CT1200" s="1" t="s">
        <v>19</v>
      </c>
      <c r="CU1200" s="27" t="s">
        <v>20</v>
      </c>
    </row>
    <row r="1201" spans="1:99" ht="31.5" customHeight="1" x14ac:dyDescent="0.25">
      <c r="A1201" s="175"/>
      <c r="B1201" s="176"/>
      <c r="C1201" s="177" t="s">
        <v>17</v>
      </c>
      <c r="D1201" s="177" t="s">
        <v>18</v>
      </c>
      <c r="E1201" s="177" t="s">
        <v>19</v>
      </c>
      <c r="F1201" s="178" t="s">
        <v>16</v>
      </c>
      <c r="G1201" s="178" t="s">
        <v>21</v>
      </c>
      <c r="H1201" s="178" t="s">
        <v>22</v>
      </c>
      <c r="I1201" s="440" t="s">
        <v>23</v>
      </c>
      <c r="J1201" s="440"/>
      <c r="K1201" s="441" t="s">
        <v>24</v>
      </c>
      <c r="L1201" s="441"/>
      <c r="M1201" s="441" t="s">
        <v>25</v>
      </c>
      <c r="N1201" s="441"/>
      <c r="O1201" s="462"/>
      <c r="P1201" s="462"/>
      <c r="Q1201" s="499"/>
      <c r="R1201" s="499"/>
      <c r="S1201" s="499"/>
      <c r="T1201" s="499"/>
      <c r="U1201" s="499"/>
      <c r="V1201" s="500"/>
      <c r="W1201" s="164"/>
      <c r="X1201" s="165"/>
      <c r="Y1201" s="179"/>
      <c r="Z1201" s="442" t="s">
        <v>26</v>
      </c>
      <c r="AA1201" s="442"/>
      <c r="AB1201" s="442"/>
      <c r="AC1201" s="442"/>
      <c r="AD1201" s="443" t="s">
        <v>27</v>
      </c>
      <c r="AE1201" s="443"/>
      <c r="AF1201" s="443"/>
      <c r="AG1201" s="443"/>
      <c r="AH1201" s="443" t="s">
        <v>28</v>
      </c>
      <c r="AI1201" s="443"/>
      <c r="AJ1201" s="443"/>
      <c r="AK1201" s="443"/>
      <c r="AL1201" s="444" t="s">
        <v>29</v>
      </c>
      <c r="AM1201" s="444"/>
      <c r="AN1201" s="444"/>
      <c r="AO1201" s="444"/>
      <c r="AP1201" s="445" t="s">
        <v>30</v>
      </c>
      <c r="AQ1201" s="445"/>
      <c r="AR1201" s="445" t="s">
        <v>31</v>
      </c>
      <c r="AS1201" s="445"/>
      <c r="AT1201" s="445"/>
      <c r="AU1201" s="446"/>
      <c r="AW1201" s="447" t="s">
        <v>32</v>
      </c>
      <c r="AX1201" s="448"/>
      <c r="AY1201" s="448"/>
      <c r="AZ1201" s="448"/>
      <c r="BA1201" s="449"/>
      <c r="BB1201" s="447" t="s">
        <v>33</v>
      </c>
      <c r="BC1201" s="448"/>
      <c r="BD1201" s="448"/>
      <c r="BE1201" s="448"/>
      <c r="BF1201" s="449"/>
      <c r="BG1201" s="181"/>
      <c r="BH1201" s="170"/>
      <c r="BI1201" s="171" t="s">
        <v>34</v>
      </c>
      <c r="BJ1201" s="173" t="s">
        <v>16</v>
      </c>
      <c r="BK1201" s="173"/>
      <c r="BL1201" s="174"/>
      <c r="BM1201" s="171" t="s">
        <v>34</v>
      </c>
      <c r="BN1201" s="173" t="s">
        <v>16</v>
      </c>
      <c r="BO1201" s="173"/>
      <c r="BP1201" s="173"/>
      <c r="BQ1201" s="171" t="s">
        <v>34</v>
      </c>
      <c r="BR1201" s="173" t="s">
        <v>16</v>
      </c>
      <c r="BS1201" s="173"/>
      <c r="BT1201" s="174"/>
      <c r="BU1201" s="87"/>
      <c r="BV1201" s="87"/>
      <c r="BW1201" s="464"/>
      <c r="BX1201" s="95" t="s">
        <v>34</v>
      </c>
      <c r="BY1201" s="451"/>
      <c r="BZ1201" s="451"/>
      <c r="CA1201" s="453"/>
      <c r="CB1201" s="87"/>
      <c r="CC1201" s="87"/>
      <c r="CD1201" s="455"/>
      <c r="CE1201" s="88" t="s">
        <v>34</v>
      </c>
      <c r="CF1201" s="456"/>
      <c r="CG1201" s="458"/>
      <c r="CH1201" s="460"/>
      <c r="CI1201" s="9"/>
      <c r="CK1201" s="25"/>
      <c r="CL1201" s="29" t="s">
        <v>35</v>
      </c>
      <c r="CM1201" s="26" t="s">
        <v>35</v>
      </c>
      <c r="CN1201" s="26" t="s">
        <v>35</v>
      </c>
      <c r="CO1201" s="27" t="s">
        <v>35</v>
      </c>
      <c r="CP1201" s="15"/>
      <c r="CQ1201" s="25"/>
      <c r="CR1201" s="29" t="s">
        <v>35</v>
      </c>
      <c r="CS1201" s="26" t="s">
        <v>35</v>
      </c>
      <c r="CT1201" s="26" t="s">
        <v>35</v>
      </c>
      <c r="CU1201" s="27" t="s">
        <v>35</v>
      </c>
    </row>
    <row r="1202" spans="1:99" ht="15.75" customHeight="1" x14ac:dyDescent="0.25">
      <c r="A1202" s="182"/>
      <c r="B1202" s="178" t="s">
        <v>36</v>
      </c>
      <c r="C1202" s="177" t="s">
        <v>37</v>
      </c>
      <c r="D1202" s="177" t="s">
        <v>37</v>
      </c>
      <c r="E1202" s="177" t="s">
        <v>37</v>
      </c>
      <c r="F1202" s="177" t="s">
        <v>37</v>
      </c>
      <c r="G1202" s="177" t="s">
        <v>37</v>
      </c>
      <c r="H1202" s="177" t="s">
        <v>37</v>
      </c>
      <c r="I1202" s="178" t="s">
        <v>38</v>
      </c>
      <c r="J1202" s="178" t="s">
        <v>39</v>
      </c>
      <c r="K1202" s="178" t="s">
        <v>38</v>
      </c>
      <c r="L1202" s="178" t="s">
        <v>39</v>
      </c>
      <c r="M1202" s="178" t="s">
        <v>38</v>
      </c>
      <c r="N1202" s="178" t="s">
        <v>39</v>
      </c>
      <c r="O1202" s="178" t="s">
        <v>38</v>
      </c>
      <c r="P1202" s="178" t="s">
        <v>39</v>
      </c>
      <c r="Q1202" s="183" t="s">
        <v>17</v>
      </c>
      <c r="R1202" s="183" t="s">
        <v>18</v>
      </c>
      <c r="S1202" s="183" t="s">
        <v>19</v>
      </c>
      <c r="T1202" s="183" t="s">
        <v>38</v>
      </c>
      <c r="U1202" s="183" t="s">
        <v>39</v>
      </c>
      <c r="V1202" s="184" t="s">
        <v>36</v>
      </c>
      <c r="W1202" s="185"/>
      <c r="X1202" s="186"/>
      <c r="Y1202" s="175"/>
      <c r="Z1202" s="187" t="s">
        <v>17</v>
      </c>
      <c r="AA1202" s="187" t="s">
        <v>18</v>
      </c>
      <c r="AB1202" s="188" t="s">
        <v>19</v>
      </c>
      <c r="AC1202" s="189" t="s">
        <v>16</v>
      </c>
      <c r="AD1202" s="187" t="s">
        <v>17</v>
      </c>
      <c r="AE1202" s="187" t="s">
        <v>18</v>
      </c>
      <c r="AF1202" s="187" t="s">
        <v>19</v>
      </c>
      <c r="AG1202" s="189" t="s">
        <v>16</v>
      </c>
      <c r="AH1202" s="187" t="s">
        <v>17</v>
      </c>
      <c r="AI1202" s="187" t="s">
        <v>18</v>
      </c>
      <c r="AJ1202" s="187" t="s">
        <v>19</v>
      </c>
      <c r="AK1202" s="189" t="s">
        <v>16</v>
      </c>
      <c r="AL1202" s="187" t="s">
        <v>17</v>
      </c>
      <c r="AM1202" s="187" t="s">
        <v>18</v>
      </c>
      <c r="AN1202" s="187" t="s">
        <v>19</v>
      </c>
      <c r="AO1202" s="189" t="s">
        <v>39</v>
      </c>
      <c r="AP1202" s="189" t="s">
        <v>38</v>
      </c>
      <c r="AQ1202" s="189" t="s">
        <v>39</v>
      </c>
      <c r="AR1202" s="187" t="s">
        <v>17</v>
      </c>
      <c r="AS1202" s="187" t="s">
        <v>18</v>
      </c>
      <c r="AT1202" s="187" t="s">
        <v>19</v>
      </c>
      <c r="AU1202" s="190" t="s">
        <v>39</v>
      </c>
      <c r="AV1202" s="191" t="s">
        <v>17</v>
      </c>
      <c r="AW1202" s="192" t="s">
        <v>17</v>
      </c>
      <c r="AX1202" s="189" t="s">
        <v>18</v>
      </c>
      <c r="AY1202" s="189" t="s">
        <v>19</v>
      </c>
      <c r="AZ1202" s="189" t="s">
        <v>38</v>
      </c>
      <c r="BA1202" s="193" t="s">
        <v>39</v>
      </c>
      <c r="BB1202" s="192" t="s">
        <v>17</v>
      </c>
      <c r="BC1202" s="189" t="s">
        <v>18</v>
      </c>
      <c r="BD1202" s="189" t="s">
        <v>19</v>
      </c>
      <c r="BE1202" s="189" t="s">
        <v>38</v>
      </c>
      <c r="BF1202" s="193" t="s">
        <v>39</v>
      </c>
      <c r="BG1202" s="194"/>
      <c r="BH1202" s="195"/>
      <c r="BI1202" s="196"/>
      <c r="BJ1202" s="197"/>
      <c r="BK1202" s="198"/>
      <c r="BL1202" s="199"/>
      <c r="BM1202" s="196"/>
      <c r="BN1202" s="197"/>
      <c r="BO1202" s="198"/>
      <c r="BP1202" s="200"/>
      <c r="BQ1202" s="196"/>
      <c r="BR1202" s="197"/>
      <c r="BS1202" s="198"/>
      <c r="BT1202" s="199"/>
      <c r="BU1202" s="8"/>
      <c r="BV1202" s="87"/>
      <c r="BW1202" s="97"/>
      <c r="BX1202" s="95"/>
      <c r="BY1202" s="93"/>
      <c r="BZ1202" s="93"/>
      <c r="CA1202" s="98"/>
      <c r="CB1202" s="8"/>
      <c r="CC1202" s="87"/>
      <c r="CD1202" s="90"/>
      <c r="CE1202" s="99"/>
      <c r="CF1202" s="100"/>
      <c r="CG1202" s="100"/>
      <c r="CH1202" s="101"/>
      <c r="CI1202" s="8"/>
      <c r="CJ1202" s="9"/>
      <c r="CK1202" s="25"/>
      <c r="CL1202" s="10"/>
      <c r="CM1202" s="10"/>
      <c r="CN1202" s="10"/>
      <c r="CO1202" s="11"/>
      <c r="CP1202" s="8"/>
      <c r="CQ1202" s="25"/>
      <c r="CR1202" s="30"/>
      <c r="CS1202" s="30"/>
      <c r="CT1202" s="30"/>
      <c r="CU1202" s="46"/>
    </row>
    <row r="1203" spans="1:99" ht="15.75" customHeight="1" x14ac:dyDescent="0.25">
      <c r="A1203" s="201" t="s">
        <v>40</v>
      </c>
      <c r="B1203" s="202"/>
      <c r="C1203" s="203">
        <v>176</v>
      </c>
      <c r="D1203" s="204">
        <v>46.83</v>
      </c>
      <c r="E1203" s="204">
        <v>182.6</v>
      </c>
      <c r="F1203" s="205">
        <f t="shared" ref="F1203:F1210" si="1007">C1203+D1203+E1203</f>
        <v>405.42999999999995</v>
      </c>
      <c r="G1203" s="206">
        <f>F1203+G1157</f>
        <v>7512.6239999999998</v>
      </c>
      <c r="H1203" s="206">
        <f>G1203/BH1199</f>
        <v>278.24533333333335</v>
      </c>
      <c r="I1203" s="207">
        <f t="shared" ref="I1203:I1219" si="1008">AC1203</f>
        <v>0</v>
      </c>
      <c r="J1203" s="207">
        <f>I1203+J1157</f>
        <v>0</v>
      </c>
      <c r="K1203" s="207">
        <f t="shared" ref="K1203:K1219" si="1009">AG1203</f>
        <v>90</v>
      </c>
      <c r="L1203" s="207">
        <f>K1203+L1157</f>
        <v>320</v>
      </c>
      <c r="M1203" s="207">
        <f t="shared" ref="M1203:M1219" si="1010">AK1203</f>
        <v>735</v>
      </c>
      <c r="N1203" s="207" t="e">
        <f>M1203+N1157</f>
        <v>#VALUE!</v>
      </c>
      <c r="O1203" s="208">
        <f>(24*60-(I1203+K1203+M1203+AR1203+AS1203+AT1203+AP1203))/24/60*100</f>
        <v>42.708333333333329</v>
      </c>
      <c r="P1203" s="410" t="e">
        <f>(X1203*24*60-(J1203+L1203+N1203+AQ1203+AU1203))/X1203/24/60*100</f>
        <v>#VALUE!</v>
      </c>
      <c r="Q1203" s="209"/>
      <c r="R1203" s="210"/>
      <c r="S1203" s="211"/>
      <c r="T1203" s="209"/>
      <c r="U1203" s="209"/>
      <c r="V1203" s="212"/>
      <c r="W1203" s="213"/>
      <c r="X1203" s="214">
        <f>BH1199</f>
        <v>27</v>
      </c>
      <c r="Y1203" s="201" t="s">
        <v>40</v>
      </c>
      <c r="Z1203" s="215"/>
      <c r="AA1203" s="216"/>
      <c r="AB1203" s="217"/>
      <c r="AC1203" s="210">
        <f t="shared" ref="AC1203:AC1219" si="1011">Z1203+AA1203+AB1203</f>
        <v>0</v>
      </c>
      <c r="AD1203" s="215"/>
      <c r="AE1203" s="215">
        <v>90</v>
      </c>
      <c r="AF1203" s="215"/>
      <c r="AG1203" s="210">
        <f t="shared" ref="AG1203:AG1219" si="1012">AD1203+AE1203+AF1203</f>
        <v>90</v>
      </c>
      <c r="AH1203" s="216">
        <v>270</v>
      </c>
      <c r="AI1203" s="216">
        <v>190</v>
      </c>
      <c r="AJ1203" s="216">
        <v>275</v>
      </c>
      <c r="AK1203" s="210">
        <f t="shared" ref="AK1203:AK1219" si="1013">AH1203+AI1203+AJ1203</f>
        <v>735</v>
      </c>
      <c r="AL1203" s="218"/>
      <c r="AM1203" s="218"/>
      <c r="AN1203" s="218"/>
      <c r="AO1203" s="207">
        <f>AL1203+AM1203+AN1203+AO1157</f>
        <v>0</v>
      </c>
      <c r="AP1203" s="209"/>
      <c r="AQ1203" s="411">
        <f>AP1203+AQ1157</f>
        <v>0</v>
      </c>
      <c r="AR1203" s="210"/>
      <c r="AS1203" s="210"/>
      <c r="AT1203" s="210"/>
      <c r="AU1203" s="219">
        <f>AR1203+AS1203+AT1203+AU1157</f>
        <v>0</v>
      </c>
      <c r="AV1203" s="220" t="s">
        <v>40</v>
      </c>
      <c r="AW1203" s="221"/>
      <c r="AX1203" s="210"/>
      <c r="AY1203" s="210"/>
      <c r="AZ1203" s="219">
        <f>AW1203+AX1203+AY1203</f>
        <v>0</v>
      </c>
      <c r="BA1203" s="222">
        <f>AZ1203+BA1157</f>
        <v>0</v>
      </c>
      <c r="BB1203" s="221"/>
      <c r="BC1203" s="210"/>
      <c r="BD1203" s="210"/>
      <c r="BE1203" s="219">
        <f>BB1203+BC1203+BD1203</f>
        <v>0</v>
      </c>
      <c r="BF1203" s="222">
        <f t="shared" ref="BF1203:BF1225" si="1014">BE1203+BF1157</f>
        <v>0</v>
      </c>
      <c r="BG1203" s="223"/>
      <c r="BH1203" s="224" t="s">
        <v>40</v>
      </c>
      <c r="BI1203" s="225"/>
      <c r="BJ1203" s="226">
        <v>1.45</v>
      </c>
      <c r="BK1203" s="227"/>
      <c r="BL1203" s="228"/>
      <c r="BM1203" s="225"/>
      <c r="BN1203" s="226">
        <v>0.9</v>
      </c>
      <c r="BO1203" s="227"/>
      <c r="BP1203" s="229"/>
      <c r="BQ1203" s="225"/>
      <c r="BR1203" s="226">
        <v>1.1000000000000001</v>
      </c>
      <c r="BS1203" s="227"/>
      <c r="BT1203" s="230"/>
      <c r="BU1203" s="8"/>
      <c r="BV1203" s="87"/>
      <c r="BW1203" s="104" t="s">
        <v>40</v>
      </c>
      <c r="BX1203" s="13"/>
      <c r="BY1203" s="102">
        <f>BJ1203+BN1203+BR1203</f>
        <v>3.45</v>
      </c>
      <c r="BZ1203" s="102"/>
      <c r="CA1203" s="98"/>
      <c r="CB1203" s="8"/>
      <c r="CC1203" s="87"/>
      <c r="CD1203" s="90" t="s">
        <v>40</v>
      </c>
      <c r="CE1203" s="105"/>
      <c r="CF1203" s="102">
        <f>BY1203</f>
        <v>3.45</v>
      </c>
      <c r="CG1203" s="102"/>
      <c r="CH1203" s="106"/>
      <c r="CI1203" s="8"/>
      <c r="CJ1203" s="9"/>
      <c r="CK1203" s="25" t="s">
        <v>40</v>
      </c>
      <c r="CL1203" s="31">
        <f>BJ1203/C1203*100</f>
        <v>0.82386363636363624</v>
      </c>
      <c r="CM1203" s="31">
        <f>BN1203/D1203*100</f>
        <v>1.9218449711723256</v>
      </c>
      <c r="CN1203" s="31">
        <f>BR1203/E1203*100</f>
        <v>0.60240963855421692</v>
      </c>
      <c r="CO1203" s="32">
        <f>BY1203/F1203%</f>
        <v>0.85094837579853499</v>
      </c>
      <c r="CP1203" s="8"/>
      <c r="CQ1203" s="25" t="s">
        <v>40</v>
      </c>
      <c r="CR1203" s="31"/>
      <c r="CS1203" s="31"/>
      <c r="CT1203" s="31"/>
      <c r="CU1203" s="32"/>
    </row>
    <row r="1204" spans="1:99" ht="15.75" customHeight="1" x14ac:dyDescent="0.25">
      <c r="A1204" s="182" t="s">
        <v>41</v>
      </c>
      <c r="B1204" s="202"/>
      <c r="C1204" s="204">
        <v>172.28</v>
      </c>
      <c r="D1204" s="204">
        <v>148.52699999999999</v>
      </c>
      <c r="E1204" s="204">
        <v>23.09</v>
      </c>
      <c r="F1204" s="205">
        <f t="shared" si="1007"/>
        <v>343.89699999999999</v>
      </c>
      <c r="G1204" s="206">
        <f t="shared" ref="G1204:G1227" si="1015">F1204+G1158</f>
        <v>7379.5809999999992</v>
      </c>
      <c r="H1204" s="205">
        <f>G1204/BH1199</f>
        <v>273.31781481481477</v>
      </c>
      <c r="I1204" s="231">
        <f t="shared" si="1008"/>
        <v>0</v>
      </c>
      <c r="J1204" s="207">
        <f t="shared" ref="J1204:J1225" si="1016">I1204+J1158</f>
        <v>520</v>
      </c>
      <c r="K1204" s="231">
        <f t="shared" si="1009"/>
        <v>0</v>
      </c>
      <c r="L1204" s="207">
        <f t="shared" ref="L1204:L1225" si="1017">K1204+L1158</f>
        <v>175</v>
      </c>
      <c r="M1204" s="207">
        <f t="shared" si="1010"/>
        <v>425</v>
      </c>
      <c r="N1204" s="207">
        <f t="shared" ref="N1204:N1225" si="1018">M1204+N1158</f>
        <v>16590</v>
      </c>
      <c r="O1204" s="208">
        <f>(24*60-(I1204+K1204+M1204+AR1204+AS1204+AT1204+AP1204))/24/60*100</f>
        <v>70.4861111111111</v>
      </c>
      <c r="P1204" s="208">
        <f>(X1204*24*60-(J1204+L1204+N1204+AQ1204+AU1204))/X1204/24/60*100</f>
        <v>55.542695473251023</v>
      </c>
      <c r="Q1204" s="232"/>
      <c r="R1204" s="233"/>
      <c r="S1204" s="233"/>
      <c r="T1204" s="234"/>
      <c r="U1204" s="234"/>
      <c r="V1204" s="184"/>
      <c r="W1204" s="213"/>
      <c r="X1204" s="214">
        <f t="shared" ref="X1204:X1213" si="1019">X1203</f>
        <v>27</v>
      </c>
      <c r="Y1204" s="182" t="s">
        <v>41</v>
      </c>
      <c r="Z1204" s="215"/>
      <c r="AA1204" s="216"/>
      <c r="AB1204" s="216"/>
      <c r="AC1204" s="210">
        <f t="shared" si="1011"/>
        <v>0</v>
      </c>
      <c r="AD1204" s="235"/>
      <c r="AE1204" s="235"/>
      <c r="AF1204" s="235"/>
      <c r="AG1204" s="210">
        <f t="shared" si="1012"/>
        <v>0</v>
      </c>
      <c r="AH1204" s="235">
        <v>0</v>
      </c>
      <c r="AI1204" s="235">
        <v>75</v>
      </c>
      <c r="AJ1204" s="235">
        <v>350</v>
      </c>
      <c r="AK1204" s="210">
        <f t="shared" si="1013"/>
        <v>425</v>
      </c>
      <c r="AL1204" s="233"/>
      <c r="AM1204" s="233"/>
      <c r="AN1204" s="233"/>
      <c r="AO1204" s="207">
        <f t="shared" ref="AO1204:AO1225" si="1020">AL1204+AM1204+AN1204+AO1158</f>
        <v>0</v>
      </c>
      <c r="AP1204" s="236"/>
      <c r="AQ1204" s="411">
        <f t="shared" ref="AQ1204:AQ1225" si="1021">AP1204+AQ1158</f>
        <v>0</v>
      </c>
      <c r="AR1204" s="237"/>
      <c r="AS1204" s="237"/>
      <c r="AT1204" s="237"/>
      <c r="AU1204" s="219">
        <f t="shared" ref="AU1204:AU1225" si="1022">AR1204+AS1204+AT1204+AU1158</f>
        <v>0</v>
      </c>
      <c r="AV1204" s="220" t="s">
        <v>42</v>
      </c>
      <c r="AW1204" s="221"/>
      <c r="AX1204" s="210"/>
      <c r="AY1204" s="210"/>
      <c r="AZ1204" s="219">
        <f>AW1204+AX1204+AY1204</f>
        <v>0</v>
      </c>
      <c r="BA1204" s="222">
        <f t="shared" ref="BA1204:BA1226" si="1023">AZ1204+BA1158</f>
        <v>0</v>
      </c>
      <c r="BB1204" s="221"/>
      <c r="BC1204" s="210"/>
      <c r="BD1204" s="210"/>
      <c r="BE1204" s="219">
        <f>BB1204+BC1204+BD1204</f>
        <v>0</v>
      </c>
      <c r="BF1204" s="222">
        <f t="shared" si="1014"/>
        <v>0</v>
      </c>
      <c r="BG1204" s="238"/>
      <c r="BH1204" s="195"/>
      <c r="BI1204" s="239"/>
      <c r="BJ1204" s="240"/>
      <c r="BK1204" s="241"/>
      <c r="BL1204" s="242"/>
      <c r="BM1204" s="239"/>
      <c r="BN1204" s="241"/>
      <c r="BO1204" s="241"/>
      <c r="BP1204" s="198"/>
      <c r="BQ1204" s="239"/>
      <c r="BR1204" s="241"/>
      <c r="BS1204" s="241"/>
      <c r="BT1204" s="243"/>
      <c r="BU1204" s="8"/>
      <c r="BV1204" s="87"/>
      <c r="BW1204" s="107"/>
      <c r="BX1204" s="14"/>
      <c r="BY1204" s="93"/>
      <c r="BZ1204" s="93"/>
      <c r="CA1204" s="98"/>
      <c r="CB1204" s="8"/>
      <c r="CC1204" s="87"/>
      <c r="CD1204" s="108"/>
      <c r="CE1204" s="109"/>
      <c r="CF1204" s="93"/>
      <c r="CG1204" s="93"/>
      <c r="CH1204" s="110"/>
      <c r="CI1204" s="8"/>
      <c r="CJ1204" s="9"/>
      <c r="CK1204" s="25"/>
      <c r="CL1204" s="2"/>
      <c r="CM1204" s="2"/>
      <c r="CN1204" s="2"/>
      <c r="CO1204" s="3"/>
      <c r="CP1204" s="8"/>
      <c r="CQ1204" s="25"/>
      <c r="CR1204" s="2"/>
      <c r="CS1204" s="2"/>
      <c r="CT1204" s="2"/>
      <c r="CU1204" s="3"/>
    </row>
    <row r="1205" spans="1:99" ht="15.75" customHeight="1" x14ac:dyDescent="0.25">
      <c r="A1205" s="201" t="s">
        <v>43</v>
      </c>
      <c r="B1205" s="503">
        <v>260</v>
      </c>
      <c r="C1205" s="204">
        <v>82.73</v>
      </c>
      <c r="D1205" s="204">
        <v>71.69</v>
      </c>
      <c r="E1205" s="204">
        <v>61.42</v>
      </c>
      <c r="F1205" s="244">
        <f t="shared" si="1007"/>
        <v>215.84000000000003</v>
      </c>
      <c r="G1205" s="206">
        <f t="shared" si="1015"/>
        <v>5240.3610000000008</v>
      </c>
      <c r="H1205" s="206">
        <f>G1205/BH1199</f>
        <v>194.08744444444449</v>
      </c>
      <c r="I1205" s="207">
        <f t="shared" si="1008"/>
        <v>130</v>
      </c>
      <c r="J1205" s="207">
        <f t="shared" si="1016"/>
        <v>515</v>
      </c>
      <c r="K1205" s="207">
        <f t="shared" si="1009"/>
        <v>130</v>
      </c>
      <c r="L1205" s="207">
        <f t="shared" si="1017"/>
        <v>765</v>
      </c>
      <c r="M1205" s="207">
        <f t="shared" si="1010"/>
        <v>105</v>
      </c>
      <c r="N1205" s="207">
        <f t="shared" si="1018"/>
        <v>3910</v>
      </c>
      <c r="O1205" s="208">
        <f>(24*60-(I1205+K1205+M1205+AR1205+AS1205+AT1205+AP1205))/24/60*100</f>
        <v>74.652777777777786</v>
      </c>
      <c r="P1205" s="208">
        <f>(X1205*24*60-(J1205+L1205+N1205+AQ1205+AU1205))/X1205/24/60*100</f>
        <v>85.288065843621396</v>
      </c>
      <c r="Q1205" s="496">
        <f>(C1205+C1206)/AL1205*60</f>
        <v>11.030666666666667</v>
      </c>
      <c r="R1205" s="496">
        <f>(D1205+D1206)/AM1205*60</f>
        <v>12.886027397260273</v>
      </c>
      <c r="S1205" s="496">
        <f>(E1205+E1206)/AN1205*60</f>
        <v>14.173846153846155</v>
      </c>
      <c r="T1205" s="496">
        <f>(F1205+F1206)/(AL1205+AM1205+AN1205)*60</f>
        <v>12.420837209302327</v>
      </c>
      <c r="U1205" s="496">
        <f>(G1205+G1206)*60/AO1205</f>
        <v>12.066737232428791</v>
      </c>
      <c r="V1205" s="487">
        <v>13.76</v>
      </c>
      <c r="W1205" s="245"/>
      <c r="X1205" s="214">
        <f t="shared" si="1019"/>
        <v>27</v>
      </c>
      <c r="Y1205" s="201" t="s">
        <v>43</v>
      </c>
      <c r="Z1205" s="215"/>
      <c r="AA1205" s="216">
        <v>30</v>
      </c>
      <c r="AB1205" s="216">
        <v>100</v>
      </c>
      <c r="AC1205" s="210">
        <f t="shared" si="1011"/>
        <v>130</v>
      </c>
      <c r="AD1205" s="246"/>
      <c r="AE1205" s="235">
        <v>30</v>
      </c>
      <c r="AF1205" s="235">
        <v>100</v>
      </c>
      <c r="AG1205" s="210">
        <f t="shared" si="1012"/>
        <v>130</v>
      </c>
      <c r="AH1205" s="235">
        <v>30</v>
      </c>
      <c r="AI1205" s="235">
        <v>55</v>
      </c>
      <c r="AJ1205" s="235">
        <v>20</v>
      </c>
      <c r="AK1205" s="210">
        <f t="shared" si="1013"/>
        <v>105</v>
      </c>
      <c r="AL1205" s="247">
        <f>480-30</f>
        <v>450</v>
      </c>
      <c r="AM1205" s="247">
        <f>480-60-55</f>
        <v>365</v>
      </c>
      <c r="AN1205" s="247">
        <f>480-220</f>
        <v>260</v>
      </c>
      <c r="AO1205" s="207">
        <f t="shared" si="1020"/>
        <v>29665</v>
      </c>
      <c r="AP1205" s="209"/>
      <c r="AQ1205" s="411">
        <f t="shared" si="1021"/>
        <v>0</v>
      </c>
      <c r="AR1205" s="210"/>
      <c r="AS1205" s="210"/>
      <c r="AT1205" s="210"/>
      <c r="AU1205" s="219">
        <f t="shared" si="1022"/>
        <v>530</v>
      </c>
      <c r="AV1205" s="220" t="s">
        <v>44</v>
      </c>
      <c r="AW1205" s="221"/>
      <c r="AX1205" s="210"/>
      <c r="AY1205" s="210"/>
      <c r="AZ1205" s="219">
        <f>AW1205+AX1205+AY1205</f>
        <v>0</v>
      </c>
      <c r="BA1205" s="222">
        <f t="shared" si="1023"/>
        <v>0</v>
      </c>
      <c r="BB1205" s="221"/>
      <c r="BC1205" s="210"/>
      <c r="BD1205" s="210"/>
      <c r="BE1205" s="219">
        <f>BB1205+BC1205+BD1205</f>
        <v>0</v>
      </c>
      <c r="BF1205" s="222">
        <f t="shared" si="1014"/>
        <v>0</v>
      </c>
      <c r="BG1205" s="248">
        <f>SUM(AR1205:AT1207,AP1205:AP1207,AL1205:AN1207,AH1205:AJ1207,AD1205:AF1207,Z1205:AB1207)</f>
        <v>1440</v>
      </c>
      <c r="BH1205" s="224" t="s">
        <v>45</v>
      </c>
      <c r="BI1205" s="225"/>
      <c r="BJ1205" s="249">
        <v>1</v>
      </c>
      <c r="BK1205" s="226"/>
      <c r="BL1205" s="250"/>
      <c r="BM1205" s="225"/>
      <c r="BN1205" s="226">
        <v>0.69</v>
      </c>
      <c r="BO1205" s="226"/>
      <c r="BP1205" s="251"/>
      <c r="BQ1205" s="225"/>
      <c r="BR1205" s="226">
        <v>0.65</v>
      </c>
      <c r="BS1205" s="226"/>
      <c r="BT1205" s="252"/>
      <c r="BU1205" s="8"/>
      <c r="BV1205" s="87"/>
      <c r="BW1205" s="104" t="s">
        <v>45</v>
      </c>
      <c r="BX1205" s="13"/>
      <c r="BY1205" s="102">
        <f>BJ1205+BN1205+BR1205</f>
        <v>2.34</v>
      </c>
      <c r="BZ1205" s="102">
        <f>BK1205+BO1205+BS1205</f>
        <v>0</v>
      </c>
      <c r="CA1205" s="98"/>
      <c r="CB1205" s="8"/>
      <c r="CC1205" s="87"/>
      <c r="CD1205" s="90" t="s">
        <v>45</v>
      </c>
      <c r="CE1205" s="105"/>
      <c r="CF1205" s="102">
        <f>BY1205</f>
        <v>2.34</v>
      </c>
      <c r="CG1205" s="102">
        <f>BZ1205</f>
        <v>0</v>
      </c>
      <c r="CH1205" s="106"/>
      <c r="CI1205" s="8"/>
      <c r="CJ1205" s="9"/>
      <c r="CK1205" s="25" t="s">
        <v>45</v>
      </c>
      <c r="CL1205" s="31">
        <f>BJ1205/(C1205+C1206+C1207)%</f>
        <v>1.2087513598452797</v>
      </c>
      <c r="CM1205" s="31">
        <f>BN1205/(D1205+D1206+D1207)%</f>
        <v>0.88021431305013387</v>
      </c>
      <c r="CN1205" s="31">
        <f>BR1205/(E1205+E1206+E1207)%</f>
        <v>1.0582872028655161</v>
      </c>
      <c r="CO1205" s="32">
        <f>BY1205/(F1205+F1206+F1207)%</f>
        <v>1.051496360204907</v>
      </c>
      <c r="CP1205" s="8"/>
      <c r="CQ1205" s="25" t="s">
        <v>45</v>
      </c>
      <c r="CR1205" s="31">
        <f>BK1205/(C1205+C1206+C1207)%</f>
        <v>0</v>
      </c>
      <c r="CS1205" s="31">
        <f>BO1205/(D1205+D1206+D1207)%</f>
        <v>0</v>
      </c>
      <c r="CT1205" s="31">
        <f>BS1205/(E1205+E1206+E1207)%</f>
        <v>0</v>
      </c>
      <c r="CU1205" s="32">
        <f>BZ1205/(F1205+F1206+F1207)%</f>
        <v>0</v>
      </c>
    </row>
    <row r="1206" spans="1:99" ht="15.75" customHeight="1" x14ac:dyDescent="0.25">
      <c r="A1206" s="182" t="s">
        <v>46</v>
      </c>
      <c r="B1206" s="503"/>
      <c r="C1206" s="204">
        <v>0</v>
      </c>
      <c r="D1206" s="204">
        <v>6.7</v>
      </c>
      <c r="E1206" s="204">
        <v>0</v>
      </c>
      <c r="F1206" s="205">
        <f t="shared" si="1007"/>
        <v>6.7</v>
      </c>
      <c r="G1206" s="206">
        <f t="shared" si="1015"/>
        <v>725.63499999999999</v>
      </c>
      <c r="H1206" s="205">
        <f>G1206/BH1199</f>
        <v>26.875370370370369</v>
      </c>
      <c r="I1206" s="231">
        <f t="shared" si="1008"/>
        <v>0</v>
      </c>
      <c r="J1206" s="207">
        <f t="shared" si="1016"/>
        <v>20</v>
      </c>
      <c r="K1206" s="231">
        <f t="shared" si="1009"/>
        <v>0</v>
      </c>
      <c r="L1206" s="207">
        <f t="shared" si="1017"/>
        <v>48.46</v>
      </c>
      <c r="M1206" s="207">
        <f t="shared" si="1010"/>
        <v>0</v>
      </c>
      <c r="N1206" s="207">
        <f t="shared" si="1018"/>
        <v>0</v>
      </c>
      <c r="O1206" s="208"/>
      <c r="P1206" s="208"/>
      <c r="Q1206" s="496"/>
      <c r="R1206" s="496"/>
      <c r="S1206" s="496"/>
      <c r="T1206" s="496"/>
      <c r="U1206" s="496"/>
      <c r="V1206" s="487"/>
      <c r="W1206" s="245"/>
      <c r="X1206" s="214">
        <f t="shared" si="1019"/>
        <v>27</v>
      </c>
      <c r="Y1206" s="182" t="s">
        <v>46</v>
      </c>
      <c r="Z1206" s="215"/>
      <c r="AA1206" s="216"/>
      <c r="AB1206" s="216"/>
      <c r="AC1206" s="210">
        <f t="shared" si="1011"/>
        <v>0</v>
      </c>
      <c r="AD1206" s="235"/>
      <c r="AE1206" s="235"/>
      <c r="AF1206" s="235"/>
      <c r="AG1206" s="210">
        <f t="shared" si="1012"/>
        <v>0</v>
      </c>
      <c r="AH1206" s="235">
        <v>0</v>
      </c>
      <c r="AI1206" s="235">
        <v>0</v>
      </c>
      <c r="AJ1206" s="235">
        <v>0</v>
      </c>
      <c r="AK1206" s="210">
        <f t="shared" si="1013"/>
        <v>0</v>
      </c>
      <c r="AL1206" s="233"/>
      <c r="AM1206" s="233"/>
      <c r="AN1206" s="233"/>
      <c r="AO1206" s="207">
        <f t="shared" si="1020"/>
        <v>0</v>
      </c>
      <c r="AP1206" s="236"/>
      <c r="AQ1206" s="411">
        <f t="shared" si="1021"/>
        <v>0</v>
      </c>
      <c r="AR1206" s="237"/>
      <c r="AS1206" s="237"/>
      <c r="AT1206" s="237"/>
      <c r="AU1206" s="219">
        <f t="shared" si="1022"/>
        <v>0</v>
      </c>
      <c r="AV1206" s="253"/>
      <c r="AW1206" s="254"/>
      <c r="AX1206" s="237"/>
      <c r="AY1206" s="237"/>
      <c r="AZ1206" s="255"/>
      <c r="BA1206" s="222">
        <f t="shared" si="1023"/>
        <v>0</v>
      </c>
      <c r="BB1206" s="254"/>
      <c r="BC1206" s="237"/>
      <c r="BD1206" s="237"/>
      <c r="BE1206" s="255"/>
      <c r="BF1206" s="222">
        <f t="shared" si="1014"/>
        <v>0</v>
      </c>
      <c r="BG1206" s="257"/>
      <c r="BH1206" s="195"/>
      <c r="BI1206" s="239"/>
      <c r="BJ1206" s="240"/>
      <c r="BK1206" s="241"/>
      <c r="BL1206" s="242"/>
      <c r="BM1206" s="239"/>
      <c r="BN1206" s="241"/>
      <c r="BO1206" s="241"/>
      <c r="BP1206" s="198"/>
      <c r="BQ1206" s="239"/>
      <c r="BR1206" s="241"/>
      <c r="BS1206" s="241"/>
      <c r="BT1206" s="243"/>
      <c r="BU1206" s="8"/>
      <c r="BV1206" s="87"/>
      <c r="BW1206" s="107"/>
      <c r="BX1206" s="14"/>
      <c r="BY1206" s="93"/>
      <c r="BZ1206" s="93"/>
      <c r="CA1206" s="98"/>
      <c r="CB1206" s="8"/>
      <c r="CC1206" s="87"/>
      <c r="CD1206" s="108"/>
      <c r="CE1206" s="109"/>
      <c r="CF1206" s="93"/>
      <c r="CG1206" s="93"/>
      <c r="CH1206" s="110"/>
      <c r="CI1206" s="8"/>
      <c r="CJ1206" s="9"/>
      <c r="CK1206" s="25"/>
      <c r="CL1206" s="2"/>
      <c r="CM1206" s="2"/>
      <c r="CN1206" s="2"/>
      <c r="CO1206" s="3"/>
      <c r="CP1206" s="8"/>
      <c r="CQ1206" s="25"/>
      <c r="CR1206" s="2"/>
      <c r="CS1206" s="2"/>
      <c r="CT1206" s="2"/>
      <c r="CU1206" s="3"/>
    </row>
    <row r="1207" spans="1:99" ht="15.75" customHeight="1" x14ac:dyDescent="0.25">
      <c r="A1207" s="182" t="s">
        <v>47</v>
      </c>
      <c r="B1207" s="258">
        <v>45</v>
      </c>
      <c r="C1207" s="204">
        <v>0</v>
      </c>
      <c r="D1207" s="204">
        <v>0</v>
      </c>
      <c r="E1207" s="204">
        <v>0</v>
      </c>
      <c r="F1207" s="205">
        <f t="shared" si="1007"/>
        <v>0</v>
      </c>
      <c r="G1207" s="206">
        <f t="shared" si="1015"/>
        <v>398.39999999999992</v>
      </c>
      <c r="H1207" s="205">
        <f>G1207/BH1199</f>
        <v>14.755555555555553</v>
      </c>
      <c r="I1207" s="231">
        <f t="shared" si="1008"/>
        <v>0</v>
      </c>
      <c r="J1207" s="207">
        <f t="shared" si="1016"/>
        <v>0</v>
      </c>
      <c r="K1207" s="231">
        <f t="shared" si="1009"/>
        <v>0</v>
      </c>
      <c r="L1207" s="207">
        <f t="shared" si="1017"/>
        <v>40</v>
      </c>
      <c r="M1207" s="207">
        <f t="shared" si="1010"/>
        <v>0</v>
      </c>
      <c r="N1207" s="207">
        <f t="shared" si="1018"/>
        <v>0</v>
      </c>
      <c r="O1207" s="208"/>
      <c r="P1207" s="208"/>
      <c r="Q1207" s="207" t="e">
        <f>C1207/AL1207*60</f>
        <v>#DIV/0!</v>
      </c>
      <c r="R1207" s="207" t="e">
        <f>D1207/AM1207*60</f>
        <v>#DIV/0!</v>
      </c>
      <c r="S1207" s="207" t="e">
        <f>E1207/AN1207*60</f>
        <v>#DIV/0!</v>
      </c>
      <c r="T1207" s="207" t="e">
        <f>(F1207)/(AL1207+AM1207+AN1207)*60</f>
        <v>#DIV/0!</v>
      </c>
      <c r="U1207" s="207" t="e">
        <f>(G1207)*60/AO1207</f>
        <v>#DIV/0!</v>
      </c>
      <c r="V1207" s="259">
        <v>16.5</v>
      </c>
      <c r="W1207" s="213"/>
      <c r="X1207" s="214">
        <f t="shared" si="1019"/>
        <v>27</v>
      </c>
      <c r="Y1207" s="182" t="s">
        <v>47</v>
      </c>
      <c r="Z1207" s="215"/>
      <c r="AA1207" s="216"/>
      <c r="AB1207" s="217"/>
      <c r="AC1207" s="210">
        <f t="shared" si="1011"/>
        <v>0</v>
      </c>
      <c r="AD1207" s="235"/>
      <c r="AE1207" s="235"/>
      <c r="AF1207" s="235"/>
      <c r="AG1207" s="210">
        <f t="shared" si="1012"/>
        <v>0</v>
      </c>
      <c r="AH1207" s="235">
        <v>0</v>
      </c>
      <c r="AI1207" s="235">
        <v>0</v>
      </c>
      <c r="AJ1207" s="235">
        <v>0</v>
      </c>
      <c r="AK1207" s="210">
        <f t="shared" si="1013"/>
        <v>0</v>
      </c>
      <c r="AL1207" s="247"/>
      <c r="AM1207" s="247"/>
      <c r="AN1207" s="247"/>
      <c r="AO1207" s="207">
        <f t="shared" si="1020"/>
        <v>0</v>
      </c>
      <c r="AP1207" s="236"/>
      <c r="AQ1207" s="411">
        <f t="shared" si="1021"/>
        <v>0</v>
      </c>
      <c r="AR1207" s="237"/>
      <c r="AS1207" s="237"/>
      <c r="AT1207" s="237"/>
      <c r="AU1207" s="219">
        <f t="shared" si="1022"/>
        <v>0</v>
      </c>
      <c r="AV1207" s="253"/>
      <c r="AW1207" s="254"/>
      <c r="AX1207" s="237"/>
      <c r="AY1207" s="237"/>
      <c r="AZ1207" s="255"/>
      <c r="BA1207" s="222">
        <f t="shared" si="1023"/>
        <v>0</v>
      </c>
      <c r="BB1207" s="254"/>
      <c r="BC1207" s="237"/>
      <c r="BD1207" s="237"/>
      <c r="BE1207" s="255"/>
      <c r="BF1207" s="222">
        <f t="shared" si="1014"/>
        <v>0</v>
      </c>
      <c r="BG1207" s="260"/>
      <c r="BH1207" s="224" t="s">
        <v>48</v>
      </c>
      <c r="BI1207" s="225"/>
      <c r="BJ1207" s="249">
        <v>1.74</v>
      </c>
      <c r="BK1207" s="226"/>
      <c r="BL1207" s="250"/>
      <c r="BM1207" s="225"/>
      <c r="BN1207" s="226">
        <v>1.22</v>
      </c>
      <c r="BO1207" s="226"/>
      <c r="BP1207" s="251"/>
      <c r="BQ1207" s="225"/>
      <c r="BR1207" s="226">
        <v>1.05</v>
      </c>
      <c r="BS1207" s="226"/>
      <c r="BT1207" s="252"/>
      <c r="BU1207" s="8"/>
      <c r="BV1207" s="87"/>
      <c r="BW1207" s="104" t="s">
        <v>48</v>
      </c>
      <c r="BX1207" s="13"/>
      <c r="BY1207" s="102">
        <f>BJ1207+BN1207+BR1207</f>
        <v>4.01</v>
      </c>
      <c r="BZ1207" s="102">
        <f>BK1207+BO1207+BS1207</f>
        <v>0</v>
      </c>
      <c r="CA1207" s="98"/>
      <c r="CB1207" s="8"/>
      <c r="CC1207" s="87"/>
      <c r="CD1207" s="90" t="s">
        <v>48</v>
      </c>
      <c r="CE1207" s="105"/>
      <c r="CF1207" s="102">
        <f>BY1207</f>
        <v>4.01</v>
      </c>
      <c r="CG1207" s="102">
        <f>BZ1207</f>
        <v>0</v>
      </c>
      <c r="CH1207" s="106"/>
      <c r="CI1207" s="8"/>
      <c r="CJ1207" s="9"/>
      <c r="CK1207" s="25" t="s">
        <v>48</v>
      </c>
      <c r="CL1207" s="31">
        <f>BJ1207/(C1208+C1209+C1210)%</f>
        <v>0.92024539877300615</v>
      </c>
      <c r="CM1207" s="31">
        <f>BN1207/(D1208+D1209+D1210)%</f>
        <v>0.69043576683644603</v>
      </c>
      <c r="CN1207" s="31">
        <f>BR1207/(E1208+E1209+E1210)%</f>
        <v>0.66938244687972159</v>
      </c>
      <c r="CO1207" s="32">
        <f>BY1207/(F1208+F1209+F1210)%</f>
        <v>0.76725706555742856</v>
      </c>
      <c r="CP1207" s="8"/>
      <c r="CQ1207" s="25" t="s">
        <v>48</v>
      </c>
      <c r="CR1207" s="31">
        <f>BK1207/(C1208+C1209+C1210)%</f>
        <v>0</v>
      </c>
      <c r="CS1207" s="31">
        <f>BO1207/(D1208+D1209+D1210)%</f>
        <v>0</v>
      </c>
      <c r="CT1207" s="31">
        <f>BS1207/(E1208+E1209+E1210)%</f>
        <v>0</v>
      </c>
      <c r="CU1207" s="32">
        <f>BZ1207/(F1210+F1208+F1209)%</f>
        <v>0</v>
      </c>
    </row>
    <row r="1208" spans="1:99" ht="15.75" customHeight="1" x14ac:dyDescent="0.25">
      <c r="A1208" s="201" t="s">
        <v>49</v>
      </c>
      <c r="B1208" s="503">
        <v>234</v>
      </c>
      <c r="C1208" s="204">
        <v>0</v>
      </c>
      <c r="D1208" s="204">
        <v>0</v>
      </c>
      <c r="E1208" s="204">
        <v>123.39100000000001</v>
      </c>
      <c r="F1208" s="206">
        <f t="shared" si="1007"/>
        <v>123.39100000000001</v>
      </c>
      <c r="G1208" s="206">
        <f t="shared" si="1015"/>
        <v>3267.9150000000009</v>
      </c>
      <c r="H1208" s="206">
        <f>G1208/BH1199</f>
        <v>121.03388888888892</v>
      </c>
      <c r="I1208" s="207">
        <f t="shared" si="1008"/>
        <v>0</v>
      </c>
      <c r="J1208" s="207">
        <f t="shared" si="1016"/>
        <v>220</v>
      </c>
      <c r="K1208" s="207">
        <f t="shared" si="1009"/>
        <v>0</v>
      </c>
      <c r="L1208" s="207">
        <f t="shared" si="1017"/>
        <v>405</v>
      </c>
      <c r="M1208" s="207">
        <f t="shared" si="1010"/>
        <v>76</v>
      </c>
      <c r="N1208" s="207">
        <f t="shared" si="1018"/>
        <v>3194</v>
      </c>
      <c r="O1208" s="208">
        <f>(24*60-(I1208+K1208+M1208+AR1208+AS1208+AT1208))/24/60*100</f>
        <v>94.722222222222229</v>
      </c>
      <c r="P1208" s="208">
        <f>(X1208*24*60-(J1208+L1208+N1208+AQ1208+AU1208))/X1208/24/60*100</f>
        <v>89.032921810699577</v>
      </c>
      <c r="Q1208" s="496">
        <f>(C1208+C1209)/AL1208*60</f>
        <v>0</v>
      </c>
      <c r="R1208" s="496">
        <f>(D1208+D1209)/AM1208*60</f>
        <v>0</v>
      </c>
      <c r="S1208" s="496">
        <f>(E1208+E1209)/AN1208*60</f>
        <v>15.955732758620689</v>
      </c>
      <c r="T1208" s="496">
        <f>(F1208+F1209)/(AL1208+AM1208+AN1208)*60</f>
        <v>5.4277565982404692</v>
      </c>
      <c r="U1208" s="496">
        <f>(G1208+G1209)*60/AO1208</f>
        <v>6.3907597535934313</v>
      </c>
      <c r="V1208" s="487">
        <v>16.25</v>
      </c>
      <c r="W1208" s="245"/>
      <c r="X1208" s="214">
        <f t="shared" si="1019"/>
        <v>27</v>
      </c>
      <c r="Y1208" s="201" t="s">
        <v>49</v>
      </c>
      <c r="Z1208" s="215"/>
      <c r="AA1208" s="216"/>
      <c r="AB1208" s="216"/>
      <c r="AC1208" s="210">
        <f t="shared" si="1011"/>
        <v>0</v>
      </c>
      <c r="AD1208" s="235"/>
      <c r="AE1208" s="235"/>
      <c r="AF1208" s="235"/>
      <c r="AG1208" s="210">
        <f t="shared" si="1012"/>
        <v>0</v>
      </c>
      <c r="AH1208" s="216">
        <v>40</v>
      </c>
      <c r="AI1208" s="216">
        <v>20</v>
      </c>
      <c r="AJ1208" s="216">
        <v>16</v>
      </c>
      <c r="AK1208" s="210">
        <f t="shared" si="1013"/>
        <v>76</v>
      </c>
      <c r="AL1208" s="247">
        <f>480-40</f>
        <v>440</v>
      </c>
      <c r="AM1208" s="247">
        <v>460</v>
      </c>
      <c r="AN1208" s="247">
        <f>480-16</f>
        <v>464</v>
      </c>
      <c r="AO1208" s="207">
        <f t="shared" si="1020"/>
        <v>30681</v>
      </c>
      <c r="AP1208" s="209"/>
      <c r="AQ1208" s="411">
        <f t="shared" si="1021"/>
        <v>0</v>
      </c>
      <c r="AR1208" s="210"/>
      <c r="AS1208" s="210"/>
      <c r="AT1208" s="210"/>
      <c r="AU1208" s="219">
        <f t="shared" si="1022"/>
        <v>445</v>
      </c>
      <c r="AV1208" s="220" t="s">
        <v>50</v>
      </c>
      <c r="AW1208" s="221"/>
      <c r="AX1208" s="210"/>
      <c r="AY1208" s="210"/>
      <c r="AZ1208" s="219">
        <f>AW1208+AX1208+AY1208</f>
        <v>0</v>
      </c>
      <c r="BA1208" s="222">
        <f t="shared" si="1023"/>
        <v>240</v>
      </c>
      <c r="BB1208" s="221"/>
      <c r="BC1208" s="210"/>
      <c r="BD1208" s="210"/>
      <c r="BE1208" s="219">
        <f>BB1208+BC1208+BD1208</f>
        <v>0</v>
      </c>
      <c r="BF1208" s="222">
        <f t="shared" si="1014"/>
        <v>0</v>
      </c>
      <c r="BG1208" s="248">
        <f>SUM(AR1208:AT1210,AP1208:AP1210,AL1208:AN1210,AH1208:AJ1210,AD1208:AF1210,Z1208:AB1210)</f>
        <v>1440</v>
      </c>
      <c r="BH1208" s="195"/>
      <c r="BI1208" s="239"/>
      <c r="BJ1208" s="240"/>
      <c r="BK1208" s="241"/>
      <c r="BL1208" s="242"/>
      <c r="BM1208" s="239"/>
      <c r="BN1208" s="241"/>
      <c r="BO1208" s="241"/>
      <c r="BP1208" s="198"/>
      <c r="BQ1208" s="239"/>
      <c r="BR1208" s="241"/>
      <c r="BS1208" s="241"/>
      <c r="BT1208" s="243"/>
      <c r="BU1208" s="8"/>
      <c r="BV1208" s="87"/>
      <c r="BW1208" s="107"/>
      <c r="BX1208" s="14"/>
      <c r="BY1208" s="93"/>
      <c r="BZ1208" s="93"/>
      <c r="CA1208" s="98"/>
      <c r="CB1208" s="8"/>
      <c r="CC1208" s="87"/>
      <c r="CD1208" s="111"/>
      <c r="CE1208" s="112"/>
      <c r="CF1208" s="93"/>
      <c r="CG1208" s="93"/>
      <c r="CH1208" s="110"/>
      <c r="CI1208" s="8"/>
      <c r="CJ1208" s="9"/>
      <c r="CK1208" s="25"/>
      <c r="CL1208" s="2"/>
      <c r="CM1208" s="2"/>
      <c r="CN1208" s="2"/>
      <c r="CO1208" s="3"/>
      <c r="CP1208" s="8"/>
      <c r="CQ1208" s="25"/>
      <c r="CR1208" s="2"/>
      <c r="CS1208" s="2"/>
      <c r="CT1208" s="2"/>
      <c r="CU1208" s="3"/>
    </row>
    <row r="1209" spans="1:99" ht="15.75" customHeight="1" x14ac:dyDescent="0.25">
      <c r="A1209" s="182" t="s">
        <v>51</v>
      </c>
      <c r="B1209" s="503"/>
      <c r="C1209" s="204">
        <v>0</v>
      </c>
      <c r="D1209" s="204">
        <v>0</v>
      </c>
      <c r="E1209" s="204">
        <v>0</v>
      </c>
      <c r="F1209" s="205">
        <f t="shared" si="1007"/>
        <v>0</v>
      </c>
      <c r="G1209" s="206">
        <f t="shared" si="1015"/>
        <v>0</v>
      </c>
      <c r="H1209" s="205">
        <f>G1209/BH1199</f>
        <v>0</v>
      </c>
      <c r="I1209" s="231">
        <f t="shared" si="1008"/>
        <v>0</v>
      </c>
      <c r="J1209" s="207">
        <f t="shared" si="1016"/>
        <v>0</v>
      </c>
      <c r="K1209" s="231">
        <f t="shared" si="1009"/>
        <v>0</v>
      </c>
      <c r="L1209" s="207">
        <f t="shared" si="1017"/>
        <v>0</v>
      </c>
      <c r="M1209" s="207">
        <f t="shared" si="1010"/>
        <v>0</v>
      </c>
      <c r="N1209" s="207">
        <f t="shared" si="1018"/>
        <v>0</v>
      </c>
      <c r="O1209" s="208"/>
      <c r="P1209" s="208"/>
      <c r="Q1209" s="496"/>
      <c r="R1209" s="496"/>
      <c r="S1209" s="496"/>
      <c r="T1209" s="496"/>
      <c r="U1209" s="496"/>
      <c r="V1209" s="487"/>
      <c r="W1209" s="245"/>
      <c r="X1209" s="214">
        <f t="shared" si="1019"/>
        <v>27</v>
      </c>
      <c r="Y1209" s="182" t="s">
        <v>51</v>
      </c>
      <c r="Z1209" s="237"/>
      <c r="AA1209" s="261"/>
      <c r="AB1209" s="261"/>
      <c r="AC1209" s="210">
        <f t="shared" si="1011"/>
        <v>0</v>
      </c>
      <c r="AD1209" s="235"/>
      <c r="AE1209" s="235"/>
      <c r="AF1209" s="235"/>
      <c r="AG1209" s="210">
        <f t="shared" si="1012"/>
        <v>0</v>
      </c>
      <c r="AH1209" s="235">
        <v>0</v>
      </c>
      <c r="AI1209" s="235">
        <v>0</v>
      </c>
      <c r="AJ1209" s="235">
        <v>0</v>
      </c>
      <c r="AK1209" s="210">
        <f t="shared" si="1013"/>
        <v>0</v>
      </c>
      <c r="AL1209" s="233"/>
      <c r="AM1209" s="233"/>
      <c r="AN1209" s="233"/>
      <c r="AO1209" s="207">
        <f t="shared" si="1020"/>
        <v>0</v>
      </c>
      <c r="AP1209" s="236"/>
      <c r="AQ1209" s="411">
        <f t="shared" si="1021"/>
        <v>0</v>
      </c>
      <c r="AR1209" s="237"/>
      <c r="AS1209" s="237"/>
      <c r="AT1209" s="237"/>
      <c r="AU1209" s="219">
        <f t="shared" si="1022"/>
        <v>0</v>
      </c>
      <c r="AV1209" s="253"/>
      <c r="AW1209" s="254"/>
      <c r="AX1209" s="237"/>
      <c r="AY1209" s="237"/>
      <c r="AZ1209" s="255"/>
      <c r="BA1209" s="222">
        <f t="shared" si="1023"/>
        <v>0</v>
      </c>
      <c r="BB1209" s="254"/>
      <c r="BC1209" s="237"/>
      <c r="BD1209" s="237"/>
      <c r="BE1209" s="255"/>
      <c r="BF1209" s="222">
        <f t="shared" si="1014"/>
        <v>0</v>
      </c>
      <c r="BG1209" s="260"/>
      <c r="BH1209" s="224" t="s">
        <v>52</v>
      </c>
      <c r="BI1209" s="225"/>
      <c r="BJ1209" s="249">
        <v>0.65</v>
      </c>
      <c r="BK1209" s="226"/>
      <c r="BL1209" s="250"/>
      <c r="BM1209" s="225"/>
      <c r="BN1209" s="226">
        <v>0.64</v>
      </c>
      <c r="BO1209" s="226"/>
      <c r="BP1209" s="251"/>
      <c r="BQ1209" s="225"/>
      <c r="BR1209" s="226">
        <v>0.57999999999999996</v>
      </c>
      <c r="BS1209" s="226"/>
      <c r="BT1209" s="252"/>
      <c r="BU1209" s="8"/>
      <c r="BV1209" s="87"/>
      <c r="BW1209" s="104" t="s">
        <v>52</v>
      </c>
      <c r="BX1209" s="13"/>
      <c r="BY1209" s="102">
        <f>BJ1209+BN1209+BR1209</f>
        <v>1.87</v>
      </c>
      <c r="BZ1209" s="102">
        <f>BK1209+BO1209+BS1209</f>
        <v>0</v>
      </c>
      <c r="CA1209" s="98"/>
      <c r="CB1209" s="8"/>
      <c r="CC1209" s="87"/>
      <c r="CD1209" s="113" t="s">
        <v>52</v>
      </c>
      <c r="CE1209" s="96"/>
      <c r="CF1209" s="102">
        <f>BY1209</f>
        <v>1.87</v>
      </c>
      <c r="CG1209" s="102">
        <f>BZ1209</f>
        <v>0</v>
      </c>
      <c r="CH1209" s="106"/>
      <c r="CI1209" s="8"/>
      <c r="CJ1209" s="9"/>
      <c r="CK1209" s="25" t="s">
        <v>52</v>
      </c>
      <c r="CL1209" s="31">
        <f>BJ1209/(C1211+C1212)%</f>
        <v>0.89791407652990751</v>
      </c>
      <c r="CM1209" s="31">
        <f>BN1209/(D1211+D1212)%</f>
        <v>0.86709118005690289</v>
      </c>
      <c r="CN1209" s="31">
        <f>BR1209/(E1211+E1212)%</f>
        <v>1.583833970507919</v>
      </c>
      <c r="CO1209" s="32">
        <f>BY1209/(F1211+F1212)%</f>
        <v>1.0228640192539111</v>
      </c>
      <c r="CP1209" s="8"/>
      <c r="CQ1209" s="25" t="s">
        <v>52</v>
      </c>
      <c r="CR1209" s="31">
        <f>BK1209/(C1211+C1212)%</f>
        <v>0</v>
      </c>
      <c r="CS1209" s="31">
        <f>BO1209/(D1211+D1212)%</f>
        <v>0</v>
      </c>
      <c r="CT1209" s="31">
        <f>BS1209/(E1211+E1212)%</f>
        <v>0</v>
      </c>
      <c r="CU1209" s="32">
        <f>BZ1209/(F1211+F1212)%</f>
        <v>0</v>
      </c>
    </row>
    <row r="1210" spans="1:99" ht="15.75" customHeight="1" x14ac:dyDescent="0.25">
      <c r="A1210" s="182" t="s">
        <v>53</v>
      </c>
      <c r="B1210" s="202">
        <v>150</v>
      </c>
      <c r="C1210" s="204">
        <v>189.08</v>
      </c>
      <c r="D1210" s="204">
        <v>176.7</v>
      </c>
      <c r="E1210" s="204">
        <v>33.47</v>
      </c>
      <c r="F1210" s="205">
        <f t="shared" si="1007"/>
        <v>399.25</v>
      </c>
      <c r="G1210" s="206">
        <f t="shared" si="1015"/>
        <v>9306.5099999999984</v>
      </c>
      <c r="H1210" s="205">
        <f>G1210/BH1199</f>
        <v>344.68555555555548</v>
      </c>
      <c r="I1210" s="231">
        <f t="shared" si="1008"/>
        <v>0</v>
      </c>
      <c r="J1210" s="207">
        <f t="shared" si="1016"/>
        <v>60</v>
      </c>
      <c r="K1210" s="231">
        <f t="shared" si="1009"/>
        <v>0</v>
      </c>
      <c r="L1210" s="207">
        <f t="shared" si="1017"/>
        <v>0</v>
      </c>
      <c r="M1210" s="207">
        <f t="shared" si="1010"/>
        <v>0</v>
      </c>
      <c r="N1210" s="207">
        <f t="shared" si="1018"/>
        <v>360</v>
      </c>
      <c r="O1210" s="208"/>
      <c r="P1210" s="208"/>
      <c r="Q1210" s="207" t="e">
        <f>C1210/AL1210*60</f>
        <v>#DIV/0!</v>
      </c>
      <c r="R1210" s="207" t="e">
        <f>D1210/AM1210*60</f>
        <v>#DIV/0!</v>
      </c>
      <c r="S1210" s="207" t="e">
        <f>E1210/AN1210*60</f>
        <v>#DIV/0!</v>
      </c>
      <c r="T1210" s="207" t="e">
        <f>(F1210)/(AL1210+AM1210+AN1210)*60</f>
        <v>#DIV/0!</v>
      </c>
      <c r="U1210" s="207" t="e">
        <f>(G1210)*60/AO1210</f>
        <v>#DIV/0!</v>
      </c>
      <c r="V1210" s="259">
        <v>20.6</v>
      </c>
      <c r="W1210" s="213"/>
      <c r="X1210" s="214">
        <f t="shared" si="1019"/>
        <v>27</v>
      </c>
      <c r="Y1210" s="182" t="s">
        <v>53</v>
      </c>
      <c r="Z1210" s="237"/>
      <c r="AA1210" s="261"/>
      <c r="AB1210" s="261"/>
      <c r="AC1210" s="210">
        <f t="shared" si="1011"/>
        <v>0</v>
      </c>
      <c r="AD1210" s="235"/>
      <c r="AE1210" s="235"/>
      <c r="AF1210" s="235"/>
      <c r="AG1210" s="210">
        <f t="shared" si="1012"/>
        <v>0</v>
      </c>
      <c r="AH1210" s="235">
        <v>0</v>
      </c>
      <c r="AI1210" s="235">
        <v>0</v>
      </c>
      <c r="AJ1210" s="235">
        <v>0</v>
      </c>
      <c r="AK1210" s="210">
        <f t="shared" si="1013"/>
        <v>0</v>
      </c>
      <c r="AL1210" s="247"/>
      <c r="AM1210" s="247"/>
      <c r="AN1210" s="247"/>
      <c r="AO1210" s="207">
        <f t="shared" si="1020"/>
        <v>0</v>
      </c>
      <c r="AP1210" s="236"/>
      <c r="AQ1210" s="411">
        <f t="shared" si="1021"/>
        <v>0</v>
      </c>
      <c r="AR1210" s="237"/>
      <c r="AS1210" s="237"/>
      <c r="AT1210" s="237"/>
      <c r="AU1210" s="219">
        <f t="shared" si="1022"/>
        <v>0</v>
      </c>
      <c r="AV1210" s="253"/>
      <c r="AW1210" s="254"/>
      <c r="AX1210" s="237"/>
      <c r="AY1210" s="237"/>
      <c r="AZ1210" s="255"/>
      <c r="BA1210" s="222">
        <f t="shared" si="1023"/>
        <v>0</v>
      </c>
      <c r="BB1210" s="254"/>
      <c r="BC1210" s="237"/>
      <c r="BD1210" s="237"/>
      <c r="BE1210" s="255"/>
      <c r="BF1210" s="222">
        <f t="shared" si="1014"/>
        <v>0</v>
      </c>
      <c r="BG1210" s="257"/>
      <c r="BH1210" s="224"/>
      <c r="BI1210" s="225"/>
      <c r="BJ1210" s="240"/>
      <c r="BK1210" s="240"/>
      <c r="BL1210" s="250"/>
      <c r="BM1210" s="225"/>
      <c r="BN1210" s="240"/>
      <c r="BO1210" s="240"/>
      <c r="BP1210" s="251"/>
      <c r="BQ1210" s="225"/>
      <c r="BR1210" s="240"/>
      <c r="BS1210" s="240"/>
      <c r="BT1210" s="252"/>
      <c r="BU1210" s="8"/>
      <c r="BV1210" s="87"/>
      <c r="BW1210" s="107"/>
      <c r="BX1210" s="13"/>
      <c r="BY1210" s="102"/>
      <c r="BZ1210" s="102"/>
      <c r="CA1210" s="98"/>
      <c r="CB1210" s="8"/>
      <c r="CC1210" s="87"/>
      <c r="CD1210" s="90"/>
      <c r="CE1210" s="105"/>
      <c r="CF1210" s="102"/>
      <c r="CG1210" s="102"/>
      <c r="CH1210" s="106"/>
      <c r="CI1210" s="8"/>
      <c r="CJ1210" s="9"/>
      <c r="CK1210" s="25"/>
      <c r="CL1210" s="31"/>
      <c r="CM1210" s="31"/>
      <c r="CN1210" s="31"/>
      <c r="CO1210" s="32"/>
      <c r="CP1210" s="8"/>
      <c r="CQ1210" s="25"/>
      <c r="CR1210" s="31"/>
      <c r="CS1210" s="31"/>
      <c r="CT1210" s="31"/>
      <c r="CU1210" s="32"/>
    </row>
    <row r="1211" spans="1:99" ht="15.75" customHeight="1" x14ac:dyDescent="0.25">
      <c r="A1211" s="201" t="s">
        <v>54</v>
      </c>
      <c r="B1211" s="202">
        <v>208</v>
      </c>
      <c r="C1211" s="204">
        <v>61.89</v>
      </c>
      <c r="D1211" s="204">
        <v>63.26</v>
      </c>
      <c r="E1211" s="204">
        <v>21.57</v>
      </c>
      <c r="F1211" s="206">
        <f t="shared" ref="F1211:F1219" si="1024">C1211+D1211+E1211</f>
        <v>146.72</v>
      </c>
      <c r="G1211" s="206">
        <f t="shared" si="1015"/>
        <v>648.72</v>
      </c>
      <c r="H1211" s="206">
        <f>G1211/BH1199</f>
        <v>24.026666666666667</v>
      </c>
      <c r="I1211" s="207">
        <f t="shared" si="1008"/>
        <v>0</v>
      </c>
      <c r="J1211" s="207">
        <f t="shared" si="1016"/>
        <v>1010</v>
      </c>
      <c r="K1211" s="207">
        <f t="shared" si="1009"/>
        <v>0</v>
      </c>
      <c r="L1211" s="207">
        <f t="shared" si="1017"/>
        <v>55</v>
      </c>
      <c r="M1211" s="207">
        <f t="shared" si="1010"/>
        <v>460</v>
      </c>
      <c r="N1211" s="207">
        <f t="shared" si="1018"/>
        <v>10660</v>
      </c>
      <c r="O1211" s="208">
        <f>(24*60-(I1211+K1211+M1211+AR1211+AS1211+AT1211+AP1211))/24/60*100</f>
        <v>68.055555555555557</v>
      </c>
      <c r="P1211" s="208">
        <f>(X1211*24*60-(J1211+L1211+N1211+AQ1211+AU1211))/X1211/24/60*100</f>
        <v>68.762860082304528</v>
      </c>
      <c r="Q1211" s="496">
        <f>(C1211+C1212)/(AL1211+AL1212)*60</f>
        <v>9.8713636363636361</v>
      </c>
      <c r="R1211" s="496">
        <f>(D1211+D1212)/(AM1211+AM1212)*60</f>
        <v>14.059047619047618</v>
      </c>
      <c r="S1211" s="496">
        <f>(E1211+E1212)/(AN1211+AN1212)*60</f>
        <v>9.7653333333333343</v>
      </c>
      <c r="T1211" s="496">
        <f>(F1211+F1212)/(AL1211+AM1211+AN1211+AL1212+AM1212+AN1212)*60</f>
        <v>11.193061224489796</v>
      </c>
      <c r="U1211" s="496" t="e">
        <f>(G1211+G1212)*60/(AO1211+AO1212)</f>
        <v>#VALUE!</v>
      </c>
      <c r="V1211" s="487">
        <v>22.18</v>
      </c>
      <c r="W1211" s="245"/>
      <c r="X1211" s="214">
        <f t="shared" si="1019"/>
        <v>27</v>
      </c>
      <c r="Y1211" s="201" t="s">
        <v>54</v>
      </c>
      <c r="Z1211" s="262"/>
      <c r="AA1211" s="216"/>
      <c r="AB1211" s="216"/>
      <c r="AC1211" s="210">
        <f t="shared" si="1011"/>
        <v>0</v>
      </c>
      <c r="AD1211" s="235"/>
      <c r="AE1211" s="235"/>
      <c r="AF1211" s="235"/>
      <c r="AG1211" s="210">
        <f t="shared" si="1012"/>
        <v>0</v>
      </c>
      <c r="AH1211" s="235">
        <v>40</v>
      </c>
      <c r="AI1211" s="235">
        <v>165</v>
      </c>
      <c r="AJ1211" s="235">
        <v>255</v>
      </c>
      <c r="AK1211" s="210">
        <f t="shared" si="1013"/>
        <v>460</v>
      </c>
      <c r="AL1211" s="247">
        <v>440</v>
      </c>
      <c r="AM1211" s="247">
        <f>480+-165</f>
        <v>315</v>
      </c>
      <c r="AN1211" s="247">
        <f>480-255</f>
        <v>225</v>
      </c>
      <c r="AO1211" s="207">
        <f t="shared" si="1020"/>
        <v>22310</v>
      </c>
      <c r="AP1211" s="209"/>
      <c r="AQ1211" s="411">
        <f t="shared" si="1021"/>
        <v>0</v>
      </c>
      <c r="AR1211" s="210"/>
      <c r="AS1211" s="210"/>
      <c r="AT1211" s="210"/>
      <c r="AU1211" s="219">
        <f t="shared" si="1022"/>
        <v>420</v>
      </c>
      <c r="AV1211" s="263" t="s">
        <v>55</v>
      </c>
      <c r="AW1211" s="221"/>
      <c r="AX1211" s="210"/>
      <c r="AY1211" s="210"/>
      <c r="AZ1211" s="219">
        <f>AW1211+AX1211+AY1211</f>
        <v>0</v>
      </c>
      <c r="BA1211" s="222">
        <f t="shared" si="1023"/>
        <v>0</v>
      </c>
      <c r="BB1211" s="221"/>
      <c r="BC1211" s="210"/>
      <c r="BD1211" s="210"/>
      <c r="BE1211" s="219">
        <f>BB1211+BC1211+BD1211</f>
        <v>0</v>
      </c>
      <c r="BF1211" s="222">
        <f t="shared" si="1014"/>
        <v>0</v>
      </c>
      <c r="BG1211" s="248">
        <f>SUM(AR1211:AT1212,AP1211:AP1212,AL1211:AN1212,AH1211:AJ1212,AD1211:AF1212,Z1211:AB1212)</f>
        <v>1440</v>
      </c>
      <c r="BH1211" s="224" t="s">
        <v>56</v>
      </c>
      <c r="BI1211" s="225"/>
      <c r="BJ1211" s="249">
        <v>0</v>
      </c>
      <c r="BK1211" s="226"/>
      <c r="BL1211" s="250"/>
      <c r="BM1211" s="225"/>
      <c r="BN1211" s="226">
        <v>0.44</v>
      </c>
      <c r="BO1211" s="226"/>
      <c r="BP1211" s="251"/>
      <c r="BQ1211" s="225"/>
      <c r="BR1211" s="226">
        <v>0</v>
      </c>
      <c r="BS1211" s="226"/>
      <c r="BT1211" s="252"/>
      <c r="BU1211" s="8"/>
      <c r="BV1211" s="87"/>
      <c r="BW1211" s="104" t="s">
        <v>56</v>
      </c>
      <c r="BX1211" s="13"/>
      <c r="BY1211" s="102">
        <f>BJ1211+BN1211+BR1211</f>
        <v>0.44</v>
      </c>
      <c r="BZ1211" s="102">
        <f>BK1211+BO1211+BS1211</f>
        <v>0</v>
      </c>
      <c r="CA1211" s="98"/>
      <c r="CB1211" s="8"/>
      <c r="CC1211" s="87"/>
      <c r="CD1211" s="103" t="s">
        <v>56</v>
      </c>
      <c r="CE1211" s="105"/>
      <c r="CF1211" s="102">
        <f>BY1211</f>
        <v>0.44</v>
      </c>
      <c r="CG1211" s="102">
        <f>BZ1211</f>
        <v>0</v>
      </c>
      <c r="CH1211" s="106"/>
      <c r="CI1211" s="8"/>
      <c r="CJ1211" s="9"/>
      <c r="CK1211" s="7" t="s">
        <v>56</v>
      </c>
      <c r="CL1211" s="31">
        <f>BJ1211/(C1213)%</f>
        <v>0</v>
      </c>
      <c r="CM1211" s="31">
        <f>BN1211/(D1213)%</f>
        <v>0.79494128274616083</v>
      </c>
      <c r="CN1211" s="31">
        <f>BR1211/(E1213)%</f>
        <v>0</v>
      </c>
      <c r="CO1211" s="32">
        <f>BY1211/(F1213)%</f>
        <v>0.60857538035961278</v>
      </c>
      <c r="CP1211" s="8"/>
      <c r="CQ1211" s="7" t="s">
        <v>56</v>
      </c>
      <c r="CR1211" s="31">
        <f>BK1211/(C1213)%</f>
        <v>0</v>
      </c>
      <c r="CS1211" s="31">
        <f>BO1211/(D1213)%</f>
        <v>0</v>
      </c>
      <c r="CT1211" s="31">
        <f>BS1211/(E1213)%</f>
        <v>0</v>
      </c>
      <c r="CU1211" s="32">
        <f>BZ1211/(F1213)%</f>
        <v>0</v>
      </c>
    </row>
    <row r="1212" spans="1:99" ht="15.75" customHeight="1" x14ac:dyDescent="0.25">
      <c r="A1212" s="182" t="s">
        <v>57</v>
      </c>
      <c r="B1212" s="202">
        <v>277</v>
      </c>
      <c r="C1212" s="204">
        <v>10.5</v>
      </c>
      <c r="D1212" s="204">
        <v>10.55</v>
      </c>
      <c r="E1212" s="204">
        <v>15.05</v>
      </c>
      <c r="F1212" s="205">
        <f t="shared" si="1024"/>
        <v>36.1</v>
      </c>
      <c r="G1212" s="206">
        <f t="shared" si="1015"/>
        <v>3117.5949999999998</v>
      </c>
      <c r="H1212" s="205">
        <f>G1212/BH1199</f>
        <v>115.46648148148148</v>
      </c>
      <c r="I1212" s="231">
        <f t="shared" si="1008"/>
        <v>0</v>
      </c>
      <c r="J1212" s="207">
        <f t="shared" si="1016"/>
        <v>190</v>
      </c>
      <c r="K1212" s="231">
        <f t="shared" si="1009"/>
        <v>0</v>
      </c>
      <c r="L1212" s="207">
        <f t="shared" si="1017"/>
        <v>0</v>
      </c>
      <c r="M1212" s="207">
        <f t="shared" si="1010"/>
        <v>0</v>
      </c>
      <c r="N1212" s="207">
        <f t="shared" si="1018"/>
        <v>1920</v>
      </c>
      <c r="O1212" s="208"/>
      <c r="P1212" s="208"/>
      <c r="Q1212" s="496"/>
      <c r="R1212" s="496"/>
      <c r="S1212" s="496"/>
      <c r="T1212" s="496"/>
      <c r="U1212" s="496"/>
      <c r="V1212" s="487"/>
      <c r="W1212" s="245"/>
      <c r="X1212" s="214">
        <f t="shared" si="1019"/>
        <v>27</v>
      </c>
      <c r="Y1212" s="182" t="s">
        <v>57</v>
      </c>
      <c r="Z1212" s="215"/>
      <c r="AA1212" s="216"/>
      <c r="AB1212" s="216"/>
      <c r="AC1212" s="210">
        <f t="shared" si="1011"/>
        <v>0</v>
      </c>
      <c r="AD1212" s="235"/>
      <c r="AE1212" s="235"/>
      <c r="AF1212" s="235"/>
      <c r="AG1212" s="210">
        <f t="shared" si="1012"/>
        <v>0</v>
      </c>
      <c r="AH1212" s="235">
        <v>0</v>
      </c>
      <c r="AI1212" s="235">
        <v>0</v>
      </c>
      <c r="AJ1212" s="235">
        <v>0</v>
      </c>
      <c r="AK1212" s="210">
        <f t="shared" si="1013"/>
        <v>0</v>
      </c>
      <c r="AL1212" s="247"/>
      <c r="AM1212" s="247"/>
      <c r="AN1212" s="247"/>
      <c r="AO1212" s="207" t="e">
        <f t="shared" si="1020"/>
        <v>#VALUE!</v>
      </c>
      <c r="AP1212" s="236"/>
      <c r="AQ1212" s="411">
        <f t="shared" si="1021"/>
        <v>0</v>
      </c>
      <c r="AR1212" s="237"/>
      <c r="AS1212" s="237"/>
      <c r="AT1212" s="237"/>
      <c r="AU1212" s="219">
        <f t="shared" si="1022"/>
        <v>0</v>
      </c>
      <c r="AV1212" s="253"/>
      <c r="AW1212" s="254"/>
      <c r="AX1212" s="237"/>
      <c r="AY1212" s="237"/>
      <c r="AZ1212" s="255"/>
      <c r="BA1212" s="222">
        <f t="shared" si="1023"/>
        <v>0</v>
      </c>
      <c r="BB1212" s="254"/>
      <c r="BC1212" s="237"/>
      <c r="BD1212" s="237"/>
      <c r="BE1212" s="255"/>
      <c r="BF1212" s="222">
        <f t="shared" si="1014"/>
        <v>0</v>
      </c>
      <c r="BG1212" s="238"/>
      <c r="BI1212" s="264"/>
      <c r="BJ1212" s="264"/>
      <c r="BK1212" s="264"/>
      <c r="BL1212" s="264"/>
      <c r="BM1212" s="264"/>
      <c r="BN1212" s="264"/>
      <c r="BO1212" s="264"/>
      <c r="BP1212" s="264"/>
      <c r="BQ1212" s="264"/>
      <c r="BR1212" s="264"/>
      <c r="BS1212" s="264"/>
      <c r="BT1212" s="265"/>
      <c r="BU1212" s="8"/>
      <c r="BV1212" s="87"/>
      <c r="BW1212" s="114"/>
      <c r="BX1212" s="115"/>
      <c r="BY1212" s="116"/>
      <c r="BZ1212" s="116"/>
      <c r="CA1212" s="117"/>
      <c r="CB1212" s="8"/>
      <c r="CC1212" s="118"/>
      <c r="CD1212" s="119"/>
      <c r="CE1212" s="120"/>
      <c r="CF1212" s="116"/>
      <c r="CG1212" s="116"/>
      <c r="CH1212" s="121"/>
      <c r="CI1212" s="8"/>
      <c r="CJ1212" s="9"/>
      <c r="CK1212" s="25"/>
      <c r="CL1212" s="2"/>
      <c r="CM1212" s="2"/>
      <c r="CN1212" s="2"/>
      <c r="CO1212" s="3"/>
      <c r="CP1212" s="8"/>
      <c r="CQ1212" s="25"/>
      <c r="CR1212" s="2"/>
      <c r="CS1212" s="2"/>
      <c r="CT1212" s="2"/>
      <c r="CU1212" s="3"/>
    </row>
    <row r="1213" spans="1:99" ht="15.75" customHeight="1" x14ac:dyDescent="0.25">
      <c r="A1213" s="182" t="s">
        <v>56</v>
      </c>
      <c r="B1213" s="202"/>
      <c r="C1213" s="204">
        <v>10.4</v>
      </c>
      <c r="D1213" s="204">
        <v>55.35</v>
      </c>
      <c r="E1213" s="204">
        <v>6.55</v>
      </c>
      <c r="F1213" s="205">
        <f t="shared" si="1024"/>
        <v>72.3</v>
      </c>
      <c r="G1213" s="206">
        <f t="shared" si="1015"/>
        <v>1666.933</v>
      </c>
      <c r="H1213" s="205">
        <f>G1213/BH1199</f>
        <v>61.738259259259259</v>
      </c>
      <c r="I1213" s="231">
        <f t="shared" si="1008"/>
        <v>0</v>
      </c>
      <c r="J1213" s="207">
        <f t="shared" si="1016"/>
        <v>0</v>
      </c>
      <c r="K1213" s="231">
        <f t="shared" si="1009"/>
        <v>0</v>
      </c>
      <c r="L1213" s="207">
        <f t="shared" si="1017"/>
        <v>180</v>
      </c>
      <c r="M1213" s="207">
        <f t="shared" si="1010"/>
        <v>1130</v>
      </c>
      <c r="N1213" s="207">
        <f t="shared" si="1018"/>
        <v>21840</v>
      </c>
      <c r="O1213" s="208">
        <f>(24*60-(I1213+K1213+M1213+AR1213+AS1213+AT1213+AP1213))/24/60*100</f>
        <v>21.527777777777775</v>
      </c>
      <c r="P1213" s="208">
        <f>(X1213*24*60-(J1213+L1213+N1213+AQ1213+AU1213))/X1213/24/60*100</f>
        <v>43.364197530864196</v>
      </c>
      <c r="Q1213" s="266"/>
      <c r="R1213" s="266"/>
      <c r="S1213" s="266"/>
      <c r="T1213" s="266"/>
      <c r="U1213" s="266"/>
      <c r="V1213" s="267"/>
      <c r="W1213" s="245"/>
      <c r="X1213" s="214">
        <f t="shared" si="1019"/>
        <v>27</v>
      </c>
      <c r="Y1213" s="224" t="s">
        <v>56</v>
      </c>
      <c r="Z1213" s="215"/>
      <c r="AA1213" s="216"/>
      <c r="AB1213" s="216"/>
      <c r="AC1213" s="210">
        <f t="shared" si="1011"/>
        <v>0</v>
      </c>
      <c r="AD1213" s="235"/>
      <c r="AE1213" s="235"/>
      <c r="AF1213" s="235"/>
      <c r="AG1213" s="210">
        <f t="shared" si="1012"/>
        <v>0</v>
      </c>
      <c r="AH1213" s="235">
        <v>410</v>
      </c>
      <c r="AI1213" s="235">
        <v>240</v>
      </c>
      <c r="AJ1213" s="235">
        <v>480</v>
      </c>
      <c r="AK1213" s="210">
        <f t="shared" si="1013"/>
        <v>1130</v>
      </c>
      <c r="AL1213" s="247"/>
      <c r="AM1213" s="247"/>
      <c r="AN1213" s="247"/>
      <c r="AO1213" s="207">
        <f t="shared" si="1020"/>
        <v>0</v>
      </c>
      <c r="AP1213" s="236"/>
      <c r="AQ1213" s="411">
        <f t="shared" si="1021"/>
        <v>0</v>
      </c>
      <c r="AR1213" s="237"/>
      <c r="AS1213" s="237"/>
      <c r="AT1213" s="237"/>
      <c r="AU1213" s="219">
        <f t="shared" si="1022"/>
        <v>0</v>
      </c>
      <c r="AV1213" s="263" t="s">
        <v>56</v>
      </c>
      <c r="AW1213" s="254"/>
      <c r="AX1213" s="254"/>
      <c r="AY1213" s="254"/>
      <c r="AZ1213" s="219">
        <f t="shared" ref="AZ1213:AZ1219" si="1025">AW1213+AX1213+AY1213</f>
        <v>0</v>
      </c>
      <c r="BA1213" s="222">
        <f t="shared" si="1023"/>
        <v>0</v>
      </c>
      <c r="BB1213" s="221"/>
      <c r="BC1213" s="210"/>
      <c r="BD1213" s="210"/>
      <c r="BE1213" s="219">
        <f t="shared" ref="BE1213:BE1219" si="1026">BB1213+BC1213+BD1213</f>
        <v>0</v>
      </c>
      <c r="BF1213" s="222">
        <f t="shared" si="1014"/>
        <v>2880</v>
      </c>
      <c r="BG1213" s="223"/>
      <c r="BH1213" s="224" t="s">
        <v>58</v>
      </c>
      <c r="BI1213" s="268">
        <v>0.8</v>
      </c>
      <c r="BJ1213" s="249">
        <v>0.9</v>
      </c>
      <c r="BK1213" s="226"/>
      <c r="BL1213" s="269"/>
      <c r="BM1213" s="268">
        <v>1.02</v>
      </c>
      <c r="BN1213" s="226">
        <v>1.1200000000000001</v>
      </c>
      <c r="BO1213" s="226"/>
      <c r="BP1213" s="270"/>
      <c r="BQ1213" s="268">
        <v>0</v>
      </c>
      <c r="BR1213" s="226">
        <v>0.1</v>
      </c>
      <c r="BS1213" s="226"/>
      <c r="BT1213" s="271"/>
      <c r="BU1213" s="8"/>
      <c r="BV1213" s="87"/>
      <c r="BW1213" s="122" t="s">
        <v>59</v>
      </c>
      <c r="BX1213" s="123">
        <f t="shared" ref="BX1213:CA1214" si="1027">BI1213+BM1213+BQ1213</f>
        <v>1.82</v>
      </c>
      <c r="BY1213" s="102">
        <f t="shared" si="1027"/>
        <v>2.12</v>
      </c>
      <c r="BZ1213" s="102">
        <f t="shared" si="1027"/>
        <v>0</v>
      </c>
      <c r="CA1213" s="124">
        <f t="shared" si="1027"/>
        <v>0</v>
      </c>
      <c r="CB1213" s="8"/>
      <c r="CC1213" s="87"/>
      <c r="CD1213" s="113" t="s">
        <v>59</v>
      </c>
      <c r="CE1213" s="125">
        <f t="shared" ref="CE1213:CH1214" si="1028">BX1213</f>
        <v>1.82</v>
      </c>
      <c r="CF1213" s="102">
        <f t="shared" si="1028"/>
        <v>2.12</v>
      </c>
      <c r="CG1213" s="102">
        <f t="shared" si="1028"/>
        <v>0</v>
      </c>
      <c r="CH1213" s="126">
        <f t="shared" si="1028"/>
        <v>0</v>
      </c>
      <c r="CI1213" s="8"/>
      <c r="CJ1213" s="9"/>
      <c r="CK1213" s="25" t="s">
        <v>58</v>
      </c>
      <c r="CL1213" s="31">
        <f>BJ1213/(BJ1213+C1215)%</f>
        <v>1.397949673811743</v>
      </c>
      <c r="CM1213" s="31">
        <f>BN1213/(BN1213+D1215)%</f>
        <v>1.8392314639954022</v>
      </c>
      <c r="CN1213" s="31">
        <f>BR1213/(BR1213+E1215)%</f>
        <v>0.24907220603252883</v>
      </c>
      <c r="CO1213" s="32">
        <f>BY1213/(BY1213+F1215)%</f>
        <v>1.2815552761388915</v>
      </c>
      <c r="CP1213" s="8"/>
      <c r="CQ1213" s="25" t="s">
        <v>58</v>
      </c>
      <c r="CR1213" s="31">
        <f>BK1213/C1215%</f>
        <v>0</v>
      </c>
      <c r="CS1213" s="31">
        <f>BO1213/D1215%</f>
        <v>0</v>
      </c>
      <c r="CT1213" s="31">
        <f>BS1213/E1215%</f>
        <v>0</v>
      </c>
      <c r="CU1213" s="32">
        <f>BZ1213/F1215%</f>
        <v>0</v>
      </c>
    </row>
    <row r="1214" spans="1:99" ht="15.75" customHeight="1" x14ac:dyDescent="0.25">
      <c r="A1214" s="182" t="s">
        <v>60</v>
      </c>
      <c r="B1214" s="202"/>
      <c r="C1214" s="204">
        <v>73.92</v>
      </c>
      <c r="D1214" s="204">
        <v>231.971</v>
      </c>
      <c r="E1214" s="204">
        <v>77.44</v>
      </c>
      <c r="F1214" s="205">
        <f t="shared" si="1024"/>
        <v>383.33100000000002</v>
      </c>
      <c r="G1214" s="206">
        <f t="shared" si="1015"/>
        <v>8186.1959999999999</v>
      </c>
      <c r="H1214" s="205">
        <f>G1214/BH1199</f>
        <v>303.19244444444445</v>
      </c>
      <c r="I1214" s="231">
        <f t="shared" si="1008"/>
        <v>0</v>
      </c>
      <c r="J1214" s="207">
        <f t="shared" si="1016"/>
        <v>1510</v>
      </c>
      <c r="K1214" s="231">
        <f t="shared" si="1009"/>
        <v>180</v>
      </c>
      <c r="L1214" s="207">
        <f t="shared" si="1017"/>
        <v>1165</v>
      </c>
      <c r="M1214" s="207">
        <f t="shared" si="1010"/>
        <v>210</v>
      </c>
      <c r="N1214" s="207">
        <f t="shared" si="1018"/>
        <v>50817</v>
      </c>
      <c r="O1214" s="208">
        <f>(16*24*60-(I1214+K1214+M1214+AR1214+AS1214+AT1214+AP1214))/16/24/60*100</f>
        <v>98.307291666666657</v>
      </c>
      <c r="P1214" s="208">
        <f>(16*X1214*24*60-(J1214+L1214+N1214+AQ1214+AU1214))/16/X1214/24/60*100</f>
        <v>91.396283436213992</v>
      </c>
      <c r="Q1214" s="232"/>
      <c r="R1214" s="233"/>
      <c r="S1214" s="233"/>
      <c r="T1214" s="234"/>
      <c r="U1214" s="234"/>
      <c r="V1214" s="272"/>
      <c r="W1214" s="213"/>
      <c r="X1214" s="214">
        <f>X1219</f>
        <v>27</v>
      </c>
      <c r="Y1214" s="182" t="s">
        <v>60</v>
      </c>
      <c r="Z1214" s="215"/>
      <c r="AA1214" s="216"/>
      <c r="AB1214" s="216"/>
      <c r="AC1214" s="210">
        <f t="shared" si="1011"/>
        <v>0</v>
      </c>
      <c r="AD1214" s="235"/>
      <c r="AE1214" s="235">
        <v>60</v>
      </c>
      <c r="AF1214" s="235">
        <v>120</v>
      </c>
      <c r="AG1214" s="210">
        <f t="shared" si="1012"/>
        <v>180</v>
      </c>
      <c r="AH1214" s="235">
        <v>0</v>
      </c>
      <c r="AI1214" s="235">
        <v>0</v>
      </c>
      <c r="AJ1214" s="235">
        <v>210</v>
      </c>
      <c r="AK1214" s="210">
        <f t="shared" si="1013"/>
        <v>210</v>
      </c>
      <c r="AL1214" s="233"/>
      <c r="AM1214" s="233"/>
      <c r="AN1214" s="233"/>
      <c r="AO1214" s="207">
        <f t="shared" si="1020"/>
        <v>0</v>
      </c>
      <c r="AP1214" s="236"/>
      <c r="AQ1214" s="411">
        <f t="shared" si="1021"/>
        <v>0</v>
      </c>
      <c r="AR1214" s="237"/>
      <c r="AS1214" s="237"/>
      <c r="AT1214" s="237"/>
      <c r="AU1214" s="219">
        <f t="shared" si="1022"/>
        <v>30</v>
      </c>
      <c r="AV1214" s="263" t="s">
        <v>60</v>
      </c>
      <c r="AW1214" s="221"/>
      <c r="AX1214" s="210"/>
      <c r="AY1214" s="210"/>
      <c r="AZ1214" s="219">
        <f t="shared" si="1025"/>
        <v>0</v>
      </c>
      <c r="BA1214" s="222">
        <f t="shared" si="1023"/>
        <v>0</v>
      </c>
      <c r="BB1214" s="221">
        <f>AH1214</f>
        <v>0</v>
      </c>
      <c r="BC1214" s="221">
        <f>AI1214</f>
        <v>0</v>
      </c>
      <c r="BD1214" s="221">
        <f>AJ1214</f>
        <v>210</v>
      </c>
      <c r="BE1214" s="219">
        <f t="shared" si="1026"/>
        <v>210</v>
      </c>
      <c r="BF1214" s="222">
        <f t="shared" si="1014"/>
        <v>47937</v>
      </c>
      <c r="BG1214" s="238"/>
      <c r="BH1214" s="224" t="s">
        <v>61</v>
      </c>
      <c r="BI1214" s="268">
        <v>0.86</v>
      </c>
      <c r="BJ1214" s="249">
        <v>0.96</v>
      </c>
      <c r="BK1214" s="226"/>
      <c r="BL1214" s="269"/>
      <c r="BM1214" s="268">
        <v>1.08</v>
      </c>
      <c r="BN1214" s="226">
        <v>1.18</v>
      </c>
      <c r="BO1214" s="226"/>
      <c r="BP1214" s="270"/>
      <c r="BQ1214" s="268">
        <v>0.8</v>
      </c>
      <c r="BR1214" s="226">
        <v>0.9</v>
      </c>
      <c r="BS1214" s="226"/>
      <c r="BT1214" s="271"/>
      <c r="BU1214" s="8"/>
      <c r="BV1214" s="87"/>
      <c r="BW1214" s="104" t="s">
        <v>62</v>
      </c>
      <c r="BX1214" s="127">
        <f t="shared" si="1027"/>
        <v>2.74</v>
      </c>
      <c r="BY1214" s="128">
        <f t="shared" si="1027"/>
        <v>3.0399999999999996</v>
      </c>
      <c r="BZ1214" s="102">
        <f t="shared" si="1027"/>
        <v>0</v>
      </c>
      <c r="CA1214" s="124">
        <f t="shared" si="1027"/>
        <v>0</v>
      </c>
      <c r="CB1214" s="9"/>
      <c r="CC1214" s="87"/>
      <c r="CD1214" s="90" t="s">
        <v>62</v>
      </c>
      <c r="CE1214" s="129">
        <f t="shared" si="1028"/>
        <v>2.74</v>
      </c>
      <c r="CF1214" s="102">
        <f t="shared" si="1028"/>
        <v>3.0399999999999996</v>
      </c>
      <c r="CG1214" s="102">
        <f t="shared" si="1028"/>
        <v>0</v>
      </c>
      <c r="CH1214" s="126">
        <f t="shared" si="1028"/>
        <v>0</v>
      </c>
      <c r="CI1214" s="8"/>
      <c r="CJ1214" s="9"/>
      <c r="CK1214" s="25" t="s">
        <v>61</v>
      </c>
      <c r="CL1214" s="31">
        <f>BJ1214/(BJ1214+C1216)%</f>
        <v>1.9215372297838271</v>
      </c>
      <c r="CM1214" s="31">
        <f>BN1214/(BN1214+D1216)%</f>
        <v>2.7089072543617996</v>
      </c>
      <c r="CN1214" s="31">
        <f>BR1214/(BR1214+E1216)%</f>
        <v>1.9231180153422081</v>
      </c>
      <c r="CO1214" s="32">
        <f>BY1214/(BY1214+F1216)%</f>
        <v>2.1664920645101517</v>
      </c>
      <c r="CP1214" s="8"/>
      <c r="CQ1214" s="25" t="s">
        <v>61</v>
      </c>
      <c r="CR1214" s="31">
        <f>BK1214/C1216%</f>
        <v>0</v>
      </c>
      <c r="CS1214" s="31">
        <f>BO1214/D1216%</f>
        <v>0</v>
      </c>
      <c r="CT1214" s="31">
        <f>BS1214/E1216%</f>
        <v>0</v>
      </c>
      <c r="CU1214" s="32">
        <f>BZ1214/F1216%</f>
        <v>0</v>
      </c>
    </row>
    <row r="1215" spans="1:99" ht="15.75" customHeight="1" x14ac:dyDescent="0.25">
      <c r="A1215" s="201" t="s">
        <v>59</v>
      </c>
      <c r="B1215" s="202"/>
      <c r="C1215" s="204">
        <v>63.48</v>
      </c>
      <c r="D1215" s="204">
        <v>59.774999999999999</v>
      </c>
      <c r="E1215" s="204">
        <v>40.048999999999999</v>
      </c>
      <c r="F1215" s="206">
        <f t="shared" si="1024"/>
        <v>163.304</v>
      </c>
      <c r="G1215" s="206">
        <f t="shared" si="1015"/>
        <v>3270.5120000000006</v>
      </c>
      <c r="H1215" s="206">
        <f>G1215/BH1199</f>
        <v>121.1300740740741</v>
      </c>
      <c r="I1215" s="207">
        <f t="shared" si="1008"/>
        <v>0</v>
      </c>
      <c r="J1215" s="207">
        <f t="shared" si="1016"/>
        <v>0</v>
      </c>
      <c r="K1215" s="207">
        <f t="shared" si="1009"/>
        <v>0</v>
      </c>
      <c r="L1215" s="207">
        <f t="shared" si="1017"/>
        <v>100</v>
      </c>
      <c r="M1215" s="207">
        <f t="shared" si="1010"/>
        <v>400</v>
      </c>
      <c r="N1215" s="207" t="e">
        <f t="shared" si="1018"/>
        <v>#VALUE!</v>
      </c>
      <c r="O1215" s="208">
        <f>(24*60-(I1215+K1215+M1215+AR1215+AS1215+AT1215+AP1215))/24/60*100</f>
        <v>72.222222222222214</v>
      </c>
      <c r="P1215" s="208" t="e">
        <f>(X1215*24*60-(J1215+L1215+N1215+AQ1215+AU1215))/X1215/24/60*100</f>
        <v>#VALUE!</v>
      </c>
      <c r="Q1215" s="209"/>
      <c r="R1215" s="210"/>
      <c r="S1215" s="210"/>
      <c r="T1215" s="209"/>
      <c r="U1215" s="209"/>
      <c r="V1215" s="212"/>
      <c r="W1215" s="213"/>
      <c r="X1215" s="214">
        <f>X1214</f>
        <v>27</v>
      </c>
      <c r="Y1215" s="201" t="s">
        <v>59</v>
      </c>
      <c r="Z1215" s="215"/>
      <c r="AA1215" s="216"/>
      <c r="AB1215" s="216"/>
      <c r="AC1215" s="210">
        <f t="shared" si="1011"/>
        <v>0</v>
      </c>
      <c r="AD1215" s="235"/>
      <c r="AE1215" s="235"/>
      <c r="AF1215" s="235"/>
      <c r="AG1215" s="210">
        <f t="shared" si="1012"/>
        <v>0</v>
      </c>
      <c r="AH1215" s="235">
        <v>110</v>
      </c>
      <c r="AI1215" s="235">
        <v>110</v>
      </c>
      <c r="AJ1215" s="235">
        <v>180</v>
      </c>
      <c r="AK1215" s="210">
        <f t="shared" si="1013"/>
        <v>400</v>
      </c>
      <c r="AL1215" s="210"/>
      <c r="AM1215" s="210"/>
      <c r="AN1215" s="210"/>
      <c r="AO1215" s="207">
        <f t="shared" si="1020"/>
        <v>0</v>
      </c>
      <c r="AP1215" s="209"/>
      <c r="AQ1215" s="411">
        <f t="shared" si="1021"/>
        <v>0</v>
      </c>
      <c r="AR1215" s="210"/>
      <c r="AS1215" s="210"/>
      <c r="AT1215" s="210"/>
      <c r="AU1215" s="219">
        <f t="shared" si="1022"/>
        <v>0</v>
      </c>
      <c r="AV1215" s="263" t="s">
        <v>63</v>
      </c>
      <c r="AW1215" s="221"/>
      <c r="AX1215" s="210"/>
      <c r="AY1215" s="210"/>
      <c r="AZ1215" s="219">
        <f t="shared" si="1025"/>
        <v>0</v>
      </c>
      <c r="BA1215" s="222">
        <f t="shared" si="1023"/>
        <v>0</v>
      </c>
      <c r="BB1215" s="221"/>
      <c r="BC1215" s="210"/>
      <c r="BD1215" s="210"/>
      <c r="BE1215" s="219">
        <f t="shared" si="1026"/>
        <v>0</v>
      </c>
      <c r="BF1215" s="222">
        <f t="shared" si="1014"/>
        <v>0</v>
      </c>
      <c r="BG1215" s="223"/>
      <c r="BH1215" s="195"/>
      <c r="BI1215" s="274"/>
      <c r="BJ1215" s="240"/>
      <c r="BK1215" s="241"/>
      <c r="BL1215" s="275"/>
      <c r="BM1215" s="274"/>
      <c r="BN1215" s="241"/>
      <c r="BO1215" s="241"/>
      <c r="BP1215" s="276"/>
      <c r="BQ1215" s="274"/>
      <c r="BR1215" s="241"/>
      <c r="BS1215" s="241"/>
      <c r="BT1215" s="265"/>
      <c r="BU1215" s="8"/>
      <c r="BV1215" s="87"/>
      <c r="BW1215" s="107"/>
      <c r="BX1215" s="130"/>
      <c r="BY1215" s="93"/>
      <c r="BZ1215" s="93"/>
      <c r="CA1215" s="98"/>
      <c r="CB1215" s="8"/>
      <c r="CC1215" s="87"/>
      <c r="CD1215" s="108"/>
      <c r="CE1215" s="109"/>
      <c r="CF1215" s="93"/>
      <c r="CG1215" s="93"/>
      <c r="CH1215" s="110"/>
      <c r="CI1215" s="8"/>
      <c r="CJ1215" s="9"/>
      <c r="CK1215" s="25"/>
      <c r="CL1215" s="2"/>
      <c r="CM1215" s="2"/>
      <c r="CN1215" s="2"/>
      <c r="CO1215" s="3"/>
      <c r="CP1215" s="8"/>
      <c r="CQ1215" s="25"/>
      <c r="CR1215" s="2"/>
      <c r="CS1215" s="2"/>
      <c r="CT1215" s="2"/>
      <c r="CU1215" s="3"/>
    </row>
    <row r="1216" spans="1:99" ht="15.75" customHeight="1" x14ac:dyDescent="0.25">
      <c r="A1216" s="182" t="s">
        <v>62</v>
      </c>
      <c r="B1216" s="202"/>
      <c r="C1216" s="204">
        <v>49</v>
      </c>
      <c r="D1216" s="204">
        <v>42.38</v>
      </c>
      <c r="E1216" s="204">
        <v>45.899000000000001</v>
      </c>
      <c r="F1216" s="205">
        <f t="shared" si="1024"/>
        <v>137.279</v>
      </c>
      <c r="G1216" s="206">
        <f t="shared" si="1015"/>
        <v>3386.5740000000001</v>
      </c>
      <c r="H1216" s="205">
        <f>G1216/BH1199</f>
        <v>125.42866666666667</v>
      </c>
      <c r="I1216" s="231">
        <f t="shared" si="1008"/>
        <v>180</v>
      </c>
      <c r="J1216" s="207">
        <f t="shared" si="1016"/>
        <v>180</v>
      </c>
      <c r="K1216" s="231">
        <f t="shared" si="1009"/>
        <v>0</v>
      </c>
      <c r="L1216" s="207">
        <f t="shared" si="1017"/>
        <v>0</v>
      </c>
      <c r="M1216" s="207">
        <f t="shared" si="1010"/>
        <v>345</v>
      </c>
      <c r="N1216" s="207">
        <f t="shared" si="1018"/>
        <v>12115</v>
      </c>
      <c r="O1216" s="208">
        <f>(24*60-(I1216+K1216+M1216+AR1216+AS1216+AT1216+AP1216))/24/60*100</f>
        <v>63.541666666666664</v>
      </c>
      <c r="P1216" s="208">
        <f>(X1216*24*60-(J1216+L1216+N1216+AQ1216+AU1216))/X1216/24/60*100</f>
        <v>68.377057613168716</v>
      </c>
      <c r="Q1216" s="232"/>
      <c r="R1216" s="233"/>
      <c r="S1216" s="233"/>
      <c r="T1216" s="234"/>
      <c r="U1216" s="234"/>
      <c r="V1216" s="272"/>
      <c r="W1216" s="213"/>
      <c r="X1216" s="214">
        <f>X1215</f>
        <v>27</v>
      </c>
      <c r="Y1216" s="182" t="s">
        <v>62</v>
      </c>
      <c r="Z1216" s="215">
        <v>30</v>
      </c>
      <c r="AA1216" s="216">
        <v>150</v>
      </c>
      <c r="AB1216" s="216"/>
      <c r="AC1216" s="210">
        <f t="shared" si="1011"/>
        <v>180</v>
      </c>
      <c r="AD1216" s="235"/>
      <c r="AE1216" s="235"/>
      <c r="AF1216" s="235"/>
      <c r="AG1216" s="210">
        <f t="shared" si="1012"/>
        <v>0</v>
      </c>
      <c r="AH1216" s="235">
        <v>80</v>
      </c>
      <c r="AI1216" s="235">
        <v>105</v>
      </c>
      <c r="AJ1216" s="235">
        <v>160</v>
      </c>
      <c r="AK1216" s="210">
        <f t="shared" si="1013"/>
        <v>345</v>
      </c>
      <c r="AL1216" s="233"/>
      <c r="AM1216" s="233"/>
      <c r="AN1216" s="233"/>
      <c r="AO1216" s="207">
        <f t="shared" si="1020"/>
        <v>0</v>
      </c>
      <c r="AP1216" s="236"/>
      <c r="AQ1216" s="411">
        <f t="shared" si="1021"/>
        <v>0</v>
      </c>
      <c r="AR1216" s="237"/>
      <c r="AS1216" s="237"/>
      <c r="AT1216" s="237"/>
      <c r="AU1216" s="219">
        <f t="shared" si="1022"/>
        <v>0</v>
      </c>
      <c r="AV1216" s="263" t="s">
        <v>64</v>
      </c>
      <c r="AW1216" s="221"/>
      <c r="AX1216" s="210"/>
      <c r="AY1216" s="210"/>
      <c r="AZ1216" s="219">
        <f t="shared" si="1025"/>
        <v>0</v>
      </c>
      <c r="BA1216" s="222">
        <f t="shared" si="1023"/>
        <v>0</v>
      </c>
      <c r="BB1216" s="221"/>
      <c r="BC1216" s="210"/>
      <c r="BD1216" s="210"/>
      <c r="BE1216" s="219">
        <f t="shared" si="1026"/>
        <v>0</v>
      </c>
      <c r="BF1216" s="222">
        <f t="shared" si="1014"/>
        <v>0</v>
      </c>
      <c r="BG1216" s="238"/>
      <c r="BH1216" s="224" t="s">
        <v>65</v>
      </c>
      <c r="BI1216" s="268">
        <v>1.05</v>
      </c>
      <c r="BJ1216" s="249">
        <v>1.17</v>
      </c>
      <c r="BK1216" s="226"/>
      <c r="BL1216" s="269"/>
      <c r="BM1216" s="268">
        <v>0.64</v>
      </c>
      <c r="BN1216" s="226">
        <v>0.76</v>
      </c>
      <c r="BO1216" s="226"/>
      <c r="BP1216" s="270"/>
      <c r="BQ1216" s="268">
        <v>0.8</v>
      </c>
      <c r="BR1216" s="226">
        <v>0.92</v>
      </c>
      <c r="BS1216" s="226"/>
      <c r="BT1216" s="271"/>
      <c r="BU1216" s="8"/>
      <c r="BV1216" s="87"/>
      <c r="BW1216" s="104" t="s">
        <v>66</v>
      </c>
      <c r="BX1216" s="127">
        <f>BI1216+BM1216+BQ1216</f>
        <v>2.4900000000000002</v>
      </c>
      <c r="BY1216" s="128">
        <f>BJ1216+BN1216+BR1216</f>
        <v>2.85</v>
      </c>
      <c r="BZ1216" s="102">
        <f>BK1216+BO1216+BS1216</f>
        <v>0</v>
      </c>
      <c r="CA1216" s="124">
        <f>BL1216+BP1216+BT1216</f>
        <v>0</v>
      </c>
      <c r="CB1216" s="8"/>
      <c r="CC1216" s="87"/>
      <c r="CD1216" s="90" t="s">
        <v>66</v>
      </c>
      <c r="CE1216" s="129">
        <f>BX1216</f>
        <v>2.4900000000000002</v>
      </c>
      <c r="CF1216" s="102">
        <f>BY1216</f>
        <v>2.85</v>
      </c>
      <c r="CG1216" s="102">
        <f>BZ1216</f>
        <v>0</v>
      </c>
      <c r="CH1216" s="126">
        <f>CA1216</f>
        <v>0</v>
      </c>
      <c r="CI1216" s="8"/>
      <c r="CJ1216" s="9"/>
      <c r="CK1216" s="25" t="s">
        <v>65</v>
      </c>
      <c r="CL1216" s="31">
        <f>BJ1216/(BJ1216+C1217)%</f>
        <v>2.8169014084507036</v>
      </c>
      <c r="CM1216" s="31">
        <f>BN1216/(BN1216+D1217)%</f>
        <v>1.8335786146831048</v>
      </c>
      <c r="CN1216" s="31">
        <f>BR1216/(BR1216+E1217)%</f>
        <v>2.6822157434402332</v>
      </c>
      <c r="CO1216" s="32">
        <f>BY1216/(BY1216+F1217)%</f>
        <v>2.4299989768425365</v>
      </c>
      <c r="CP1216" s="8"/>
      <c r="CQ1216" s="25" t="s">
        <v>65</v>
      </c>
      <c r="CR1216" s="31">
        <f>BK1216/C1217%</f>
        <v>0</v>
      </c>
      <c r="CS1216" s="31">
        <f>BO1216/D1217%</f>
        <v>0</v>
      </c>
      <c r="CT1216" s="31">
        <f>BS1216/E1217%</f>
        <v>0</v>
      </c>
      <c r="CU1216" s="32">
        <f>BZ1216/F1217%</f>
        <v>0</v>
      </c>
    </row>
    <row r="1217" spans="1:99" ht="15.75" customHeight="1" x14ac:dyDescent="0.25">
      <c r="A1217" s="182" t="s">
        <v>66</v>
      </c>
      <c r="B1217" s="202"/>
      <c r="C1217" s="204">
        <v>40.365000000000002</v>
      </c>
      <c r="D1217" s="204">
        <v>40.689</v>
      </c>
      <c r="E1217" s="204">
        <v>33.380000000000003</v>
      </c>
      <c r="F1217" s="205">
        <f t="shared" si="1024"/>
        <v>114.434</v>
      </c>
      <c r="G1217" s="206">
        <f t="shared" si="1015"/>
        <v>2648.8370000000004</v>
      </c>
      <c r="H1217" s="205">
        <f>G1217/BH1199</f>
        <v>98.105074074074096</v>
      </c>
      <c r="I1217" s="231">
        <f t="shared" si="1008"/>
        <v>0</v>
      </c>
      <c r="J1217" s="207">
        <f t="shared" si="1016"/>
        <v>0</v>
      </c>
      <c r="K1217" s="231">
        <f t="shared" si="1009"/>
        <v>0</v>
      </c>
      <c r="L1217" s="207">
        <f t="shared" si="1017"/>
        <v>30</v>
      </c>
      <c r="M1217" s="207">
        <f t="shared" si="1010"/>
        <v>465</v>
      </c>
      <c r="N1217" s="207">
        <f t="shared" si="1018"/>
        <v>12900</v>
      </c>
      <c r="O1217" s="208">
        <f>(24*60-(I1217+K1217+M1217+AR1217+AS1217+AT1217+AP1217))/24/60*100</f>
        <v>67.708333333333343</v>
      </c>
      <c r="P1217" s="208">
        <f>(X1217*24*60-(J1217+L1217+N1217+AQ1217+AU1217))/X1217/24/60*100</f>
        <v>66.512345679012356</v>
      </c>
      <c r="Q1217" s="232"/>
      <c r="R1217" s="233"/>
      <c r="S1217" s="233"/>
      <c r="T1217" s="234"/>
      <c r="U1217" s="234"/>
      <c r="V1217" s="272"/>
      <c r="W1217" s="213"/>
      <c r="X1217" s="214">
        <f>X1216</f>
        <v>27</v>
      </c>
      <c r="Y1217" s="182" t="s">
        <v>66</v>
      </c>
      <c r="Z1217" s="215"/>
      <c r="AA1217" s="216"/>
      <c r="AB1217" s="216"/>
      <c r="AC1217" s="210">
        <f t="shared" si="1011"/>
        <v>0</v>
      </c>
      <c r="AD1217" s="246"/>
      <c r="AE1217" s="246"/>
      <c r="AF1217" s="235"/>
      <c r="AG1217" s="210">
        <f t="shared" si="1012"/>
        <v>0</v>
      </c>
      <c r="AH1217" s="235">
        <v>145</v>
      </c>
      <c r="AI1217" s="235">
        <v>200</v>
      </c>
      <c r="AJ1217" s="235">
        <v>120</v>
      </c>
      <c r="AK1217" s="210">
        <f t="shared" si="1013"/>
        <v>465</v>
      </c>
      <c r="AL1217" s="233"/>
      <c r="AM1217" s="233"/>
      <c r="AN1217" s="233"/>
      <c r="AO1217" s="207">
        <f t="shared" si="1020"/>
        <v>0</v>
      </c>
      <c r="AP1217" s="236"/>
      <c r="AQ1217" s="411">
        <f t="shared" si="1021"/>
        <v>0</v>
      </c>
      <c r="AR1217" s="237"/>
      <c r="AS1217" s="237"/>
      <c r="AT1217" s="237"/>
      <c r="AU1217" s="219">
        <f t="shared" si="1022"/>
        <v>90</v>
      </c>
      <c r="AV1217" s="263" t="s">
        <v>67</v>
      </c>
      <c r="AW1217" s="221"/>
      <c r="AX1217" s="210"/>
      <c r="AY1217" s="210"/>
      <c r="AZ1217" s="219">
        <f t="shared" si="1025"/>
        <v>0</v>
      </c>
      <c r="BA1217" s="222">
        <f t="shared" si="1023"/>
        <v>0</v>
      </c>
      <c r="BB1217" s="221"/>
      <c r="BC1217" s="210"/>
      <c r="BD1217" s="210"/>
      <c r="BE1217" s="219">
        <f t="shared" si="1026"/>
        <v>0</v>
      </c>
      <c r="BF1217" s="222">
        <f t="shared" si="1014"/>
        <v>0</v>
      </c>
      <c r="BG1217" s="223"/>
      <c r="BH1217" s="195"/>
      <c r="BI1217" s="278"/>
      <c r="BJ1217" s="276"/>
      <c r="BK1217" s="279"/>
      <c r="BL1217" s="280"/>
      <c r="BM1217" s="279"/>
      <c r="BN1217" s="281"/>
      <c r="BO1217" s="281"/>
      <c r="BP1217" s="280"/>
      <c r="BQ1217" s="279"/>
      <c r="BR1217" s="197"/>
      <c r="BS1217" s="197"/>
      <c r="BT1217" s="282"/>
      <c r="BU1217" s="8"/>
      <c r="BV1217" s="87"/>
      <c r="BW1217" s="107"/>
      <c r="BX1217" s="130"/>
      <c r="BY1217" s="93"/>
      <c r="BZ1217" s="93"/>
      <c r="CA1217" s="98"/>
      <c r="CB1217" s="8"/>
      <c r="CC1217" s="87"/>
      <c r="CD1217" s="131"/>
      <c r="CE1217" s="132"/>
      <c r="CF1217" s="93"/>
      <c r="CG1217" s="93"/>
      <c r="CH1217" s="133"/>
      <c r="CI1217" s="8"/>
      <c r="CJ1217" s="9"/>
      <c r="CK1217" s="25"/>
      <c r="CL1217" s="2"/>
      <c r="CM1217" s="2"/>
      <c r="CN1217" s="2"/>
      <c r="CO1217" s="3"/>
      <c r="CP1217" s="8"/>
      <c r="CQ1217" s="25"/>
      <c r="CR1217" s="2"/>
      <c r="CS1217" s="2"/>
      <c r="CT1217" s="2"/>
      <c r="CU1217" s="3"/>
    </row>
    <row r="1218" spans="1:99" ht="15.75" customHeight="1" x14ac:dyDescent="0.25">
      <c r="A1218" s="182" t="s">
        <v>68</v>
      </c>
      <c r="B1218" s="202"/>
      <c r="C1218" s="204">
        <v>20.41</v>
      </c>
      <c r="D1218" s="204">
        <v>19.45</v>
      </c>
      <c r="E1218" s="204">
        <v>17.89</v>
      </c>
      <c r="F1218" s="205">
        <f t="shared" si="1024"/>
        <v>57.75</v>
      </c>
      <c r="G1218" s="206">
        <f t="shared" si="1015"/>
        <v>932.65200000000016</v>
      </c>
      <c r="H1218" s="205">
        <f>G1218/BH1199</f>
        <v>34.542666666666669</v>
      </c>
      <c r="I1218" s="231">
        <f t="shared" si="1008"/>
        <v>0</v>
      </c>
      <c r="J1218" s="207">
        <f t="shared" si="1016"/>
        <v>0</v>
      </c>
      <c r="K1218" s="231">
        <f t="shared" si="1009"/>
        <v>0</v>
      </c>
      <c r="L1218" s="207">
        <f t="shared" si="1017"/>
        <v>0</v>
      </c>
      <c r="M1218" s="207">
        <f t="shared" si="1010"/>
        <v>395</v>
      </c>
      <c r="N1218" s="207">
        <f t="shared" si="1018"/>
        <v>11310</v>
      </c>
      <c r="O1218" s="208">
        <f>(24*60-(I1218+K1218+M1218+AR1218+AS1218+AT1218+AP1218))/24/60*100</f>
        <v>72.569444444444443</v>
      </c>
      <c r="P1218" s="208">
        <f>(X1218*24*60-(J1218+L1218+N1218+AQ1218+AU1218))/X1218/24/60*100</f>
        <v>70.910493827160494</v>
      </c>
      <c r="Q1218" s="232"/>
      <c r="R1218" s="233"/>
      <c r="S1218" s="233"/>
      <c r="T1218" s="234"/>
      <c r="U1218" s="234"/>
      <c r="V1218" s="272"/>
      <c r="W1218" s="213"/>
      <c r="X1218" s="214">
        <v>27</v>
      </c>
      <c r="Y1218" s="182" t="s">
        <v>68</v>
      </c>
      <c r="Z1218" s="215"/>
      <c r="AA1218" s="216"/>
      <c r="AB1218" s="216"/>
      <c r="AC1218" s="210">
        <f t="shared" si="1011"/>
        <v>0</v>
      </c>
      <c r="AD1218" s="235"/>
      <c r="AE1218" s="235"/>
      <c r="AF1218" s="235"/>
      <c r="AG1218" s="210">
        <f t="shared" si="1012"/>
        <v>0</v>
      </c>
      <c r="AH1218" s="216">
        <v>135</v>
      </c>
      <c r="AI1218" s="216">
        <v>140</v>
      </c>
      <c r="AJ1218" s="216">
        <v>120</v>
      </c>
      <c r="AK1218" s="210">
        <f t="shared" si="1013"/>
        <v>395</v>
      </c>
      <c r="AL1218" s="233"/>
      <c r="AM1218" s="233"/>
      <c r="AN1218" s="233"/>
      <c r="AO1218" s="207">
        <f t="shared" si="1020"/>
        <v>0</v>
      </c>
      <c r="AP1218" s="236"/>
      <c r="AQ1218" s="411">
        <f t="shared" si="1021"/>
        <v>0</v>
      </c>
      <c r="AR1218" s="237"/>
      <c r="AS1218" s="237"/>
      <c r="AT1218" s="237"/>
      <c r="AU1218" s="219">
        <f t="shared" si="1022"/>
        <v>0</v>
      </c>
      <c r="AV1218" s="263" t="s">
        <v>69</v>
      </c>
      <c r="AW1218" s="221"/>
      <c r="AX1218" s="210"/>
      <c r="AY1218" s="210"/>
      <c r="AZ1218" s="219">
        <f t="shared" si="1025"/>
        <v>0</v>
      </c>
      <c r="BA1218" s="222">
        <f t="shared" si="1023"/>
        <v>0</v>
      </c>
      <c r="BB1218" s="221"/>
      <c r="BC1218" s="210"/>
      <c r="BD1218" s="210"/>
      <c r="BE1218" s="219">
        <f t="shared" si="1026"/>
        <v>0</v>
      </c>
      <c r="BF1218" s="222">
        <f t="shared" si="1014"/>
        <v>0</v>
      </c>
      <c r="BG1218" s="238"/>
      <c r="BH1218" s="224" t="s">
        <v>70</v>
      </c>
      <c r="BI1218" s="268">
        <v>0.68</v>
      </c>
      <c r="BJ1218" s="249">
        <v>0.68</v>
      </c>
      <c r="BK1218" s="226"/>
      <c r="BL1218" s="269"/>
      <c r="BM1218" s="268">
        <v>0.3</v>
      </c>
      <c r="BN1218" s="226">
        <v>0.3</v>
      </c>
      <c r="BO1218" s="226"/>
      <c r="BP1218" s="270"/>
      <c r="BQ1218" s="268">
        <v>0.3</v>
      </c>
      <c r="BR1218" s="226">
        <v>0.3</v>
      </c>
      <c r="BS1218" s="226"/>
      <c r="BT1218" s="250"/>
      <c r="BU1218" s="8"/>
      <c r="BV1218" s="87"/>
      <c r="BW1218" s="104" t="s">
        <v>68</v>
      </c>
      <c r="BX1218" s="127">
        <f>BI1218+BM1218+BQ1218</f>
        <v>1.28</v>
      </c>
      <c r="BY1218" s="128">
        <f>BJ1218+BN1218+BR1218</f>
        <v>1.28</v>
      </c>
      <c r="BZ1218" s="102">
        <f>BK1218+BO1218+BS1218</f>
        <v>0</v>
      </c>
      <c r="CA1218" s="124">
        <f>BL1218+BP1218+BT1218</f>
        <v>0</v>
      </c>
      <c r="CB1218" s="8"/>
      <c r="CC1218" s="87"/>
      <c r="CD1218" s="131" t="s">
        <v>68</v>
      </c>
      <c r="CE1218" s="129">
        <f>BX1218</f>
        <v>1.28</v>
      </c>
      <c r="CF1218" s="102">
        <f>BY1218</f>
        <v>1.28</v>
      </c>
      <c r="CG1218" s="102">
        <f>BZ1218</f>
        <v>0</v>
      </c>
      <c r="CH1218" s="126">
        <f>CA1218</f>
        <v>0</v>
      </c>
      <c r="CI1218" s="8"/>
      <c r="CJ1218" s="9"/>
      <c r="CK1218" s="25" t="s">
        <v>70</v>
      </c>
      <c r="CL1218" s="31">
        <f>BJ1218/(BJ1218+C1218)%</f>
        <v>3.2242769084874348</v>
      </c>
      <c r="CM1218" s="31">
        <f>BN1218/(BN1218+D1218)%</f>
        <v>1.5189873417721518</v>
      </c>
      <c r="CN1218" s="31">
        <f>BR1218/(BR1218+E1218)%</f>
        <v>1.6492578339747113</v>
      </c>
      <c r="CO1218" s="32">
        <f>BY1218/(BY1218+F1218)%</f>
        <v>2.1683889547687616</v>
      </c>
      <c r="CP1218" s="8"/>
      <c r="CQ1218" s="25" t="s">
        <v>70</v>
      </c>
      <c r="CR1218" s="31">
        <f>BK1218/C1218%</f>
        <v>0</v>
      </c>
      <c r="CS1218" s="31">
        <f>BO1218/D1218%</f>
        <v>0</v>
      </c>
      <c r="CT1218" s="31">
        <f>BS1218/E1218%</f>
        <v>0</v>
      </c>
      <c r="CU1218" s="32">
        <f>BZ1218/F1218%</f>
        <v>0</v>
      </c>
    </row>
    <row r="1219" spans="1:99" ht="15.75" customHeight="1" x14ac:dyDescent="0.25">
      <c r="A1219" s="182" t="s">
        <v>71</v>
      </c>
      <c r="B1219" s="202"/>
      <c r="C1219" s="204">
        <v>3.81</v>
      </c>
      <c r="D1219" s="204">
        <v>3.47</v>
      </c>
      <c r="E1219" s="204">
        <v>1.35</v>
      </c>
      <c r="F1219" s="206">
        <f t="shared" si="1024"/>
        <v>8.6300000000000008</v>
      </c>
      <c r="G1219" s="206">
        <f t="shared" si="1015"/>
        <v>278.04599999999999</v>
      </c>
      <c r="H1219" s="206">
        <f>G1219/BH1199</f>
        <v>10.298</v>
      </c>
      <c r="I1219" s="207">
        <f t="shared" si="1008"/>
        <v>0</v>
      </c>
      <c r="J1219" s="207">
        <f t="shared" si="1016"/>
        <v>0</v>
      </c>
      <c r="K1219" s="207">
        <f t="shared" si="1009"/>
        <v>0</v>
      </c>
      <c r="L1219" s="207">
        <f t="shared" si="1017"/>
        <v>0</v>
      </c>
      <c r="M1219" s="207">
        <f t="shared" si="1010"/>
        <v>400</v>
      </c>
      <c r="N1219" s="207">
        <f t="shared" si="1018"/>
        <v>7515</v>
      </c>
      <c r="O1219" s="208">
        <f>(7*24*60-(I1219+K1219+M1219+AR1219+AS1219+AT1219+AP1219))/7/24/60*100</f>
        <v>96.031746031746039</v>
      </c>
      <c r="P1219" s="208">
        <f>(7*X1219*24*60-(J1219+L1219+N1219+AQ1219+AU1219))/7/X1219/24/60*100</f>
        <v>97.238756613756621</v>
      </c>
      <c r="Q1219" s="209"/>
      <c r="R1219" s="210"/>
      <c r="S1219" s="210"/>
      <c r="T1219" s="209"/>
      <c r="U1219" s="209"/>
      <c r="V1219" s="212"/>
      <c r="W1219" s="213"/>
      <c r="X1219" s="214">
        <f>X1212</f>
        <v>27</v>
      </c>
      <c r="Y1219" s="182" t="s">
        <v>71</v>
      </c>
      <c r="Z1219" s="215"/>
      <c r="AA1219" s="216"/>
      <c r="AB1219" s="216"/>
      <c r="AC1219" s="210">
        <f t="shared" si="1011"/>
        <v>0</v>
      </c>
      <c r="AD1219" s="235"/>
      <c r="AE1219" s="235"/>
      <c r="AF1219" s="235"/>
      <c r="AG1219" s="210">
        <f t="shared" si="1012"/>
        <v>0</v>
      </c>
      <c r="AH1219" s="216">
        <v>60</v>
      </c>
      <c r="AI1219" s="216">
        <v>100</v>
      </c>
      <c r="AJ1219" s="216">
        <v>240</v>
      </c>
      <c r="AK1219" s="210">
        <f t="shared" si="1013"/>
        <v>400</v>
      </c>
      <c r="AL1219" s="233"/>
      <c r="AM1219" s="233"/>
      <c r="AN1219" s="233"/>
      <c r="AO1219" s="207">
        <f t="shared" si="1020"/>
        <v>0</v>
      </c>
      <c r="AP1219" s="209"/>
      <c r="AQ1219" s="411">
        <f t="shared" si="1021"/>
        <v>0</v>
      </c>
      <c r="AR1219" s="210"/>
      <c r="AS1219" s="210"/>
      <c r="AT1219" s="210"/>
      <c r="AU1219" s="219">
        <f t="shared" si="1022"/>
        <v>0</v>
      </c>
      <c r="AV1219" s="263" t="s">
        <v>72</v>
      </c>
      <c r="AW1219" s="221">
        <f>AH1219</f>
        <v>60</v>
      </c>
      <c r="AX1219" s="221">
        <f>AI1219</f>
        <v>100</v>
      </c>
      <c r="AY1219" s="221">
        <f>AJ1219</f>
        <v>240</v>
      </c>
      <c r="AZ1219" s="219">
        <f t="shared" si="1025"/>
        <v>400</v>
      </c>
      <c r="BA1219" s="222">
        <f t="shared" si="1023"/>
        <v>4115</v>
      </c>
      <c r="BB1219" s="221"/>
      <c r="BC1219" s="210"/>
      <c r="BD1219" s="210"/>
      <c r="BE1219" s="219">
        <f t="shared" si="1026"/>
        <v>0</v>
      </c>
      <c r="BF1219" s="222">
        <f t="shared" si="1014"/>
        <v>0</v>
      </c>
      <c r="BG1219" s="223"/>
      <c r="BH1219" s="195"/>
      <c r="BI1219" s="274"/>
      <c r="BJ1219" s="240"/>
      <c r="BK1219" s="241"/>
      <c r="BL1219" s="275"/>
      <c r="BM1219" s="274"/>
      <c r="BN1219" s="241"/>
      <c r="BO1219" s="241"/>
      <c r="BP1219" s="276"/>
      <c r="BQ1219" s="274"/>
      <c r="BR1219" s="241"/>
      <c r="BS1219" s="241"/>
      <c r="BT1219" s="265"/>
      <c r="BU1219" s="8"/>
      <c r="BV1219" s="87"/>
      <c r="BW1219" s="134"/>
      <c r="BX1219" s="130"/>
      <c r="BY1219" s="93"/>
      <c r="BZ1219" s="93"/>
      <c r="CA1219" s="98"/>
      <c r="CB1219" s="8"/>
      <c r="CC1219" s="87"/>
      <c r="CD1219" s="90"/>
      <c r="CE1219" s="109"/>
      <c r="CF1219" s="93"/>
      <c r="CG1219" s="93"/>
      <c r="CH1219" s="110"/>
      <c r="CI1219" s="8"/>
      <c r="CJ1219" s="9"/>
      <c r="CK1219" s="25"/>
      <c r="CL1219" s="2"/>
      <c r="CM1219" s="2"/>
      <c r="CN1219" s="2"/>
      <c r="CO1219" s="3"/>
      <c r="CP1219" s="8"/>
      <c r="CQ1219" s="25"/>
      <c r="CR1219" s="2"/>
      <c r="CS1219" s="2"/>
      <c r="CT1219" s="2"/>
      <c r="CU1219" s="3"/>
    </row>
    <row r="1220" spans="1:99" ht="15.75" customHeight="1" x14ac:dyDescent="0.25">
      <c r="A1220" s="182" t="s">
        <v>73</v>
      </c>
      <c r="B1220" s="202"/>
      <c r="C1220" s="204">
        <v>16.875</v>
      </c>
      <c r="D1220" s="204">
        <v>12.66</v>
      </c>
      <c r="E1220" s="204">
        <v>24.635000000000002</v>
      </c>
      <c r="F1220" s="205">
        <f t="shared" ref="F1220:F1226" si="1029">C1220+D1220+E1220</f>
        <v>54.17</v>
      </c>
      <c r="G1220" s="206">
        <f t="shared" si="1015"/>
        <v>644.56999999999994</v>
      </c>
      <c r="H1220" s="205">
        <f>G1220/BH1199</f>
        <v>23.872962962962962</v>
      </c>
      <c r="I1220" s="231">
        <f t="shared" ref="I1220:I1225" si="1030">AC1220</f>
        <v>0</v>
      </c>
      <c r="J1220" s="207">
        <f t="shared" si="1016"/>
        <v>0</v>
      </c>
      <c r="K1220" s="231">
        <f t="shared" ref="K1220:K1225" si="1031">AG1220</f>
        <v>0</v>
      </c>
      <c r="L1220" s="207">
        <f t="shared" si="1017"/>
        <v>45</v>
      </c>
      <c r="M1220" s="207">
        <f t="shared" ref="M1220:M1225" si="1032">AK1220</f>
        <v>460</v>
      </c>
      <c r="N1220" s="207">
        <f t="shared" si="1018"/>
        <v>12455</v>
      </c>
      <c r="O1220" s="208">
        <f t="shared" ref="O1220:O1225" si="1033">(24*60-(I1220+K1220+M1220+AR1220+AS1220+AT1220+AP1220))/24/60*100</f>
        <v>68.055555555555557</v>
      </c>
      <c r="P1220" s="208">
        <f t="shared" ref="P1220:P1225" si="1034">(X1220*24*60-(J1220+L1220+N1220+AQ1220+AU1220))/X1220/24/60*100</f>
        <v>67.849794238683131</v>
      </c>
      <c r="Q1220" s="232"/>
      <c r="R1220" s="233"/>
      <c r="S1220" s="233"/>
      <c r="T1220" s="234"/>
      <c r="U1220" s="234"/>
      <c r="V1220" s="272"/>
      <c r="W1220" s="213"/>
      <c r="X1220" s="214">
        <v>27</v>
      </c>
      <c r="Y1220" s="182" t="s">
        <v>73</v>
      </c>
      <c r="Z1220" s="215"/>
      <c r="AA1220" s="216"/>
      <c r="AB1220" s="216"/>
      <c r="AC1220" s="210">
        <f t="shared" ref="AC1220:AC1225" si="1035">Z1220+AA1220+AB1220</f>
        <v>0</v>
      </c>
      <c r="AD1220" s="235"/>
      <c r="AE1220" s="235"/>
      <c r="AF1220" s="235"/>
      <c r="AG1220" s="210">
        <f t="shared" ref="AG1220:AG1225" si="1036">AD1220+AE1220+AF1220</f>
        <v>0</v>
      </c>
      <c r="AH1220" s="216">
        <v>140</v>
      </c>
      <c r="AI1220" s="216">
        <v>120</v>
      </c>
      <c r="AJ1220" s="216">
        <v>200</v>
      </c>
      <c r="AK1220" s="210">
        <f t="shared" ref="AK1220:AK1225" si="1037">AH1220+AI1220+AJ1220</f>
        <v>460</v>
      </c>
      <c r="AL1220" s="233"/>
      <c r="AM1220" s="233"/>
      <c r="AN1220" s="233"/>
      <c r="AO1220" s="207">
        <f t="shared" si="1020"/>
        <v>0</v>
      </c>
      <c r="AP1220" s="236"/>
      <c r="AQ1220" s="411">
        <f t="shared" si="1021"/>
        <v>0</v>
      </c>
      <c r="AR1220" s="237"/>
      <c r="AS1220" s="237"/>
      <c r="AT1220" s="237"/>
      <c r="AU1220" s="219">
        <f t="shared" si="1022"/>
        <v>0</v>
      </c>
      <c r="AV1220" s="263" t="s">
        <v>74</v>
      </c>
      <c r="AW1220" s="221"/>
      <c r="AX1220" s="210"/>
      <c r="AY1220" s="210"/>
      <c r="AZ1220" s="219">
        <f t="shared" ref="AZ1220:AZ1225" si="1038">AW1220+AX1220+AY1220</f>
        <v>0</v>
      </c>
      <c r="BA1220" s="222">
        <f t="shared" si="1023"/>
        <v>0</v>
      </c>
      <c r="BB1220" s="221"/>
      <c r="BC1220" s="210"/>
      <c r="BD1220" s="210"/>
      <c r="BE1220" s="219">
        <f t="shared" ref="BE1220:BE1225" si="1039">BB1220+BC1220+BD1220</f>
        <v>0</v>
      </c>
      <c r="BF1220" s="222">
        <f t="shared" si="1014"/>
        <v>0</v>
      </c>
      <c r="BG1220" s="238"/>
      <c r="BH1220" s="224" t="s">
        <v>71</v>
      </c>
      <c r="BI1220" s="268">
        <v>0.18</v>
      </c>
      <c r="BJ1220" s="249">
        <v>0.18</v>
      </c>
      <c r="BK1220" s="226"/>
      <c r="BL1220" s="269"/>
      <c r="BM1220" s="268">
        <v>0.24</v>
      </c>
      <c r="BN1220" s="226">
        <v>0.24</v>
      </c>
      <c r="BO1220" s="226"/>
      <c r="BP1220" s="270"/>
      <c r="BQ1220" s="268">
        <v>0.33</v>
      </c>
      <c r="BR1220" s="226">
        <v>0.33</v>
      </c>
      <c r="BS1220" s="226"/>
      <c r="BT1220" s="250"/>
      <c r="BU1220" s="8"/>
      <c r="BV1220" s="87"/>
      <c r="BW1220" s="104" t="s">
        <v>71</v>
      </c>
      <c r="BX1220" s="127">
        <f t="shared" ref="BX1220:CA1221" si="1040">BI1220+BM1220+BQ1220</f>
        <v>0.75</v>
      </c>
      <c r="BY1220" s="128">
        <f t="shared" si="1040"/>
        <v>0.75</v>
      </c>
      <c r="BZ1220" s="102">
        <f t="shared" si="1040"/>
        <v>0</v>
      </c>
      <c r="CA1220" s="124">
        <f t="shared" si="1040"/>
        <v>0</v>
      </c>
      <c r="CB1220" s="8"/>
      <c r="CC1220" s="87"/>
      <c r="CD1220" s="131" t="s">
        <v>71</v>
      </c>
      <c r="CE1220" s="129">
        <f t="shared" ref="CE1220:CH1221" si="1041">BX1220</f>
        <v>0.75</v>
      </c>
      <c r="CF1220" s="102">
        <f t="shared" si="1041"/>
        <v>0.75</v>
      </c>
      <c r="CG1220" s="102">
        <f t="shared" si="1041"/>
        <v>0</v>
      </c>
      <c r="CH1220" s="126">
        <f t="shared" si="1041"/>
        <v>0</v>
      </c>
      <c r="CI1220" s="8"/>
      <c r="CJ1220" s="9"/>
      <c r="CK1220" s="25" t="s">
        <v>75</v>
      </c>
      <c r="CL1220" s="31">
        <f>BJ1220/(BJ1220+C1219)%</f>
        <v>4.5112781954887211</v>
      </c>
      <c r="CM1220" s="31">
        <f>BN1220/(BN1220+D1219)%</f>
        <v>6.4690026954177897</v>
      </c>
      <c r="CN1220" s="31">
        <f>BR1220/(BR1220+E1220)%</f>
        <v>1.3218505908271581</v>
      </c>
      <c r="CO1220" s="32">
        <f>BY1220/(BY1220+F1219)%</f>
        <v>7.9957356076759059</v>
      </c>
      <c r="CP1220" s="8"/>
      <c r="CQ1220" s="25" t="s">
        <v>75</v>
      </c>
      <c r="CR1220" s="31">
        <f>BK1220/C1219%</f>
        <v>0</v>
      </c>
      <c r="CS1220" s="31">
        <f>BO1220/D1219%</f>
        <v>0</v>
      </c>
      <c r="CT1220" s="31">
        <f>BS1220/E1219%</f>
        <v>0</v>
      </c>
      <c r="CU1220" s="32">
        <f>BZ1220/F1219%</f>
        <v>0</v>
      </c>
    </row>
    <row r="1221" spans="1:99" ht="15.75" customHeight="1" x14ac:dyDescent="0.25">
      <c r="A1221" s="201" t="s">
        <v>76</v>
      </c>
      <c r="B1221" s="202"/>
      <c r="C1221" s="204">
        <v>10.707800000000001</v>
      </c>
      <c r="D1221" s="204">
        <v>9.11</v>
      </c>
      <c r="E1221" s="204">
        <v>4.37</v>
      </c>
      <c r="F1221" s="206">
        <f t="shared" si="1029"/>
        <v>24.187799999999999</v>
      </c>
      <c r="G1221" s="206">
        <f t="shared" si="1015"/>
        <v>938.56579999999997</v>
      </c>
      <c r="H1221" s="206">
        <f>G1221/BH1199</f>
        <v>34.761696296296293</v>
      </c>
      <c r="I1221" s="207">
        <f t="shared" si="1030"/>
        <v>0</v>
      </c>
      <c r="J1221" s="207">
        <f t="shared" si="1016"/>
        <v>45</v>
      </c>
      <c r="K1221" s="207">
        <f t="shared" si="1031"/>
        <v>0</v>
      </c>
      <c r="L1221" s="207">
        <f t="shared" si="1017"/>
        <v>45</v>
      </c>
      <c r="M1221" s="207">
        <f t="shared" si="1032"/>
        <v>60</v>
      </c>
      <c r="N1221" s="207">
        <f t="shared" si="1018"/>
        <v>6295</v>
      </c>
      <c r="O1221" s="208">
        <f t="shared" si="1033"/>
        <v>95.833333333333343</v>
      </c>
      <c r="P1221" s="208">
        <f t="shared" si="1034"/>
        <v>83.500514403292186</v>
      </c>
      <c r="Q1221" s="209" t="e">
        <f t="shared" ref="Q1221:S1226" si="1042">C1221/AL1221*60</f>
        <v>#DIV/0!</v>
      </c>
      <c r="R1221" s="210" t="e">
        <f t="shared" si="1042"/>
        <v>#DIV/0!</v>
      </c>
      <c r="S1221" s="210" t="e">
        <f t="shared" si="1042"/>
        <v>#DIV/0!</v>
      </c>
      <c r="T1221" s="209" t="e">
        <f>(F1221)/(AL1221+AM1221+AN1221)*60</f>
        <v>#DIV/0!</v>
      </c>
      <c r="U1221" s="209" t="e">
        <f>(G1221)*60/AO1221</f>
        <v>#DIV/0!</v>
      </c>
      <c r="V1221" s="212"/>
      <c r="W1221" s="213"/>
      <c r="X1221" s="214">
        <f>X1217</f>
        <v>27</v>
      </c>
      <c r="Y1221" s="201" t="s">
        <v>76</v>
      </c>
      <c r="Z1221" s="215"/>
      <c r="AA1221" s="216"/>
      <c r="AB1221" s="216"/>
      <c r="AC1221" s="210">
        <f t="shared" si="1035"/>
        <v>0</v>
      </c>
      <c r="AD1221" s="235"/>
      <c r="AE1221" s="235"/>
      <c r="AF1221" s="246"/>
      <c r="AG1221" s="210">
        <f t="shared" si="1036"/>
        <v>0</v>
      </c>
      <c r="AH1221" s="235">
        <v>0</v>
      </c>
      <c r="AI1221" s="235">
        <v>0</v>
      </c>
      <c r="AJ1221" s="235">
        <v>60</v>
      </c>
      <c r="AK1221" s="210">
        <f t="shared" si="1037"/>
        <v>60</v>
      </c>
      <c r="AL1221" s="210"/>
      <c r="AM1221" s="210"/>
      <c r="AN1221" s="210"/>
      <c r="AO1221" s="207">
        <f t="shared" si="1020"/>
        <v>0</v>
      </c>
      <c r="AP1221" s="209"/>
      <c r="AQ1221" s="411">
        <f t="shared" si="1021"/>
        <v>0</v>
      </c>
      <c r="AR1221" s="210"/>
      <c r="AS1221" s="210"/>
      <c r="AT1221" s="210"/>
      <c r="AU1221" s="219">
        <f t="shared" si="1022"/>
        <v>30</v>
      </c>
      <c r="AV1221" s="263" t="s">
        <v>77</v>
      </c>
      <c r="AW1221" s="221"/>
      <c r="AX1221" s="210"/>
      <c r="AY1221" s="210"/>
      <c r="AZ1221" s="219">
        <f t="shared" si="1038"/>
        <v>0</v>
      </c>
      <c r="BA1221" s="222">
        <f t="shared" si="1023"/>
        <v>0</v>
      </c>
      <c r="BB1221" s="221"/>
      <c r="BC1221" s="210"/>
      <c r="BD1221" s="210"/>
      <c r="BE1221" s="219">
        <f t="shared" si="1039"/>
        <v>0</v>
      </c>
      <c r="BF1221" s="222">
        <f t="shared" si="1014"/>
        <v>0</v>
      </c>
      <c r="BG1221" s="284"/>
      <c r="BH1221" s="283" t="s">
        <v>73</v>
      </c>
      <c r="BI1221" s="264">
        <v>0.21</v>
      </c>
      <c r="BJ1221" s="264">
        <v>0.21</v>
      </c>
      <c r="BK1221" s="264"/>
      <c r="BL1221" s="264"/>
      <c r="BM1221" s="264">
        <v>0.4</v>
      </c>
      <c r="BN1221" s="264">
        <v>0.4</v>
      </c>
      <c r="BO1221" s="264"/>
      <c r="BP1221" s="264"/>
      <c r="BQ1221" s="264">
        <v>0.4</v>
      </c>
      <c r="BR1221" s="264">
        <v>0.4</v>
      </c>
      <c r="BS1221" s="264"/>
      <c r="BT1221" s="250"/>
      <c r="BU1221" s="8"/>
      <c r="BV1221" s="87"/>
      <c r="BW1221" s="104" t="s">
        <v>73</v>
      </c>
      <c r="BX1221" s="135">
        <f t="shared" si="1040"/>
        <v>1.01</v>
      </c>
      <c r="BY1221" s="136">
        <f t="shared" si="1040"/>
        <v>1.01</v>
      </c>
      <c r="BZ1221" s="137">
        <f t="shared" si="1040"/>
        <v>0</v>
      </c>
      <c r="CA1221" s="138">
        <f t="shared" si="1040"/>
        <v>0</v>
      </c>
      <c r="CB1221" s="8"/>
      <c r="CC1221" s="118"/>
      <c r="CD1221" s="139" t="s">
        <v>73</v>
      </c>
      <c r="CE1221" s="140">
        <f t="shared" si="1041"/>
        <v>1.01</v>
      </c>
      <c r="CF1221" s="137">
        <f t="shared" si="1041"/>
        <v>1.01</v>
      </c>
      <c r="CG1221" s="137">
        <f t="shared" si="1041"/>
        <v>0</v>
      </c>
      <c r="CH1221" s="141">
        <f t="shared" si="1041"/>
        <v>0</v>
      </c>
      <c r="CI1221" s="8"/>
      <c r="CJ1221" s="9"/>
      <c r="CK1221" s="33"/>
      <c r="CL1221" s="4"/>
      <c r="CM1221" s="4"/>
      <c r="CN1221" s="4"/>
      <c r="CO1221" s="5"/>
      <c r="CP1221" s="8"/>
      <c r="CQ1221" s="34" t="s">
        <v>78</v>
      </c>
      <c r="CR1221" s="35">
        <f>BK1221/C1220%</f>
        <v>0</v>
      </c>
      <c r="CS1221" s="35">
        <f>BO1221/D1220%</f>
        <v>0</v>
      </c>
      <c r="CT1221" s="35">
        <f>BS1221/E1220%</f>
        <v>0</v>
      </c>
      <c r="CU1221" s="47">
        <f>BZ1221/F1220%</f>
        <v>0</v>
      </c>
    </row>
    <row r="1222" spans="1:99" ht="15.75" customHeight="1" x14ac:dyDescent="0.25">
      <c r="A1222" s="182" t="s">
        <v>79</v>
      </c>
      <c r="B1222" s="202"/>
      <c r="C1222" s="204">
        <v>7.33</v>
      </c>
      <c r="D1222" s="204">
        <v>8.89</v>
      </c>
      <c r="E1222" s="204">
        <v>9.4450000000000003</v>
      </c>
      <c r="F1222" s="205">
        <f t="shared" si="1029"/>
        <v>25.664999999999999</v>
      </c>
      <c r="G1222" s="206">
        <f t="shared" si="1015"/>
        <v>880.06599999999992</v>
      </c>
      <c r="H1222" s="205">
        <f>G1222/BH1199</f>
        <v>32.595037037037031</v>
      </c>
      <c r="I1222" s="231">
        <f t="shared" si="1030"/>
        <v>0</v>
      </c>
      <c r="J1222" s="207">
        <f t="shared" si="1016"/>
        <v>90</v>
      </c>
      <c r="K1222" s="231">
        <f t="shared" si="1031"/>
        <v>0</v>
      </c>
      <c r="L1222" s="207">
        <f t="shared" si="1017"/>
        <v>0</v>
      </c>
      <c r="M1222" s="207">
        <f t="shared" si="1032"/>
        <v>40</v>
      </c>
      <c r="N1222" s="207">
        <f t="shared" si="1018"/>
        <v>8150</v>
      </c>
      <c r="O1222" s="208">
        <f t="shared" si="1033"/>
        <v>97.222222222222214</v>
      </c>
      <c r="P1222" s="208">
        <f t="shared" si="1034"/>
        <v>77.572016460905346</v>
      </c>
      <c r="Q1222" s="232" t="e">
        <f t="shared" si="1042"/>
        <v>#DIV/0!</v>
      </c>
      <c r="R1222" s="233" t="e">
        <f t="shared" si="1042"/>
        <v>#DIV/0!</v>
      </c>
      <c r="S1222" s="233" t="e">
        <f t="shared" si="1042"/>
        <v>#DIV/0!</v>
      </c>
      <c r="T1222" s="234" t="e">
        <f>(F1222)/(AL1222+AM1222+AN1222)*60</f>
        <v>#DIV/0!</v>
      </c>
      <c r="U1222" s="234" t="e">
        <f>(G1222)*60/AO1222</f>
        <v>#DIV/0!</v>
      </c>
      <c r="V1222" s="272"/>
      <c r="W1222" s="213"/>
      <c r="X1222" s="214">
        <f>X1221</f>
        <v>27</v>
      </c>
      <c r="Y1222" s="182" t="s">
        <v>79</v>
      </c>
      <c r="Z1222" s="215"/>
      <c r="AA1222" s="216"/>
      <c r="AB1222" s="216"/>
      <c r="AC1222" s="210">
        <f t="shared" si="1035"/>
        <v>0</v>
      </c>
      <c r="AD1222" s="235"/>
      <c r="AE1222" s="235"/>
      <c r="AF1222" s="246"/>
      <c r="AG1222" s="210">
        <f t="shared" si="1036"/>
        <v>0</v>
      </c>
      <c r="AH1222" s="235">
        <v>0</v>
      </c>
      <c r="AI1222" s="235">
        <v>0</v>
      </c>
      <c r="AJ1222" s="235">
        <v>40</v>
      </c>
      <c r="AK1222" s="210">
        <f t="shared" si="1037"/>
        <v>40</v>
      </c>
      <c r="AL1222" s="233"/>
      <c r="AM1222" s="233"/>
      <c r="AN1222" s="233"/>
      <c r="AO1222" s="207">
        <f t="shared" si="1020"/>
        <v>0</v>
      </c>
      <c r="AP1222" s="236"/>
      <c r="AQ1222" s="411">
        <f t="shared" si="1021"/>
        <v>480</v>
      </c>
      <c r="AR1222" s="237"/>
      <c r="AS1222" s="237"/>
      <c r="AT1222" s="237"/>
      <c r="AU1222" s="219">
        <f t="shared" si="1022"/>
        <v>0</v>
      </c>
      <c r="AV1222" s="263" t="s">
        <v>80</v>
      </c>
      <c r="AW1222" s="221"/>
      <c r="AX1222" s="210"/>
      <c r="AY1222" s="210"/>
      <c r="AZ1222" s="219">
        <f t="shared" si="1038"/>
        <v>0</v>
      </c>
      <c r="BA1222" s="222">
        <f t="shared" si="1023"/>
        <v>0</v>
      </c>
      <c r="BB1222" s="221"/>
      <c r="BC1222" s="210"/>
      <c r="BD1222" s="210"/>
      <c r="BE1222" s="219">
        <f t="shared" si="1039"/>
        <v>0</v>
      </c>
      <c r="BF1222" s="222">
        <f t="shared" si="1014"/>
        <v>0</v>
      </c>
      <c r="BG1222" s="223"/>
      <c r="BH1222" s="224" t="s">
        <v>77</v>
      </c>
      <c r="BI1222" s="225"/>
      <c r="BJ1222" s="249"/>
      <c r="BK1222" s="226">
        <v>0.19700000000000001</v>
      </c>
      <c r="BL1222" s="250"/>
      <c r="BM1222" s="225"/>
      <c r="BN1222" s="226"/>
      <c r="BO1222" s="226">
        <v>0.155</v>
      </c>
      <c r="BP1222" s="251"/>
      <c r="BQ1222" s="225"/>
      <c r="BR1222" s="226"/>
      <c r="BS1222" s="226">
        <v>6.3E-2</v>
      </c>
      <c r="BT1222" s="250"/>
      <c r="BU1222" s="8"/>
      <c r="BV1222" s="87"/>
      <c r="BW1222" s="104" t="s">
        <v>77</v>
      </c>
      <c r="BX1222" s="130"/>
      <c r="BY1222" s="93"/>
      <c r="BZ1222" s="102">
        <f>BK1222+BO1222+BS1222</f>
        <v>0.41499999999999998</v>
      </c>
      <c r="CA1222" s="98"/>
      <c r="CB1222" s="8"/>
      <c r="CC1222" s="87"/>
      <c r="CD1222" s="131" t="s">
        <v>77</v>
      </c>
      <c r="CE1222" s="132"/>
      <c r="CF1222" s="93"/>
      <c r="CG1222" s="102">
        <f>BZ1222</f>
        <v>0.41499999999999998</v>
      </c>
      <c r="CH1222" s="133"/>
      <c r="CI1222" s="8"/>
      <c r="CJ1222" s="9"/>
      <c r="CK1222" s="34" t="s">
        <v>78</v>
      </c>
      <c r="CL1222" s="35">
        <f>BJ1221/(BJ1221+C1220)%</f>
        <v>1.2291483757682178</v>
      </c>
      <c r="CM1222" s="31">
        <f>BN1221/(BN1221+D1220)%</f>
        <v>3.0627871362940278</v>
      </c>
      <c r="CN1222" s="31">
        <f>BR1221/(BR1221+E1220)%</f>
        <v>1.5977631316157379</v>
      </c>
      <c r="CO1222" s="32">
        <f>BY1221/(BY1221+F1220)%</f>
        <v>1.8303733236679958</v>
      </c>
      <c r="CP1222" s="8"/>
      <c r="CQ1222" s="25" t="s">
        <v>77</v>
      </c>
      <c r="CR1222" s="31">
        <f>BK1222/C1221%</f>
        <v>1.8397803470367395</v>
      </c>
      <c r="CS1222" s="31">
        <f>BO1222/D1221%</f>
        <v>1.7014270032930845</v>
      </c>
      <c r="CT1222" s="31">
        <f>BS1222/E1221%</f>
        <v>1.4416475972540046</v>
      </c>
      <c r="CU1222" s="32">
        <f>BZ1222/F1221%</f>
        <v>1.7157409933933636</v>
      </c>
    </row>
    <row r="1223" spans="1:99" ht="15.75" customHeight="1" x14ac:dyDescent="0.25">
      <c r="A1223" s="182" t="s">
        <v>81</v>
      </c>
      <c r="B1223" s="202"/>
      <c r="C1223" s="204">
        <v>0</v>
      </c>
      <c r="D1223" s="204">
        <v>0</v>
      </c>
      <c r="E1223" s="204">
        <v>9.0380000000000003</v>
      </c>
      <c r="F1223" s="205">
        <f t="shared" si="1029"/>
        <v>9.0380000000000003</v>
      </c>
      <c r="G1223" s="206">
        <f t="shared" si="1015"/>
        <v>34.049999999999997</v>
      </c>
      <c r="H1223" s="205">
        <f>G1223/BH1199</f>
        <v>1.2611111111111111</v>
      </c>
      <c r="I1223" s="231">
        <f t="shared" si="1030"/>
        <v>0</v>
      </c>
      <c r="J1223" s="207">
        <f t="shared" si="1016"/>
        <v>0</v>
      </c>
      <c r="K1223" s="231">
        <f t="shared" si="1031"/>
        <v>0</v>
      </c>
      <c r="L1223" s="207">
        <f t="shared" si="1017"/>
        <v>0</v>
      </c>
      <c r="M1223" s="207">
        <f t="shared" si="1032"/>
        <v>1000</v>
      </c>
      <c r="N1223" s="207">
        <f t="shared" si="1018"/>
        <v>34820</v>
      </c>
      <c r="O1223" s="208">
        <f t="shared" si="1033"/>
        <v>30.555555555555554</v>
      </c>
      <c r="P1223" s="208">
        <f t="shared" si="1034"/>
        <v>10.442386831275721</v>
      </c>
      <c r="Q1223" s="232" t="e">
        <f t="shared" si="1042"/>
        <v>#DIV/0!</v>
      </c>
      <c r="R1223" s="233" t="e">
        <f t="shared" si="1042"/>
        <v>#DIV/0!</v>
      </c>
      <c r="S1223" s="233" t="e">
        <f t="shared" si="1042"/>
        <v>#DIV/0!</v>
      </c>
      <c r="T1223" s="234" t="e">
        <f>(F1223)/(AL1223+AM1223+AN1223)*60</f>
        <v>#DIV/0!</v>
      </c>
      <c r="U1223" s="234" t="e">
        <f>(G1223)*60/AO1223</f>
        <v>#DIV/0!</v>
      </c>
      <c r="V1223" s="272"/>
      <c r="W1223" s="213"/>
      <c r="X1223" s="285">
        <f>X1222</f>
        <v>27</v>
      </c>
      <c r="Y1223" s="182" t="s">
        <v>81</v>
      </c>
      <c r="Z1223" s="215"/>
      <c r="AA1223" s="216"/>
      <c r="AB1223" s="216"/>
      <c r="AC1223" s="210">
        <f t="shared" si="1035"/>
        <v>0</v>
      </c>
      <c r="AD1223" s="216"/>
      <c r="AE1223" s="216"/>
      <c r="AF1223" s="216"/>
      <c r="AG1223" s="210">
        <f t="shared" si="1036"/>
        <v>0</v>
      </c>
      <c r="AH1223" s="235">
        <v>480</v>
      </c>
      <c r="AI1223" s="235">
        <v>480</v>
      </c>
      <c r="AJ1223" s="235">
        <v>40</v>
      </c>
      <c r="AK1223" s="210">
        <f t="shared" si="1037"/>
        <v>1000</v>
      </c>
      <c r="AL1223" s="233"/>
      <c r="AM1223" s="233"/>
      <c r="AN1223" s="233"/>
      <c r="AO1223" s="207">
        <f t="shared" si="1020"/>
        <v>0</v>
      </c>
      <c r="AP1223" s="236"/>
      <c r="AQ1223" s="411">
        <f t="shared" si="1021"/>
        <v>0</v>
      </c>
      <c r="AR1223" s="237"/>
      <c r="AS1223" s="237"/>
      <c r="AT1223" s="237"/>
      <c r="AU1223" s="219">
        <f t="shared" si="1022"/>
        <v>0</v>
      </c>
      <c r="AV1223" s="263" t="s">
        <v>82</v>
      </c>
      <c r="AW1223" s="221"/>
      <c r="AX1223" s="210"/>
      <c r="AY1223" s="210"/>
      <c r="AZ1223" s="219">
        <f t="shared" si="1038"/>
        <v>0</v>
      </c>
      <c r="BA1223" s="222">
        <f t="shared" si="1023"/>
        <v>0</v>
      </c>
      <c r="BB1223" s="221"/>
      <c r="BC1223" s="210"/>
      <c r="BD1223" s="210"/>
      <c r="BE1223" s="219">
        <f t="shared" si="1039"/>
        <v>0</v>
      </c>
      <c r="BF1223" s="222">
        <f t="shared" si="1014"/>
        <v>0</v>
      </c>
      <c r="BG1223" s="223"/>
      <c r="BH1223" s="195"/>
      <c r="BI1223" s="239"/>
      <c r="BJ1223" s="240"/>
      <c r="BK1223" s="241"/>
      <c r="BL1223" s="242"/>
      <c r="BM1223" s="239"/>
      <c r="BN1223" s="241"/>
      <c r="BO1223" s="241"/>
      <c r="BP1223" s="198"/>
      <c r="BQ1223" s="239"/>
      <c r="BR1223" s="241"/>
      <c r="BS1223" s="241"/>
      <c r="BT1223" s="242"/>
      <c r="BU1223" s="8"/>
      <c r="BV1223" s="87"/>
      <c r="BW1223" s="107"/>
      <c r="BX1223" s="130"/>
      <c r="BY1223" s="93"/>
      <c r="BZ1223" s="93"/>
      <c r="CA1223" s="98"/>
      <c r="CB1223" s="8"/>
      <c r="CC1223" s="87"/>
      <c r="CD1223" s="108"/>
      <c r="CE1223" s="109"/>
      <c r="CF1223" s="93"/>
      <c r="CG1223" s="93"/>
      <c r="CH1223" s="110"/>
      <c r="CI1223" s="8"/>
      <c r="CJ1223" s="9"/>
      <c r="CK1223" s="36"/>
      <c r="CL1223" s="37"/>
      <c r="CM1223" s="37"/>
      <c r="CN1223" s="37"/>
      <c r="CO1223" s="38"/>
      <c r="CP1223" s="8"/>
      <c r="CQ1223" s="25"/>
      <c r="CR1223" s="2"/>
      <c r="CS1223" s="2"/>
      <c r="CT1223" s="2"/>
      <c r="CU1223" s="3"/>
    </row>
    <row r="1224" spans="1:99" ht="15.75" customHeight="1" x14ac:dyDescent="0.25">
      <c r="A1224" s="182" t="s">
        <v>83</v>
      </c>
      <c r="B1224" s="202"/>
      <c r="C1224" s="204">
        <v>8.3279999999999994</v>
      </c>
      <c r="D1224" s="204">
        <v>5.0439999999999996</v>
      </c>
      <c r="E1224" s="204">
        <v>0</v>
      </c>
      <c r="F1224" s="205">
        <f t="shared" si="1029"/>
        <v>13.372</v>
      </c>
      <c r="G1224" s="206">
        <f t="shared" si="1015"/>
        <v>364.44600000000003</v>
      </c>
      <c r="H1224" s="205">
        <f>G1224/BH1199</f>
        <v>13.498000000000001</v>
      </c>
      <c r="I1224" s="231">
        <f t="shared" si="1030"/>
        <v>0</v>
      </c>
      <c r="J1224" s="207">
        <f t="shared" si="1016"/>
        <v>540</v>
      </c>
      <c r="K1224" s="231">
        <f t="shared" si="1031"/>
        <v>0</v>
      </c>
      <c r="L1224" s="207">
        <f t="shared" si="1017"/>
        <v>240</v>
      </c>
      <c r="M1224" s="207">
        <f t="shared" si="1032"/>
        <v>520</v>
      </c>
      <c r="N1224" s="207">
        <f t="shared" si="1018"/>
        <v>4725</v>
      </c>
      <c r="O1224" s="208">
        <f t="shared" si="1033"/>
        <v>63.888888888888893</v>
      </c>
      <c r="P1224" s="208">
        <f t="shared" si="1034"/>
        <v>85.841049382716037</v>
      </c>
      <c r="Q1224" s="232" t="e">
        <f t="shared" si="1042"/>
        <v>#DIV/0!</v>
      </c>
      <c r="R1224" s="233" t="e">
        <f t="shared" si="1042"/>
        <v>#DIV/0!</v>
      </c>
      <c r="S1224" s="233" t="e">
        <f t="shared" si="1042"/>
        <v>#DIV/0!</v>
      </c>
      <c r="T1224" s="234" t="e">
        <f>(F1224)/(AL1224+AM1224+AN1224)*60</f>
        <v>#DIV/0!</v>
      </c>
      <c r="U1224" s="234" t="e">
        <f>(G1224)*60/AO1224</f>
        <v>#DIV/0!</v>
      </c>
      <c r="V1224" s="272"/>
      <c r="W1224" s="286"/>
      <c r="X1224" s="214">
        <f>X1223</f>
        <v>27</v>
      </c>
      <c r="Y1224" s="182" t="s">
        <v>83</v>
      </c>
      <c r="Z1224" s="215"/>
      <c r="AA1224" s="215"/>
      <c r="AB1224" s="215"/>
      <c r="AC1224" s="210">
        <f t="shared" si="1035"/>
        <v>0</v>
      </c>
      <c r="AD1224" s="215"/>
      <c r="AE1224" s="215"/>
      <c r="AF1224" s="215"/>
      <c r="AG1224" s="210">
        <f t="shared" si="1036"/>
        <v>0</v>
      </c>
      <c r="AH1224" s="235">
        <v>0</v>
      </c>
      <c r="AI1224" s="235">
        <v>40</v>
      </c>
      <c r="AJ1224" s="235">
        <v>480</v>
      </c>
      <c r="AK1224" s="210">
        <f t="shared" si="1037"/>
        <v>520</v>
      </c>
      <c r="AL1224" s="233"/>
      <c r="AM1224" s="233"/>
      <c r="AN1224" s="233"/>
      <c r="AO1224" s="207">
        <f t="shared" si="1020"/>
        <v>0</v>
      </c>
      <c r="AP1224" s="236"/>
      <c r="AQ1224" s="411">
        <f t="shared" si="1021"/>
        <v>0</v>
      </c>
      <c r="AR1224" s="237"/>
      <c r="AS1224" s="237"/>
      <c r="AT1224" s="237"/>
      <c r="AU1224" s="219">
        <f t="shared" si="1022"/>
        <v>0</v>
      </c>
      <c r="AV1224" s="263" t="s">
        <v>84</v>
      </c>
      <c r="AW1224" s="221"/>
      <c r="AX1224" s="210"/>
      <c r="AY1224" s="210"/>
      <c r="AZ1224" s="219">
        <f t="shared" si="1038"/>
        <v>0</v>
      </c>
      <c r="BA1224" s="222">
        <f t="shared" si="1023"/>
        <v>0</v>
      </c>
      <c r="BB1224" s="221"/>
      <c r="BC1224" s="210"/>
      <c r="BD1224" s="210"/>
      <c r="BE1224" s="219">
        <f t="shared" si="1039"/>
        <v>0</v>
      </c>
      <c r="BF1224" s="222">
        <f t="shared" si="1014"/>
        <v>0</v>
      </c>
      <c r="BG1224" s="223"/>
      <c r="BH1224" s="224" t="s">
        <v>80</v>
      </c>
      <c r="BI1224" s="225"/>
      <c r="BJ1224" s="249"/>
      <c r="BK1224" s="226">
        <v>0.254</v>
      </c>
      <c r="BL1224" s="250"/>
      <c r="BM1224" s="287"/>
      <c r="BN1224" s="226"/>
      <c r="BO1224" s="226">
        <v>0.128</v>
      </c>
      <c r="BP1224" s="288"/>
      <c r="BQ1224" s="287"/>
      <c r="BR1224" s="226"/>
      <c r="BS1224" s="226">
        <v>0.215</v>
      </c>
      <c r="BT1224" s="289"/>
      <c r="BU1224" s="8"/>
      <c r="BV1224" s="87"/>
      <c r="BW1224" s="104" t="s">
        <v>80</v>
      </c>
      <c r="BX1224" s="130"/>
      <c r="BY1224" s="93"/>
      <c r="BZ1224" s="102">
        <f>BK1224+BO1224+BS1224</f>
        <v>0.59699999999999998</v>
      </c>
      <c r="CA1224" s="98"/>
      <c r="CB1224" s="8"/>
      <c r="CC1224" s="87"/>
      <c r="CD1224" s="131" t="s">
        <v>80</v>
      </c>
      <c r="CE1224" s="132"/>
      <c r="CF1224" s="93"/>
      <c r="CG1224" s="102">
        <f>BZ1224</f>
        <v>0.59699999999999998</v>
      </c>
      <c r="CH1224" s="133"/>
      <c r="CI1224" s="8"/>
      <c r="CJ1224" s="9"/>
      <c r="CK1224" s="39"/>
      <c r="CL1224" s="40"/>
      <c r="CM1224" s="40"/>
      <c r="CN1224" s="40"/>
      <c r="CO1224" s="41"/>
      <c r="CP1224" s="8"/>
      <c r="CQ1224" s="25" t="s">
        <v>80</v>
      </c>
      <c r="CR1224" s="31">
        <f>BK1224/C1222%</f>
        <v>3.4652114597544337</v>
      </c>
      <c r="CS1224" s="31">
        <f>BO1224/D1222%</f>
        <v>1.4398200224971878</v>
      </c>
      <c r="CT1224" s="31">
        <f>BS1224/E1222%</f>
        <v>2.2763366860772893</v>
      </c>
      <c r="CU1224" s="32">
        <f>BZ1224/F1222%</f>
        <v>2.326125073056692</v>
      </c>
    </row>
    <row r="1225" spans="1:99" ht="15.75" customHeight="1" x14ac:dyDescent="0.25">
      <c r="A1225" s="182" t="s">
        <v>85</v>
      </c>
      <c r="B1225" s="202"/>
      <c r="C1225" s="204">
        <v>6.51</v>
      </c>
      <c r="D1225" s="204">
        <v>12.398</v>
      </c>
      <c r="E1225" s="204">
        <v>8.1999999999999993</v>
      </c>
      <c r="F1225" s="205">
        <f t="shared" si="1029"/>
        <v>27.108000000000001</v>
      </c>
      <c r="G1225" s="206">
        <f t="shared" si="1015"/>
        <v>765.80499999999984</v>
      </c>
      <c r="H1225" s="205">
        <f>G1225/BH1199</f>
        <v>28.363148148148142</v>
      </c>
      <c r="I1225" s="231">
        <f t="shared" si="1030"/>
        <v>0</v>
      </c>
      <c r="J1225" s="207">
        <f t="shared" si="1016"/>
        <v>90</v>
      </c>
      <c r="K1225" s="231">
        <f t="shared" si="1031"/>
        <v>0</v>
      </c>
      <c r="L1225" s="207">
        <f t="shared" si="1017"/>
        <v>40</v>
      </c>
      <c r="M1225" s="207">
        <f t="shared" si="1032"/>
        <v>80</v>
      </c>
      <c r="N1225" s="207">
        <f t="shared" si="1018"/>
        <v>9800</v>
      </c>
      <c r="O1225" s="208">
        <f t="shared" si="1033"/>
        <v>94.444444444444443</v>
      </c>
      <c r="P1225" s="208">
        <f t="shared" si="1034"/>
        <v>73.726851851851862</v>
      </c>
      <c r="Q1225" s="232" t="e">
        <f t="shared" si="1042"/>
        <v>#DIV/0!</v>
      </c>
      <c r="R1225" s="233" t="e">
        <f t="shared" si="1042"/>
        <v>#DIV/0!</v>
      </c>
      <c r="S1225" s="233" t="e">
        <f t="shared" si="1042"/>
        <v>#DIV/0!</v>
      </c>
      <c r="T1225" s="234" t="e">
        <f>(F1225)/(AL1225+AM1225+AN1225)*60</f>
        <v>#DIV/0!</v>
      </c>
      <c r="U1225" s="234" t="e">
        <f>(G1225)*60/AO1225</f>
        <v>#DIV/0!</v>
      </c>
      <c r="V1225" s="272"/>
      <c r="W1225" s="213"/>
      <c r="X1225" s="285">
        <f>X1224</f>
        <v>27</v>
      </c>
      <c r="Y1225" s="182" t="s">
        <v>85</v>
      </c>
      <c r="Z1225" s="215"/>
      <c r="AA1225" s="215"/>
      <c r="AB1225" s="215"/>
      <c r="AC1225" s="210">
        <f t="shared" si="1035"/>
        <v>0</v>
      </c>
      <c r="AD1225" s="215"/>
      <c r="AE1225" s="215"/>
      <c r="AF1225" s="215"/>
      <c r="AG1225" s="210">
        <f t="shared" si="1036"/>
        <v>0</v>
      </c>
      <c r="AH1225" s="216">
        <v>0</v>
      </c>
      <c r="AI1225" s="216">
        <v>40</v>
      </c>
      <c r="AJ1225" s="216">
        <v>40</v>
      </c>
      <c r="AK1225" s="210">
        <f t="shared" si="1037"/>
        <v>80</v>
      </c>
      <c r="AL1225" s="233"/>
      <c r="AM1225" s="233"/>
      <c r="AN1225" s="233"/>
      <c r="AO1225" s="207">
        <f t="shared" si="1020"/>
        <v>0</v>
      </c>
      <c r="AP1225" s="236"/>
      <c r="AQ1225" s="411">
        <f t="shared" si="1021"/>
        <v>0</v>
      </c>
      <c r="AR1225" s="237"/>
      <c r="AS1225" s="237"/>
      <c r="AT1225" s="237"/>
      <c r="AU1225" s="219">
        <f t="shared" si="1022"/>
        <v>285</v>
      </c>
      <c r="AV1225" s="263" t="s">
        <v>86</v>
      </c>
      <c r="AW1225" s="221"/>
      <c r="AX1225" s="210"/>
      <c r="AY1225" s="210"/>
      <c r="AZ1225" s="219">
        <f t="shared" si="1038"/>
        <v>0</v>
      </c>
      <c r="BA1225" s="222">
        <f t="shared" si="1023"/>
        <v>0</v>
      </c>
      <c r="BB1225" s="221"/>
      <c r="BC1225" s="210"/>
      <c r="BD1225" s="210"/>
      <c r="BE1225" s="219">
        <f t="shared" si="1039"/>
        <v>0</v>
      </c>
      <c r="BF1225" s="222">
        <f t="shared" si="1014"/>
        <v>0</v>
      </c>
      <c r="BG1225" s="299"/>
      <c r="BH1225" s="195"/>
      <c r="BI1225" s="239"/>
      <c r="BJ1225" s="240"/>
      <c r="BK1225" s="241"/>
      <c r="BL1225" s="242"/>
      <c r="BM1225" s="225"/>
      <c r="BN1225" s="241"/>
      <c r="BO1225" s="241"/>
      <c r="BP1225" s="251"/>
      <c r="BQ1225" s="225"/>
      <c r="BR1225" s="241"/>
      <c r="BS1225" s="241"/>
      <c r="BT1225" s="250"/>
      <c r="BU1225" s="8"/>
      <c r="BV1225" s="87"/>
      <c r="BW1225" s="97"/>
      <c r="BX1225" s="130"/>
      <c r="BY1225" s="93"/>
      <c r="BZ1225" s="93"/>
      <c r="CA1225" s="98"/>
      <c r="CB1225" s="8"/>
      <c r="CC1225" s="87"/>
      <c r="CD1225" s="131"/>
      <c r="CE1225" s="132"/>
      <c r="CF1225" s="93"/>
      <c r="CG1225" s="93"/>
      <c r="CH1225" s="133"/>
      <c r="CI1225" s="8"/>
      <c r="CJ1225" s="9"/>
      <c r="CP1225" s="8"/>
      <c r="CQ1225" s="42"/>
      <c r="CR1225" s="43"/>
      <c r="CS1225" s="43"/>
      <c r="CT1225" s="43"/>
      <c r="CU1225" s="48"/>
    </row>
    <row r="1226" spans="1:99" ht="15.75" customHeight="1" x14ac:dyDescent="0.25">
      <c r="A1226" s="201" t="s">
        <v>87</v>
      </c>
      <c r="B1226" s="202"/>
      <c r="C1226" s="204">
        <v>182</v>
      </c>
      <c r="D1226" s="204">
        <v>170</v>
      </c>
      <c r="E1226" s="204">
        <v>211.5</v>
      </c>
      <c r="F1226" s="290">
        <f t="shared" si="1029"/>
        <v>563.5</v>
      </c>
      <c r="G1226" s="206">
        <f t="shared" si="1015"/>
        <v>10234.076999999999</v>
      </c>
      <c r="H1226" s="291">
        <f>G1226/BH1199</f>
        <v>379.03988888888887</v>
      </c>
      <c r="I1226" s="207"/>
      <c r="J1226" s="207"/>
      <c r="K1226" s="207"/>
      <c r="L1226" s="207"/>
      <c r="M1226" s="207"/>
      <c r="N1226" s="207"/>
      <c r="O1226" s="208"/>
      <c r="P1226" s="210"/>
      <c r="Q1226" s="209" t="e">
        <f t="shared" si="1042"/>
        <v>#DIV/0!</v>
      </c>
      <c r="R1226" s="210" t="e">
        <f t="shared" si="1042"/>
        <v>#DIV/0!</v>
      </c>
      <c r="S1226" s="210"/>
      <c r="T1226" s="209"/>
      <c r="U1226" s="209"/>
      <c r="V1226" s="212"/>
      <c r="W1226" s="213"/>
      <c r="X1226" s="292">
        <f>X1223</f>
        <v>27</v>
      </c>
      <c r="Y1226" s="293"/>
      <c r="Z1226" s="294"/>
      <c r="AA1226" s="295"/>
      <c r="AB1226" s="295"/>
      <c r="AC1226" s="294"/>
      <c r="AD1226" s="295"/>
      <c r="AE1226" s="295"/>
      <c r="AF1226" s="295"/>
      <c r="AG1226" s="295"/>
      <c r="AH1226" s="296"/>
      <c r="AI1226" s="295"/>
      <c r="AJ1226" s="295"/>
      <c r="AK1226" s="295"/>
      <c r="AL1226" s="295"/>
      <c r="AM1226" s="295"/>
      <c r="AN1226" s="295"/>
      <c r="AO1226" s="295"/>
      <c r="AP1226" s="295"/>
      <c r="AQ1226" s="295"/>
      <c r="AR1226" s="295"/>
      <c r="AS1226" s="295"/>
      <c r="AT1226" s="295"/>
      <c r="AU1226" s="297"/>
      <c r="AV1226" s="297"/>
      <c r="AW1226" s="297"/>
      <c r="AX1226" s="297"/>
      <c r="AY1226" s="297"/>
      <c r="AZ1226" s="297"/>
      <c r="BA1226" s="222">
        <f t="shared" si="1023"/>
        <v>0</v>
      </c>
      <c r="BB1226" s="297"/>
      <c r="BC1226" s="297"/>
      <c r="BD1226" s="297"/>
      <c r="BE1226" s="297"/>
      <c r="BF1226" s="298"/>
      <c r="BG1226" s="313"/>
      <c r="BH1226" s="224" t="s">
        <v>82</v>
      </c>
      <c r="BI1226" s="300"/>
      <c r="BJ1226" s="249"/>
      <c r="BK1226" s="226">
        <v>0</v>
      </c>
      <c r="BL1226" s="301"/>
      <c r="BM1226" s="300"/>
      <c r="BN1226" s="226"/>
      <c r="BO1226" s="226">
        <v>0</v>
      </c>
      <c r="BP1226" s="302"/>
      <c r="BQ1226" s="300"/>
      <c r="BR1226" s="226"/>
      <c r="BS1226" s="226">
        <v>0.26300000000000001</v>
      </c>
      <c r="BT1226" s="289"/>
      <c r="BU1226" s="8"/>
      <c r="BV1226" s="87"/>
      <c r="BW1226" s="104" t="s">
        <v>82</v>
      </c>
      <c r="BX1226" s="130"/>
      <c r="BY1226" s="93"/>
      <c r="BZ1226" s="102">
        <f>BK1226+BO1226+BS1226</f>
        <v>0.26300000000000001</v>
      </c>
      <c r="CA1226" s="142"/>
      <c r="CB1226" s="15"/>
      <c r="CC1226" s="87"/>
      <c r="CD1226" s="131" t="s">
        <v>82</v>
      </c>
      <c r="CE1226" s="132"/>
      <c r="CF1226" s="93"/>
      <c r="CG1226" s="102">
        <f>BZ1226</f>
        <v>0.26300000000000001</v>
      </c>
      <c r="CH1226" s="133"/>
      <c r="CI1226" s="8"/>
      <c r="CJ1226" s="9"/>
      <c r="CK1226" s="8"/>
      <c r="CL1226" s="8"/>
      <c r="CM1226" s="8"/>
      <c r="CN1226" s="8"/>
      <c r="CO1226" s="8"/>
      <c r="CP1226" s="8"/>
      <c r="CQ1226" s="25" t="s">
        <v>82</v>
      </c>
      <c r="CR1226" s="31" t="e">
        <f>BK1226/C1223%</f>
        <v>#DIV/0!</v>
      </c>
      <c r="CS1226" s="31" t="e">
        <f>BO1226/D1223%</f>
        <v>#DIV/0!</v>
      </c>
      <c r="CT1226" s="31">
        <f>BS1226/E1223%</f>
        <v>2.9099358265102899</v>
      </c>
      <c r="CU1226" s="32">
        <f>BZ1226/F1223%</f>
        <v>2.9099358265102899</v>
      </c>
    </row>
    <row r="1227" spans="1:99" ht="15.75" customHeight="1" x14ac:dyDescent="0.25">
      <c r="A1227" s="293" t="s">
        <v>88</v>
      </c>
      <c r="B1227" s="465"/>
      <c r="C1227" s="465"/>
      <c r="D1227" s="303"/>
      <c r="E1227" s="304" t="s">
        <v>89</v>
      </c>
      <c r="F1227" s="305">
        <v>380.3</v>
      </c>
      <c r="G1227" s="206">
        <f t="shared" si="1015"/>
        <v>8375.3799999999992</v>
      </c>
      <c r="H1227" s="306">
        <f>G1227/BH1199</f>
        <v>310.19925925925924</v>
      </c>
      <c r="I1227" s="307"/>
      <c r="J1227" s="307"/>
      <c r="K1227" s="308" t="s">
        <v>17</v>
      </c>
      <c r="L1227" s="308"/>
      <c r="M1227" s="308" t="s">
        <v>18</v>
      </c>
      <c r="N1227" s="308"/>
      <c r="O1227" s="466" t="s">
        <v>19</v>
      </c>
      <c r="P1227" s="466"/>
      <c r="Q1227" s="466" t="s">
        <v>90</v>
      </c>
      <c r="R1227" s="466"/>
      <c r="S1227" s="467" t="s">
        <v>91</v>
      </c>
      <c r="T1227" s="467"/>
      <c r="U1227" s="467" t="s">
        <v>92</v>
      </c>
      <c r="V1227" s="468"/>
      <c r="W1227" s="213"/>
      <c r="X1227" s="185"/>
      <c r="Y1227" s="309"/>
      <c r="Z1227" s="309"/>
      <c r="AA1227" s="310"/>
      <c r="AB1227" s="311"/>
      <c r="AC1227" s="311"/>
      <c r="AD1227" s="311"/>
      <c r="AE1227" s="312"/>
      <c r="AF1227" s="313"/>
      <c r="AG1227" s="313"/>
      <c r="AH1227" s="313"/>
      <c r="AI1227" s="313"/>
      <c r="AJ1227" s="313"/>
      <c r="AK1227" s="313"/>
      <c r="AL1227" s="313"/>
      <c r="AM1227" s="313"/>
      <c r="AN1227" s="313"/>
      <c r="AO1227" s="313"/>
      <c r="AP1227" s="313"/>
      <c r="AQ1227" s="313"/>
      <c r="AR1227" s="313"/>
      <c r="AS1227" s="313"/>
      <c r="AT1227" s="313"/>
      <c r="AU1227" s="313"/>
      <c r="AV1227" s="313"/>
      <c r="AW1227" s="313"/>
      <c r="AX1227" s="313"/>
      <c r="AY1227" s="313"/>
      <c r="AZ1227" s="313"/>
      <c r="BA1227" s="313"/>
      <c r="BB1227" s="313"/>
      <c r="BC1227" s="313"/>
      <c r="BD1227" s="313"/>
      <c r="BE1227" s="313"/>
      <c r="BF1227" s="313"/>
      <c r="BG1227" s="326"/>
      <c r="BH1227" s="224"/>
      <c r="BI1227" s="225"/>
      <c r="BJ1227" s="240"/>
      <c r="BK1227" s="241"/>
      <c r="BL1227" s="250"/>
      <c r="BM1227" s="225"/>
      <c r="BN1227" s="241"/>
      <c r="BO1227" s="241"/>
      <c r="BP1227" s="251"/>
      <c r="BQ1227" s="225"/>
      <c r="BR1227" s="241"/>
      <c r="BS1227" s="241"/>
      <c r="BT1227" s="250"/>
      <c r="BU1227" s="8"/>
      <c r="BV1227" s="87"/>
      <c r="BW1227" s="107"/>
      <c r="BX1227" s="130"/>
      <c r="BY1227" s="93"/>
      <c r="BZ1227" s="93"/>
      <c r="CA1227" s="142"/>
      <c r="CB1227" s="8"/>
      <c r="CC1227" s="87"/>
      <c r="CD1227" s="131"/>
      <c r="CE1227" s="132"/>
      <c r="CF1227" s="93"/>
      <c r="CG1227" s="93"/>
      <c r="CH1227" s="133"/>
      <c r="CI1227" s="8"/>
      <c r="CJ1227" s="9"/>
      <c r="CK1227" s="8"/>
      <c r="CL1227" s="8"/>
      <c r="CM1227" s="8"/>
      <c r="CN1227" s="8"/>
      <c r="CO1227" s="8"/>
      <c r="CP1227" s="8"/>
      <c r="CQ1227" s="25"/>
      <c r="CR1227" s="2"/>
      <c r="CS1227" s="2"/>
      <c r="CT1227" s="2"/>
      <c r="CU1227" s="3"/>
    </row>
    <row r="1228" spans="1:99" ht="15.75" customHeight="1" x14ac:dyDescent="0.25">
      <c r="A1228" s="314" t="s">
        <v>129</v>
      </c>
      <c r="B1228" s="315"/>
      <c r="C1228" s="315"/>
      <c r="D1228" s="316"/>
      <c r="E1228" s="316"/>
      <c r="F1228" s="317">
        <f>C1228+D1228+E1228</f>
        <v>0</v>
      </c>
      <c r="G1228" s="318">
        <f>F1228</f>
        <v>0</v>
      </c>
      <c r="H1228" s="319"/>
      <c r="I1228" s="320"/>
      <c r="J1228" s="321"/>
      <c r="K1228" s="322" t="s">
        <v>93</v>
      </c>
      <c r="L1228" s="323" t="s">
        <v>94</v>
      </c>
      <c r="M1228" s="324" t="s">
        <v>93</v>
      </c>
      <c r="N1228" s="323" t="s">
        <v>94</v>
      </c>
      <c r="O1228" s="324" t="s">
        <v>93</v>
      </c>
      <c r="P1228" s="323" t="s">
        <v>94</v>
      </c>
      <c r="Q1228" s="324" t="s">
        <v>93</v>
      </c>
      <c r="R1228" s="323" t="s">
        <v>94</v>
      </c>
      <c r="S1228" s="324" t="s">
        <v>93</v>
      </c>
      <c r="T1228" s="323" t="s">
        <v>94</v>
      </c>
      <c r="U1228" s="324" t="s">
        <v>93</v>
      </c>
      <c r="V1228" s="325" t="s">
        <v>94</v>
      </c>
      <c r="W1228" s="213"/>
      <c r="X1228" s="213"/>
      <c r="Y1228" s="309"/>
      <c r="Z1228" s="309"/>
      <c r="AA1228" s="326"/>
      <c r="AB1228" s="326"/>
      <c r="AC1228" s="326"/>
      <c r="AD1228" s="326"/>
      <c r="AE1228" s="326"/>
      <c r="AF1228" s="326"/>
      <c r="AG1228" s="326"/>
      <c r="AH1228" s="326"/>
      <c r="AI1228" s="326"/>
      <c r="AJ1228" s="326"/>
      <c r="AK1228" s="326"/>
      <c r="AL1228" s="326"/>
      <c r="AM1228" s="326"/>
      <c r="AN1228" s="326"/>
      <c r="AO1228" s="326"/>
      <c r="AP1228" s="326"/>
      <c r="AQ1228" s="326"/>
      <c r="AR1228" s="326"/>
      <c r="AS1228" s="326"/>
      <c r="AT1228" s="326"/>
      <c r="AU1228" s="326"/>
      <c r="AV1228" s="326"/>
      <c r="AW1228" s="326"/>
      <c r="AX1228" s="326"/>
      <c r="AY1228" s="326"/>
      <c r="AZ1228" s="326"/>
      <c r="BA1228" s="326"/>
      <c r="BB1228" s="326"/>
      <c r="BC1228" s="326"/>
      <c r="BD1228" s="326"/>
      <c r="BE1228" s="326"/>
      <c r="BF1228" s="326"/>
      <c r="BG1228" s="313"/>
      <c r="BH1228" s="224" t="s">
        <v>84</v>
      </c>
      <c r="BI1228" s="225"/>
      <c r="BJ1228" s="249"/>
      <c r="BK1228" s="226">
        <v>0.15</v>
      </c>
      <c r="BL1228" s="250"/>
      <c r="BM1228" s="225"/>
      <c r="BN1228" s="226"/>
      <c r="BO1228" s="226">
        <v>0.09</v>
      </c>
      <c r="BP1228" s="251"/>
      <c r="BQ1228" s="225"/>
      <c r="BR1228" s="226"/>
      <c r="BS1228" s="226">
        <v>0</v>
      </c>
      <c r="BT1228" s="250"/>
      <c r="BU1228" s="8"/>
      <c r="BV1228" s="87"/>
      <c r="BW1228" s="104" t="s">
        <v>84</v>
      </c>
      <c r="BX1228" s="130"/>
      <c r="BY1228" s="93"/>
      <c r="BZ1228" s="102">
        <f>BK1228+BO1228+BS1228</f>
        <v>0.24</v>
      </c>
      <c r="CA1228" s="142"/>
      <c r="CB1228" s="8"/>
      <c r="CC1228" s="87"/>
      <c r="CD1228" s="90" t="s">
        <v>84</v>
      </c>
      <c r="CE1228" s="132"/>
      <c r="CF1228" s="93"/>
      <c r="CG1228" s="102">
        <f>BZ1228</f>
        <v>0.24</v>
      </c>
      <c r="CH1228" s="133"/>
      <c r="CI1228" s="8"/>
      <c r="CJ1228" s="9"/>
      <c r="CK1228" s="8"/>
      <c r="CL1228" s="8"/>
      <c r="CM1228" s="8"/>
      <c r="CN1228" s="8"/>
      <c r="CO1228" s="8"/>
      <c r="CP1228" s="8"/>
      <c r="CQ1228" s="25" t="s">
        <v>84</v>
      </c>
      <c r="CR1228" s="31">
        <f>BK1228/C1224%</f>
        <v>1.8011527377521614</v>
      </c>
      <c r="CS1228" s="31">
        <f>BO1228/D1224%</f>
        <v>1.7842981760507532</v>
      </c>
      <c r="CT1228" s="31" t="e">
        <f>BS1228/E1224%</f>
        <v>#DIV/0!</v>
      </c>
      <c r="CU1228" s="32">
        <f>BZ1228/F1224%</f>
        <v>1.7947950942267423</v>
      </c>
    </row>
    <row r="1229" spans="1:99" ht="15.75" customHeight="1" x14ac:dyDescent="0.25">
      <c r="A1229" s="474" t="s">
        <v>95</v>
      </c>
      <c r="B1229" s="475"/>
      <c r="C1229" s="327" t="s">
        <v>40</v>
      </c>
      <c r="D1229" s="327" t="s">
        <v>45</v>
      </c>
      <c r="E1229" s="327" t="s">
        <v>48</v>
      </c>
      <c r="F1229" s="328" t="s">
        <v>52</v>
      </c>
      <c r="G1229" s="329" t="s">
        <v>56</v>
      </c>
      <c r="H1229" s="329" t="s">
        <v>96</v>
      </c>
      <c r="I1229" s="330" t="s">
        <v>97</v>
      </c>
      <c r="J1229" s="330"/>
      <c r="K1229" s="331">
        <v>1</v>
      </c>
      <c r="L1229" s="262">
        <v>20</v>
      </c>
      <c r="M1229" s="215">
        <v>1</v>
      </c>
      <c r="N1229" s="262">
        <v>20</v>
      </c>
      <c r="O1229" s="262">
        <v>1</v>
      </c>
      <c r="P1229" s="262">
        <v>20</v>
      </c>
      <c r="Q1229" s="210">
        <f t="shared" ref="Q1229:R1231" si="1043">K1229+M1229+O1229</f>
        <v>3</v>
      </c>
      <c r="R1229" s="211">
        <f t="shared" si="1043"/>
        <v>60</v>
      </c>
      <c r="S1229" s="411">
        <f t="shared" ref="S1229:T1231" si="1044">Q1229+S1183</f>
        <v>68</v>
      </c>
      <c r="T1229" s="411">
        <f t="shared" si="1044"/>
        <v>1125</v>
      </c>
      <c r="U1229" s="208">
        <f>S1229/X1203</f>
        <v>2.5185185185185186</v>
      </c>
      <c r="V1229" s="412">
        <f>T1229/S1229</f>
        <v>16.544117647058822</v>
      </c>
      <c r="W1229" s="185"/>
      <c r="X1229" s="213"/>
      <c r="Y1229" s="309"/>
      <c r="Z1229" s="309"/>
      <c r="AA1229" s="313"/>
      <c r="AB1229" s="313"/>
      <c r="AC1229" s="313"/>
      <c r="AD1229" s="313"/>
      <c r="AE1229" s="313"/>
      <c r="AF1229" s="313"/>
      <c r="AG1229" s="313"/>
      <c r="AH1229" s="313"/>
      <c r="AI1229" s="313"/>
      <c r="AJ1229" s="313"/>
      <c r="AK1229" s="313"/>
      <c r="AL1229" s="313"/>
      <c r="AM1229" s="313"/>
      <c r="AN1229" s="313"/>
      <c r="AO1229" s="313"/>
      <c r="AP1229" s="313"/>
      <c r="AQ1229" s="313"/>
      <c r="AR1229" s="313"/>
      <c r="AS1229" s="313"/>
      <c r="AT1229" s="313"/>
      <c r="AU1229" s="313"/>
      <c r="AV1229" s="313"/>
      <c r="AW1229" s="313"/>
      <c r="AX1229" s="313"/>
      <c r="AY1229" s="313"/>
      <c r="AZ1229" s="313"/>
      <c r="BA1229" s="313"/>
      <c r="BB1229" s="313"/>
      <c r="BC1229" s="313"/>
      <c r="BD1229" s="313"/>
      <c r="BE1229" s="313"/>
      <c r="BF1229" s="313"/>
      <c r="BG1229" s="313"/>
      <c r="BH1229" s="195"/>
      <c r="BI1229" s="225"/>
      <c r="BJ1229" s="240"/>
      <c r="BK1229" s="241"/>
      <c r="BL1229" s="250"/>
      <c r="BM1229" s="225"/>
      <c r="BN1229" s="241"/>
      <c r="BO1229" s="241"/>
      <c r="BP1229" s="251"/>
      <c r="BQ1229" s="225"/>
      <c r="BR1229" s="241"/>
      <c r="BS1229" s="241"/>
      <c r="BT1229" s="250"/>
      <c r="BU1229" s="8"/>
      <c r="BV1229" s="87"/>
      <c r="BW1229" s="97"/>
      <c r="BX1229" s="130"/>
      <c r="BY1229" s="93"/>
      <c r="BZ1229" s="93"/>
      <c r="CA1229" s="142"/>
      <c r="CB1229" s="8"/>
      <c r="CC1229" s="143"/>
      <c r="CD1229" s="108"/>
      <c r="CE1229" s="132"/>
      <c r="CF1229" s="93"/>
      <c r="CG1229" s="93"/>
      <c r="CH1229" s="133"/>
      <c r="CI1229" s="8"/>
      <c r="CJ1229" s="9"/>
      <c r="CK1229" s="8"/>
      <c r="CL1229" s="8"/>
      <c r="CM1229" s="8"/>
      <c r="CN1229" s="8"/>
      <c r="CO1229" s="8"/>
      <c r="CP1229" s="8"/>
      <c r="CQ1229" s="42"/>
      <c r="CR1229" s="43"/>
      <c r="CS1229" s="43"/>
      <c r="CT1229" s="43"/>
      <c r="CU1229" s="48"/>
    </row>
    <row r="1230" spans="1:99" ht="15.75" customHeight="1" x14ac:dyDescent="0.25">
      <c r="A1230" s="191" t="s">
        <v>98</v>
      </c>
      <c r="B1230" s="234"/>
      <c r="C1230" s="333">
        <v>1.2</v>
      </c>
      <c r="D1230" s="333">
        <v>0.85</v>
      </c>
      <c r="E1230" s="333">
        <v>1.1499999999999999</v>
      </c>
      <c r="F1230" s="334">
        <v>0.85</v>
      </c>
      <c r="G1230" s="334">
        <v>0.85</v>
      </c>
      <c r="H1230" s="335">
        <f>F1203</f>
        <v>405.42999999999995</v>
      </c>
      <c r="I1230" s="336" t="s">
        <v>99</v>
      </c>
      <c r="J1230" s="336"/>
      <c r="K1230" s="331">
        <v>1</v>
      </c>
      <c r="L1230" s="262">
        <v>10</v>
      </c>
      <c r="M1230" s="215">
        <v>0</v>
      </c>
      <c r="N1230" s="262">
        <v>20</v>
      </c>
      <c r="O1230" s="262">
        <v>1</v>
      </c>
      <c r="P1230" s="215">
        <v>16</v>
      </c>
      <c r="Q1230" s="210">
        <f t="shared" si="1043"/>
        <v>2</v>
      </c>
      <c r="R1230" s="211">
        <f t="shared" si="1043"/>
        <v>46</v>
      </c>
      <c r="S1230" s="411">
        <f t="shared" si="1044"/>
        <v>64</v>
      </c>
      <c r="T1230" s="411">
        <f t="shared" si="1044"/>
        <v>749</v>
      </c>
      <c r="U1230" s="208">
        <f>S1230/X1204</f>
        <v>2.3703703703703702</v>
      </c>
      <c r="V1230" s="222">
        <f>T1230/S1230</f>
        <v>11.703125</v>
      </c>
      <c r="W1230" s="213"/>
      <c r="X1230" s="223"/>
      <c r="Y1230" s="309"/>
      <c r="Z1230" s="309"/>
      <c r="AA1230" s="313"/>
      <c r="AE1230" s="313"/>
      <c r="AF1230" s="313"/>
      <c r="AG1230" s="313"/>
      <c r="AH1230" s="313"/>
      <c r="AI1230" s="313"/>
      <c r="AJ1230" s="313"/>
      <c r="AK1230" s="313"/>
      <c r="AL1230" s="313"/>
      <c r="AM1230" s="313"/>
      <c r="AN1230" s="313"/>
      <c r="AO1230" s="313"/>
      <c r="AP1230" s="313"/>
      <c r="AQ1230" s="313"/>
      <c r="AR1230" s="313"/>
      <c r="AS1230" s="313"/>
      <c r="AT1230" s="313"/>
      <c r="AU1230" s="313"/>
      <c r="AV1230" s="313"/>
      <c r="AW1230" s="313"/>
      <c r="AX1230" s="313"/>
      <c r="AY1230" s="313"/>
      <c r="AZ1230" s="313"/>
      <c r="BA1230" s="313"/>
      <c r="BB1230" s="313"/>
      <c r="BC1230" s="313"/>
      <c r="BD1230" s="313"/>
      <c r="BE1230" s="313"/>
      <c r="BF1230" s="313"/>
      <c r="BG1230" s="169"/>
      <c r="BH1230" s="224" t="s">
        <v>86</v>
      </c>
      <c r="BI1230" s="239"/>
      <c r="BJ1230" s="249"/>
      <c r="BK1230" s="226">
        <v>0.08</v>
      </c>
      <c r="BL1230" s="242"/>
      <c r="BM1230" s="225"/>
      <c r="BN1230" s="226"/>
      <c r="BO1230" s="226">
        <v>0.27500000000000002</v>
      </c>
      <c r="BP1230" s="251"/>
      <c r="BQ1230" s="225"/>
      <c r="BR1230" s="226"/>
      <c r="BS1230" s="226">
        <v>0.104</v>
      </c>
      <c r="BT1230" s="250"/>
      <c r="BU1230" s="87"/>
      <c r="BV1230" s="87"/>
      <c r="BW1230" s="104" t="s">
        <v>86</v>
      </c>
      <c r="BX1230" s="14"/>
      <c r="BY1230" s="16"/>
      <c r="BZ1230" s="102">
        <f>BK1230+BO1230+BS1230</f>
        <v>0.45900000000000002</v>
      </c>
      <c r="CA1230" s="17"/>
      <c r="CB1230" s="469" t="s">
        <v>100</v>
      </c>
      <c r="CC1230" s="470"/>
      <c r="CD1230" s="131" t="s">
        <v>86</v>
      </c>
      <c r="CE1230" s="19"/>
      <c r="CF1230" s="16"/>
      <c r="CG1230" s="102">
        <f>BZ1230</f>
        <v>0.45900000000000002</v>
      </c>
      <c r="CH1230" s="20"/>
      <c r="CI1230" s="9"/>
      <c r="CP1230" s="8"/>
      <c r="CQ1230" s="33" t="s">
        <v>86</v>
      </c>
      <c r="CR1230" s="44">
        <f>BK1230/C1225%</f>
        <v>1.228878648233487</v>
      </c>
      <c r="CS1230" s="44">
        <f>BO1230/D1225%</f>
        <v>2.2180996934989516</v>
      </c>
      <c r="CT1230" s="44">
        <f>BS1230/E1225%</f>
        <v>1.2682926829268293</v>
      </c>
      <c r="CU1230" s="49">
        <f>BZ1230/F1225%</f>
        <v>1.6932270916334662</v>
      </c>
    </row>
    <row r="1231" spans="1:99" ht="15.75" customHeight="1" x14ac:dyDescent="0.25">
      <c r="A1231" s="501" t="s">
        <v>95</v>
      </c>
      <c r="B1231" s="241" t="s">
        <v>38</v>
      </c>
      <c r="C1231" s="337">
        <f>BY1203/F1203%</f>
        <v>0.85094837579853499</v>
      </c>
      <c r="D1231" s="337">
        <f>BY1205/(F1205+F1206+F1207)%</f>
        <v>1.051496360204907</v>
      </c>
      <c r="E1231" s="337">
        <f>BY1207/(F1208+F1209+F1210)%</f>
        <v>0.76725706555742856</v>
      </c>
      <c r="F1231" s="338">
        <f>BY1209/(F1211+F1212)%</f>
        <v>1.0228640192539111</v>
      </c>
      <c r="G1231" s="339">
        <f>BY1211/(F1213)%</f>
        <v>0.60857538035961278</v>
      </c>
      <c r="H1231" s="340" t="s">
        <v>101</v>
      </c>
      <c r="I1231" s="341" t="s">
        <v>102</v>
      </c>
      <c r="J1231" s="341"/>
      <c r="K1231" s="342">
        <v>2</v>
      </c>
      <c r="L1231" s="343">
        <v>50</v>
      </c>
      <c r="M1231" s="344">
        <v>1</v>
      </c>
      <c r="N1231" s="343">
        <v>25</v>
      </c>
      <c r="O1231" s="344">
        <v>1</v>
      </c>
      <c r="P1231" s="344">
        <v>25</v>
      </c>
      <c r="Q1231" s="294">
        <f t="shared" si="1043"/>
        <v>4</v>
      </c>
      <c r="R1231" s="345">
        <f t="shared" si="1043"/>
        <v>100</v>
      </c>
      <c r="S1231" s="411">
        <f t="shared" si="1044"/>
        <v>20</v>
      </c>
      <c r="T1231" s="411">
        <f t="shared" si="1044"/>
        <v>455</v>
      </c>
      <c r="U1231" s="346">
        <f>S1231/X1205</f>
        <v>0.7407407407407407</v>
      </c>
      <c r="V1231" s="347">
        <f>T1231/S1231</f>
        <v>22.75</v>
      </c>
      <c r="W1231" s="213"/>
      <c r="X1231" s="348"/>
      <c r="Y1231" s="309"/>
      <c r="Z1231" s="309"/>
      <c r="AA1231" s="348"/>
      <c r="AE1231" s="348"/>
      <c r="AF1231" s="348"/>
      <c r="AG1231" s="169"/>
      <c r="AH1231" s="169"/>
      <c r="AI1231" s="169"/>
      <c r="AJ1231" s="169"/>
      <c r="AK1231" s="169"/>
      <c r="AL1231" s="169"/>
      <c r="AM1231" s="169"/>
      <c r="AN1231" s="169"/>
      <c r="AO1231" s="169"/>
      <c r="AP1231" s="169"/>
      <c r="AQ1231" s="169"/>
      <c r="AR1231" s="169"/>
      <c r="AS1231" s="169"/>
      <c r="AT1231" s="169"/>
      <c r="AU1231" s="169"/>
      <c r="AV1231" s="169"/>
      <c r="AW1231" s="169"/>
      <c r="AX1231" s="169"/>
      <c r="AY1231" s="169"/>
      <c r="AZ1231" s="169"/>
      <c r="BA1231" s="169"/>
      <c r="BB1231" s="169"/>
      <c r="BC1231" s="169"/>
      <c r="BD1231" s="169"/>
      <c r="BE1231" s="169"/>
      <c r="BF1231" s="169"/>
      <c r="BG1231" s="169"/>
      <c r="BH1231" s="224"/>
      <c r="BI1231" s="349"/>
      <c r="BJ1231" s="276"/>
      <c r="BK1231" s="197"/>
      <c r="BL1231" s="250"/>
      <c r="BM1231" s="287"/>
      <c r="BN1231" s="241"/>
      <c r="BO1231" s="241"/>
      <c r="BP1231" s="288"/>
      <c r="BQ1231" s="350"/>
      <c r="BR1231" s="197"/>
      <c r="BS1231" s="197"/>
      <c r="BT1231" s="289"/>
      <c r="BU1231" s="87"/>
      <c r="BV1231" s="87"/>
      <c r="BW1231" s="107"/>
      <c r="BX1231" s="14"/>
      <c r="BY1231" s="16"/>
      <c r="BZ1231" s="93"/>
      <c r="CA1231" s="17"/>
      <c r="CB1231" s="144" t="s">
        <v>90</v>
      </c>
      <c r="CC1231" s="145"/>
      <c r="CD1231" s="131"/>
      <c r="CE1231" s="21"/>
      <c r="CF1231" s="22"/>
      <c r="CG1231" s="146"/>
      <c r="CH1231" s="23"/>
      <c r="CI1231" s="9"/>
      <c r="CP1231" s="8"/>
      <c r="CQ1231" s="8"/>
      <c r="CR1231" s="8"/>
      <c r="CS1231" s="8"/>
      <c r="CT1231" s="8"/>
      <c r="CU1231" s="8"/>
    </row>
    <row r="1232" spans="1:99" ht="15.75" customHeight="1" x14ac:dyDescent="0.25">
      <c r="A1232" s="502"/>
      <c r="B1232" s="351" t="s">
        <v>39</v>
      </c>
      <c r="C1232" s="352">
        <f>CF1203/G1203%</f>
        <v>4.5922702906467841E-2</v>
      </c>
      <c r="D1232" s="352">
        <f>CF1205/(G1205+G1206+G1207)%</f>
        <v>3.676703963738271E-2</v>
      </c>
      <c r="E1232" s="352">
        <f>CF1207/(G1208+G1209+G1210)%</f>
        <v>3.1890126188672645E-2</v>
      </c>
      <c r="F1232" s="353">
        <f>CF1209/(G1211+G1212)%</f>
        <v>4.9650653224703731E-2</v>
      </c>
      <c r="G1232" s="354">
        <f>CF1211/(G1213)%</f>
        <v>2.6395781954043747E-2</v>
      </c>
      <c r="H1232" s="413">
        <f>H1186+F1226-F1227</f>
        <v>1745.5060000000001</v>
      </c>
      <c r="K1232" s="309"/>
      <c r="L1232" s="309"/>
      <c r="M1232" s="471" t="s">
        <v>103</v>
      </c>
      <c r="N1232" s="472"/>
      <c r="O1232" s="473"/>
      <c r="P1232" s="357" t="s">
        <v>104</v>
      </c>
      <c r="Q1232" s="358" t="s">
        <v>105</v>
      </c>
      <c r="R1232" s="359" t="s">
        <v>106</v>
      </c>
      <c r="S1232" s="359" t="s">
        <v>107</v>
      </c>
      <c r="T1232" s="359" t="s">
        <v>108</v>
      </c>
      <c r="U1232" s="359" t="s">
        <v>101</v>
      </c>
      <c r="V1232" s="360" t="s">
        <v>109</v>
      </c>
      <c r="W1232" s="213"/>
      <c r="X1232" s="348"/>
      <c r="Y1232" s="348"/>
      <c r="Z1232" s="348"/>
      <c r="AA1232" s="348"/>
      <c r="AE1232" s="348"/>
      <c r="AF1232" s="348"/>
      <c r="AG1232" s="169"/>
      <c r="AH1232" s="169"/>
      <c r="AI1232" s="169"/>
      <c r="AJ1232" s="169"/>
      <c r="AK1232" s="169"/>
      <c r="AL1232" s="169"/>
      <c r="AM1232" s="169"/>
      <c r="AN1232" s="169"/>
      <c r="AO1232" s="169"/>
      <c r="AP1232" s="169"/>
      <c r="AQ1232" s="169"/>
      <c r="AR1232" s="169"/>
      <c r="AS1232" s="169"/>
      <c r="AT1232" s="169"/>
      <c r="AU1232" s="169"/>
      <c r="AV1232" s="169"/>
      <c r="AW1232" s="169"/>
      <c r="AX1232" s="169"/>
      <c r="AY1232" s="169"/>
      <c r="AZ1232" s="169"/>
      <c r="BA1232" s="169"/>
      <c r="BB1232" s="169"/>
      <c r="BC1232" s="169"/>
      <c r="BD1232" s="169"/>
      <c r="BE1232" s="169"/>
      <c r="BF1232" s="169"/>
      <c r="BG1232" s="169"/>
      <c r="BH1232" s="361" t="s">
        <v>110</v>
      </c>
      <c r="BI1232" s="480"/>
      <c r="BJ1232" s="362">
        <f>BJ1203+BJ1205+BJ1207+BJ1209+BJ1211+BJ1213+BJ1214+BJ1216+BJ1218+BJ1220+BJ1221+BJ1222+BJ1224+BJ1226+BJ1228+BJ1230</f>
        <v>8.9400000000000013</v>
      </c>
      <c r="BK1232" s="362">
        <f>BK1203+BK1205+BK1207+BK1209+BK1211+BK1213+BK1214+BK1216+BK1218+BK1220+BK1221+BK1222+BK1224+BK1226+BK1228+BK1230</f>
        <v>0.68099999999999994</v>
      </c>
      <c r="BL1232" s="488"/>
      <c r="BM1232" s="489"/>
      <c r="BN1232" s="362">
        <f>BN1203+BN1205+BN1207+BN1209+BN1211+BN1213+BN1214+BN1216+BN1218+BN1220+BN1221+BN1222+BN1224+BN1226+BN1228+BN1230</f>
        <v>7.89</v>
      </c>
      <c r="BO1232" s="362">
        <f>BO1203+BO1205+BO1207+BO1209+BO1211+BO1213+BO1214+BO1216+BO1218+BO1220+BO1221+BO1222+BO1224+BO1226+BO1228+BO1230</f>
        <v>0.64800000000000002</v>
      </c>
      <c r="BP1232" s="488"/>
      <c r="BQ1232" s="489"/>
      <c r="BR1232" s="362">
        <f>BR1203+BR1205+BR1207+BR1209+BR1211+BR1213+BR1214+BR1216+BR1218+BR1220+BR1221+BR1222+BR1224+BR1226+BR1228+BR1230</f>
        <v>6.33</v>
      </c>
      <c r="BS1232" s="362">
        <f>BS1203+BS1205+BS1207+BS1209+BS1211+BS1213+BS1214+BS1216+BS1218+BS1220+BS1221+BS1222+BS1224+BS1226+BS1228+BS1230</f>
        <v>0.64500000000000002</v>
      </c>
      <c r="BT1232" s="482"/>
      <c r="BU1232" s="87"/>
      <c r="BV1232" s="87"/>
      <c r="BW1232" s="147" t="s">
        <v>110</v>
      </c>
      <c r="BX1232" s="18"/>
      <c r="BY1232" s="148">
        <f>BY1203+BY1205+BY1207+BY1209+BY1211+BY1213+BY1214+BY1216+BY1218+BY1220+BY1221+BY1222+BY1224+BY1226+BY1228+BY1230</f>
        <v>23.160000000000004</v>
      </c>
      <c r="BZ1232" s="149">
        <f>BZ1205+BZ1207+BZ1209+BZ1211+BZ1213+BZ1214+BZ1216+BZ1218+BZ1220+BZ1221+BZ1222+BZ1224+BZ1226+BZ1228+BZ1230+CC1231</f>
        <v>1.974</v>
      </c>
      <c r="CA1232" s="150">
        <f>CA1213+CA1214+CA1216+CA1220+CA1220+CA1221</f>
        <v>0</v>
      </c>
      <c r="CB1232" s="144" t="s">
        <v>39</v>
      </c>
      <c r="CC1232" s="145">
        <f>CC1231</f>
        <v>0</v>
      </c>
      <c r="CD1232" s="147" t="s">
        <v>110</v>
      </c>
      <c r="CE1232" s="151"/>
      <c r="CF1232" s="152">
        <f>SUM(CF1185:CF1231)</f>
        <v>608.49000000000035</v>
      </c>
      <c r="CG1232" s="153">
        <f>SUM(BZ1186:BZ1232)</f>
        <v>6.1519999999999992</v>
      </c>
      <c r="CH1232" s="154">
        <f>CA1232</f>
        <v>0</v>
      </c>
      <c r="CI1232" s="9"/>
      <c r="CP1232" s="8"/>
      <c r="CQ1232" s="45"/>
      <c r="CR1232" s="8"/>
      <c r="CS1232" s="8"/>
      <c r="CT1232" s="8"/>
      <c r="CU1232" s="8"/>
    </row>
    <row r="1233" spans="1:99" ht="15" customHeight="1" x14ac:dyDescent="0.25">
      <c r="A1233" s="363"/>
      <c r="H1233" s="364" t="s">
        <v>109</v>
      </c>
      <c r="K1233" s="309"/>
      <c r="L1233" s="309"/>
      <c r="M1233" s="365"/>
      <c r="N1233" s="333"/>
      <c r="O1233" s="366"/>
      <c r="P1233" s="367" t="s">
        <v>111</v>
      </c>
      <c r="Q1233" s="205"/>
      <c r="R1233" s="205"/>
      <c r="S1233" s="368"/>
      <c r="T1233" s="368"/>
      <c r="U1233" s="368"/>
      <c r="V1233" s="369">
        <f>Q1233+R1233+S1233+T1233+U1233</f>
        <v>0</v>
      </c>
      <c r="W1233" s="213"/>
      <c r="X1233" s="348"/>
      <c r="Y1233" s="348"/>
      <c r="Z1233" s="348"/>
      <c r="AA1233" s="348"/>
      <c r="AE1233" s="348"/>
      <c r="AF1233" s="348"/>
      <c r="AG1233" s="169"/>
      <c r="AH1233" s="169"/>
      <c r="AI1233" s="169"/>
      <c r="AJ1233" s="169"/>
      <c r="AK1233" s="169"/>
      <c r="AL1233" s="169"/>
      <c r="AM1233" s="169"/>
      <c r="AN1233" s="169"/>
      <c r="AO1233" s="169"/>
      <c r="AP1233" s="169"/>
      <c r="AQ1233" s="169"/>
      <c r="AR1233" s="169"/>
      <c r="AS1233" s="169"/>
      <c r="AT1233" s="169"/>
      <c r="AU1233" s="169"/>
      <c r="AV1233" s="169"/>
      <c r="AW1233" s="169"/>
      <c r="AX1233" s="169"/>
      <c r="AY1233" s="169"/>
      <c r="AZ1233" s="169"/>
      <c r="BA1233" s="169"/>
      <c r="BB1233" s="169"/>
      <c r="BC1233" s="169"/>
      <c r="BD1233" s="169"/>
      <c r="BE1233" s="169"/>
      <c r="BF1233" s="169"/>
      <c r="BG1233" s="169"/>
      <c r="BH1233" s="370" t="s">
        <v>112</v>
      </c>
      <c r="BI1233" s="481"/>
      <c r="BJ1233" s="371">
        <f>BJ1232/(BJ1232+C1226)%</f>
        <v>4.68209908871897</v>
      </c>
      <c r="BK1233" s="371">
        <f>BK1232/C1226%</f>
        <v>0.37417582417582412</v>
      </c>
      <c r="BL1233" s="490"/>
      <c r="BM1233" s="491"/>
      <c r="BN1233" s="371">
        <f>BN1232/(BN1232+D1226)%</f>
        <v>4.43532520096689</v>
      </c>
      <c r="BO1233" s="371">
        <f>BO1232/D1226%</f>
        <v>0.38117647058823534</v>
      </c>
      <c r="BP1233" s="490"/>
      <c r="BQ1233" s="491"/>
      <c r="BR1233" s="371">
        <f>BR1232/(BR1232+E1226)%</f>
        <v>2.9059358215121884</v>
      </c>
      <c r="BS1233" s="371">
        <f>BS1232/E1226%</f>
        <v>0.30496453900709219</v>
      </c>
      <c r="BT1233" s="483"/>
      <c r="BU1233" s="87"/>
      <c r="BV1233" s="87"/>
      <c r="BW1233" s="87"/>
      <c r="BX1233" s="87"/>
      <c r="BY1233" s="87"/>
      <c r="BZ1233" s="87"/>
      <c r="CA1233" s="87"/>
      <c r="CB1233" s="87"/>
      <c r="CC1233" s="87"/>
      <c r="CD1233" s="87"/>
      <c r="CE1233" s="87"/>
      <c r="CF1233" s="87"/>
      <c r="CG1233" s="87"/>
      <c r="CH1233" s="87"/>
      <c r="CI1233" s="9"/>
      <c r="CP1233" s="8"/>
    </row>
    <row r="1234" spans="1:99" ht="15" customHeight="1" x14ac:dyDescent="0.25">
      <c r="A1234" s="474" t="s">
        <v>95</v>
      </c>
      <c r="B1234" s="475"/>
      <c r="C1234" s="327" t="s">
        <v>58</v>
      </c>
      <c r="D1234" s="372" t="s">
        <v>61</v>
      </c>
      <c r="E1234" s="323" t="s">
        <v>65</v>
      </c>
      <c r="F1234" s="325" t="s">
        <v>70</v>
      </c>
      <c r="G1234" s="373" t="s">
        <v>71</v>
      </c>
      <c r="H1234" s="374" t="s">
        <v>73</v>
      </c>
      <c r="I1234" s="375"/>
      <c r="K1234" s="309"/>
      <c r="L1234" s="309"/>
      <c r="M1234" s="476" t="s">
        <v>113</v>
      </c>
      <c r="N1234" s="477"/>
      <c r="O1234" s="376"/>
      <c r="P1234" s="377" t="s">
        <v>114</v>
      </c>
      <c r="Q1234" s="378">
        <f t="shared" ref="Q1234:V1234" si="1045">Q1233</f>
        <v>0</v>
      </c>
      <c r="R1234" s="378">
        <f t="shared" si="1045"/>
        <v>0</v>
      </c>
      <c r="S1234" s="378">
        <f t="shared" si="1045"/>
        <v>0</v>
      </c>
      <c r="T1234" s="378">
        <f t="shared" si="1045"/>
        <v>0</v>
      </c>
      <c r="U1234" s="378">
        <f t="shared" si="1045"/>
        <v>0</v>
      </c>
      <c r="V1234" s="379">
        <f t="shared" si="1045"/>
        <v>0</v>
      </c>
      <c r="W1234" s="169"/>
      <c r="X1234" s="348"/>
      <c r="Y1234" s="348"/>
      <c r="Z1234" s="348"/>
      <c r="AA1234" s="348"/>
      <c r="AE1234" s="348"/>
      <c r="AF1234" s="348"/>
      <c r="AG1234" s="169"/>
      <c r="AH1234" s="169"/>
      <c r="AI1234" s="169"/>
      <c r="AJ1234" s="169"/>
      <c r="AK1234" s="169"/>
      <c r="AL1234" s="169"/>
      <c r="AM1234" s="169"/>
      <c r="AN1234" s="169"/>
      <c r="AO1234" s="169"/>
      <c r="AP1234" s="169"/>
      <c r="AQ1234" s="169"/>
      <c r="AR1234" s="169"/>
      <c r="AS1234" s="169"/>
      <c r="AT1234" s="169"/>
      <c r="AU1234" s="169"/>
      <c r="AV1234" s="169"/>
      <c r="AW1234" s="169"/>
      <c r="AX1234" s="169"/>
      <c r="AY1234" s="169"/>
      <c r="AZ1234" s="169"/>
      <c r="BA1234" s="169"/>
      <c r="BB1234" s="169"/>
      <c r="BC1234" s="169"/>
      <c r="BD1234" s="169"/>
      <c r="BE1234" s="169"/>
      <c r="BF1234" s="169"/>
      <c r="BG1234" s="169"/>
      <c r="BH1234" s="418"/>
      <c r="BI1234" s="419"/>
      <c r="BJ1234" s="419"/>
      <c r="BK1234" s="419"/>
      <c r="BL1234" s="419"/>
      <c r="BM1234" s="419"/>
      <c r="BN1234" s="419"/>
      <c r="BO1234" s="419"/>
      <c r="BP1234" s="419"/>
      <c r="BQ1234" s="419"/>
      <c r="BR1234" s="419"/>
      <c r="BS1234" s="419"/>
      <c r="BT1234" s="419"/>
      <c r="BU1234" s="118"/>
      <c r="BV1234" s="118"/>
      <c r="BW1234" s="118"/>
      <c r="BX1234" s="118"/>
      <c r="BY1234" s="118"/>
      <c r="BZ1234" s="118"/>
      <c r="CA1234" s="118"/>
      <c r="CB1234" s="118"/>
      <c r="CC1234" s="118"/>
      <c r="CD1234" s="118"/>
      <c r="CE1234" s="118"/>
      <c r="CF1234" s="118"/>
      <c r="CG1234" s="118"/>
      <c r="CH1234" s="118"/>
      <c r="CI1234" s="9"/>
    </row>
    <row r="1235" spans="1:99" ht="15" customHeight="1" x14ac:dyDescent="0.25">
      <c r="A1235" s="382"/>
      <c r="B1235" s="189"/>
      <c r="C1235" s="333">
        <v>1.5</v>
      </c>
      <c r="D1235" s="333">
        <v>1.45</v>
      </c>
      <c r="E1235" s="383">
        <v>1.25</v>
      </c>
      <c r="F1235" s="272">
        <v>1.5</v>
      </c>
      <c r="G1235" s="384">
        <v>1.5</v>
      </c>
      <c r="H1235" s="385">
        <v>1.5</v>
      </c>
      <c r="I1235" s="386"/>
      <c r="K1235" s="387" t="s">
        <v>56</v>
      </c>
      <c r="L1235" s="388"/>
      <c r="M1235" s="476" t="s">
        <v>115</v>
      </c>
      <c r="N1235" s="477"/>
      <c r="O1235" s="376"/>
      <c r="S1235" s="309"/>
      <c r="T1235" s="389"/>
      <c r="U1235" s="478" t="s">
        <v>109</v>
      </c>
      <c r="V1235" s="479"/>
      <c r="W1235" s="169"/>
      <c r="X1235" s="348"/>
      <c r="Y1235" s="390" t="s">
        <v>116</v>
      </c>
      <c r="Z1235" s="390">
        <f>100-(Z1238+V1238+0.15)</f>
        <v>94.237952594620808</v>
      </c>
      <c r="AA1235" s="348"/>
      <c r="AE1235" s="348"/>
      <c r="AF1235" s="348"/>
      <c r="AG1235" s="169"/>
      <c r="AH1235" s="169"/>
      <c r="AI1235" s="169"/>
      <c r="AJ1235" s="169"/>
      <c r="AK1235" s="169"/>
      <c r="AL1235" s="169"/>
      <c r="AM1235" s="169"/>
      <c r="AN1235" s="169"/>
      <c r="AO1235" s="169"/>
      <c r="AP1235" s="169"/>
      <c r="AQ1235" s="169"/>
      <c r="AR1235" s="169"/>
      <c r="AS1235" s="169"/>
      <c r="AT1235" s="169"/>
      <c r="AU1235" s="169"/>
      <c r="AV1235" s="169"/>
      <c r="AW1235" s="169"/>
      <c r="AX1235" s="169"/>
      <c r="AY1235" s="169"/>
      <c r="AZ1235" s="169"/>
      <c r="BA1235" s="169"/>
      <c r="BB1235" s="169"/>
      <c r="BC1235" s="169"/>
      <c r="BD1235" s="169"/>
      <c r="BE1235" s="169"/>
      <c r="BF1235" s="169"/>
      <c r="BG1235" s="169"/>
      <c r="BH1235" s="418"/>
      <c r="BI1235" s="419"/>
      <c r="BJ1235" s="419"/>
      <c r="BK1235" s="419"/>
      <c r="BL1235" s="419"/>
      <c r="BM1235" s="419"/>
      <c r="BN1235" s="419"/>
      <c r="BO1235" s="419"/>
      <c r="BP1235" s="419"/>
      <c r="BQ1235" s="419"/>
      <c r="BR1235" s="419"/>
      <c r="BS1235" s="419"/>
      <c r="BT1235" s="419"/>
      <c r="BU1235" s="118"/>
      <c r="BV1235" s="118"/>
      <c r="BW1235" s="118"/>
      <c r="BX1235" s="118"/>
      <c r="BY1235" s="118"/>
      <c r="BZ1235" s="118"/>
      <c r="CA1235" s="118"/>
      <c r="CB1235" s="118"/>
      <c r="CC1235" s="118"/>
      <c r="CD1235" s="118"/>
      <c r="CE1235" s="118"/>
      <c r="CF1235" s="118"/>
      <c r="CG1235" s="118"/>
      <c r="CH1235" s="118"/>
      <c r="CI1235" s="9"/>
    </row>
    <row r="1236" spans="1:99" ht="15.75" customHeight="1" x14ac:dyDescent="0.25">
      <c r="A1236" s="365" t="s">
        <v>117</v>
      </c>
      <c r="B1236" s="241" t="s">
        <v>38</v>
      </c>
      <c r="C1236" s="337">
        <f>BX1213/(BX1213+F1215)%</f>
        <v>1.1022019815411448</v>
      </c>
      <c r="D1236" s="337">
        <f>BX1214/(BX1214+F1216)%</f>
        <v>1.9568772809404438</v>
      </c>
      <c r="E1236" s="337">
        <f>BX1216/(BX1216+F1217)%</f>
        <v>2.1295884506174958</v>
      </c>
      <c r="F1236" s="339">
        <f>BX1218/(BX1218+F1218)%</f>
        <v>2.1683889547687616</v>
      </c>
      <c r="G1236" s="391">
        <f>BX1220/(BX1220+F1219)%</f>
        <v>7.9957356076759059</v>
      </c>
      <c r="H1236" s="392">
        <f>BX1221/(BX1221+F1220)%</f>
        <v>1.8303733236679958</v>
      </c>
      <c r="I1236" s="393"/>
      <c r="K1236" s="337">
        <f>BZ1211/(F1213)%</f>
        <v>0</v>
      </c>
      <c r="L1236" s="309"/>
      <c r="M1236" s="476" t="s">
        <v>118</v>
      </c>
      <c r="N1236" s="477"/>
      <c r="O1236" s="376"/>
      <c r="S1236" s="309"/>
      <c r="T1236" s="492" t="s">
        <v>119</v>
      </c>
      <c r="U1236" s="183" t="s">
        <v>36</v>
      </c>
      <c r="V1236" s="366">
        <v>5.25</v>
      </c>
      <c r="W1236" s="169"/>
      <c r="X1236" s="348"/>
      <c r="Y1236" s="484" t="s">
        <v>120</v>
      </c>
      <c r="Z1236" s="484"/>
      <c r="AA1236" s="348"/>
      <c r="AB1236" s="348"/>
      <c r="AC1236" s="348"/>
      <c r="AD1236" s="348"/>
      <c r="AE1236" s="348"/>
      <c r="AF1236" s="348"/>
      <c r="AG1236" s="169"/>
      <c r="AH1236" s="169"/>
      <c r="AI1236" s="169"/>
      <c r="AJ1236" s="169"/>
      <c r="AK1236" s="169"/>
      <c r="AL1236" s="169"/>
      <c r="AM1236" s="169"/>
      <c r="AN1236" s="169"/>
      <c r="AO1236" s="169"/>
      <c r="AP1236" s="169"/>
      <c r="AQ1236" s="169"/>
      <c r="AR1236" s="169"/>
      <c r="AS1236" s="169"/>
      <c r="AT1236" s="169"/>
      <c r="AU1236" s="169"/>
      <c r="AV1236" s="169"/>
      <c r="AW1236" s="169"/>
      <c r="AX1236" s="169"/>
      <c r="AY1236" s="169"/>
      <c r="AZ1236" s="169"/>
      <c r="BA1236" s="169"/>
      <c r="BB1236" s="169"/>
      <c r="BC1236" s="169"/>
      <c r="BD1236" s="169"/>
      <c r="BE1236" s="169"/>
      <c r="BF1236" s="169"/>
      <c r="BG1236" s="223"/>
      <c r="BH1236" s="418"/>
      <c r="BI1236" s="419"/>
      <c r="BJ1236" s="419"/>
      <c r="BK1236" s="419"/>
      <c r="BL1236" s="419"/>
      <c r="BM1236" s="419"/>
      <c r="BN1236" s="419"/>
      <c r="BO1236" s="419"/>
      <c r="BP1236" s="419"/>
      <c r="BQ1236" s="419"/>
      <c r="BR1236" s="419"/>
      <c r="BS1236" s="419"/>
      <c r="BT1236" s="419"/>
      <c r="BU1236" s="118"/>
      <c r="BV1236" s="118"/>
      <c r="BW1236" s="118"/>
      <c r="BX1236" s="118"/>
      <c r="BY1236" s="118"/>
      <c r="BZ1236" s="118"/>
      <c r="CA1236" s="118"/>
      <c r="CB1236" s="118"/>
      <c r="CC1236" s="118"/>
      <c r="CD1236" s="118"/>
      <c r="CE1236" s="118"/>
      <c r="CF1236" s="118"/>
      <c r="CG1236" s="118"/>
      <c r="CH1236" s="118"/>
      <c r="CI1236" s="9"/>
    </row>
    <row r="1237" spans="1:99" ht="15.75" customHeight="1" x14ac:dyDescent="0.25">
      <c r="A1237" s="365"/>
      <c r="B1237" s="241" t="s">
        <v>39</v>
      </c>
      <c r="C1237" s="337">
        <f>CE1213/(CE1213+G1215)%</f>
        <v>5.5617828508843226E-2</v>
      </c>
      <c r="D1237" s="337">
        <f>CE1214/(CE1214+G1216)%</f>
        <v>8.0842317943985137E-2</v>
      </c>
      <c r="E1237" s="337">
        <f>CE1216/(CE1216+G1217)%</f>
        <v>9.3915235653693419E-2</v>
      </c>
      <c r="F1237" s="339">
        <f>CE1218/(CE1218+G1218)%</f>
        <v>0.13705494618451877</v>
      </c>
      <c r="G1237" s="391">
        <f>CE1220/(CE1220+G1219)%</f>
        <v>0.26901390263848834</v>
      </c>
      <c r="H1237" s="394">
        <f>CF1221/(CF1221+G1220)%</f>
        <v>0.15644846494624989</v>
      </c>
      <c r="K1237" s="352">
        <f>CG1211/(G1213)%</f>
        <v>0</v>
      </c>
      <c r="M1237" s="485" t="s">
        <v>121</v>
      </c>
      <c r="N1237" s="467"/>
      <c r="O1237" s="395"/>
      <c r="T1237" s="492"/>
      <c r="U1237" s="183" t="s">
        <v>38</v>
      </c>
      <c r="V1237" s="193">
        <f>BY1232/(BY1232+F1226)%</f>
        <v>3.9477721337742482</v>
      </c>
      <c r="W1237" s="169"/>
      <c r="X1237" s="260"/>
      <c r="Y1237" s="183" t="s">
        <v>122</v>
      </c>
      <c r="Z1237" s="396">
        <v>0</v>
      </c>
      <c r="AA1237" s="260"/>
      <c r="AB1237" s="260"/>
      <c r="AC1237" s="260"/>
      <c r="AD1237" s="260"/>
      <c r="AE1237" s="260"/>
      <c r="AF1237" s="260"/>
      <c r="AG1237" s="223"/>
      <c r="AH1237" s="223"/>
      <c r="AI1237" s="223"/>
      <c r="AJ1237" s="223"/>
      <c r="AK1237" s="223"/>
      <c r="AL1237" s="223"/>
      <c r="AM1237" s="223"/>
      <c r="AN1237" s="223"/>
      <c r="AO1237" s="223"/>
      <c r="AP1237" s="223"/>
      <c r="AQ1237" s="223"/>
      <c r="AR1237" s="223"/>
      <c r="AS1237" s="223"/>
      <c r="AT1237" s="223"/>
      <c r="AU1237" s="223"/>
      <c r="AV1237" s="223"/>
      <c r="AW1237" s="223"/>
      <c r="AX1237" s="223"/>
      <c r="AY1237" s="223"/>
      <c r="AZ1237" s="223"/>
      <c r="BA1237" s="223"/>
      <c r="BB1237" s="223"/>
      <c r="BC1237" s="223"/>
      <c r="BD1237" s="223"/>
      <c r="BE1237" s="223"/>
      <c r="BF1237" s="223"/>
      <c r="BG1237" s="223"/>
      <c r="BH1237" s="380"/>
      <c r="BI1237" s="381"/>
      <c r="BJ1237" s="381"/>
      <c r="BK1237" s="381"/>
      <c r="BL1237" s="381"/>
      <c r="BM1237" s="381"/>
      <c r="BN1237" s="381"/>
      <c r="BO1237" s="381"/>
      <c r="BP1237" s="381"/>
      <c r="BQ1237" s="381"/>
      <c r="BR1237" s="381"/>
      <c r="BS1237" s="381"/>
      <c r="BT1237" s="381"/>
      <c r="BU1237" s="87"/>
      <c r="BV1237" s="87"/>
      <c r="BW1237" s="87"/>
      <c r="BX1237" s="87"/>
      <c r="BY1237" s="87"/>
      <c r="BZ1237" s="87"/>
      <c r="CA1237" s="87"/>
      <c r="CB1237" s="87"/>
      <c r="CC1237" s="87"/>
      <c r="CD1237" s="87"/>
      <c r="CE1237" s="87"/>
      <c r="CF1237" s="87"/>
      <c r="CG1237" s="87"/>
      <c r="CH1237" s="87"/>
      <c r="CI1237" s="9"/>
    </row>
    <row r="1238" spans="1:99" ht="15.75" customHeight="1" x14ac:dyDescent="0.25">
      <c r="A1238" s="382"/>
      <c r="B1238" s="234"/>
      <c r="C1238" s="333">
        <v>1.95</v>
      </c>
      <c r="D1238" s="333">
        <v>1.75</v>
      </c>
      <c r="E1238" s="333">
        <v>1.65</v>
      </c>
      <c r="F1238" s="384"/>
      <c r="G1238" s="322" t="s">
        <v>123</v>
      </c>
      <c r="H1238" s="397" t="s">
        <v>45</v>
      </c>
      <c r="I1238" s="327" t="s">
        <v>48</v>
      </c>
      <c r="J1238" s="327" t="s">
        <v>52</v>
      </c>
      <c r="K1238" s="327" t="s">
        <v>58</v>
      </c>
      <c r="L1238" s="372" t="s">
        <v>61</v>
      </c>
      <c r="M1238" s="323" t="s">
        <v>65</v>
      </c>
      <c r="N1238" s="323" t="s">
        <v>70</v>
      </c>
      <c r="O1238" s="327" t="s">
        <v>77</v>
      </c>
      <c r="P1238" s="327" t="s">
        <v>80</v>
      </c>
      <c r="Q1238" s="398" t="s">
        <v>82</v>
      </c>
      <c r="R1238" s="398" t="s">
        <v>84</v>
      </c>
      <c r="S1238" s="399" t="s">
        <v>86</v>
      </c>
      <c r="T1238" s="493"/>
      <c r="U1238" s="183" t="s">
        <v>39</v>
      </c>
      <c r="V1238" s="414">
        <f>CF1232/(CF1232+G1226)%</f>
        <v>5.6120474053791911</v>
      </c>
      <c r="W1238" s="169"/>
      <c r="X1238" s="260"/>
      <c r="Y1238" s="183" t="s">
        <v>124</v>
      </c>
      <c r="Z1238" s="400">
        <f>Z1237/((CF1232+G1226)+(CF1232+G1226)*0.0015)%</f>
        <v>0</v>
      </c>
      <c r="AF1238" s="260"/>
      <c r="AG1238" s="223"/>
      <c r="AH1238" s="223"/>
      <c r="AI1238" s="223"/>
      <c r="AJ1238" s="223"/>
      <c r="AK1238" s="223"/>
      <c r="AL1238" s="223"/>
      <c r="AM1238" s="223"/>
      <c r="AN1238" s="223"/>
      <c r="AO1238" s="223"/>
      <c r="AP1238" s="223"/>
      <c r="AQ1238" s="223"/>
      <c r="AR1238" s="223"/>
      <c r="AS1238" s="223"/>
      <c r="AT1238" s="223"/>
      <c r="AU1238" s="223"/>
      <c r="AV1238" s="223"/>
      <c r="AW1238" s="223"/>
      <c r="AX1238" s="223"/>
      <c r="AY1238" s="223"/>
      <c r="AZ1238" s="223"/>
      <c r="BA1238" s="223"/>
      <c r="BB1238" s="223"/>
      <c r="BC1238" s="223"/>
      <c r="BD1238" s="223"/>
      <c r="BE1238" s="223"/>
      <c r="BF1238" s="223"/>
      <c r="BG1238" s="223"/>
      <c r="BH1238" s="380"/>
      <c r="BI1238" s="381"/>
      <c r="BJ1238" s="381"/>
      <c r="BK1238" s="381"/>
      <c r="BL1238" s="381"/>
      <c r="BM1238" s="381"/>
      <c r="BN1238" s="381"/>
      <c r="BO1238" s="381"/>
      <c r="BP1238" s="381"/>
      <c r="BQ1238" s="381"/>
      <c r="BR1238" s="381"/>
      <c r="BS1238" s="381"/>
      <c r="BT1238" s="381"/>
      <c r="BU1238" s="87"/>
      <c r="BV1238" s="87"/>
      <c r="BW1238" s="87"/>
      <c r="BX1238" s="87"/>
      <c r="BY1238" s="87"/>
      <c r="BZ1238" s="87"/>
      <c r="CA1238" s="87"/>
      <c r="CB1238" s="87"/>
      <c r="CC1238" s="87"/>
      <c r="CD1238" s="87"/>
      <c r="CE1238" s="87"/>
      <c r="CF1238" s="87"/>
      <c r="CG1238" s="87"/>
      <c r="CH1238" s="87"/>
      <c r="CI1238" s="9"/>
    </row>
    <row r="1239" spans="1:99" ht="15" customHeight="1" x14ac:dyDescent="0.25">
      <c r="A1239" s="365" t="s">
        <v>109</v>
      </c>
      <c r="B1239" s="241" t="s">
        <v>38</v>
      </c>
      <c r="C1239" s="337">
        <f>BY1213/(BY1213+F1215)%</f>
        <v>1.2815552761388915</v>
      </c>
      <c r="D1239" s="337">
        <f>BY1214/(BY1214+F1216)%</f>
        <v>2.1664920645101517</v>
      </c>
      <c r="E1239" s="337">
        <f>BY1216/(BY1216+F1217)%</f>
        <v>2.4299989768425365</v>
      </c>
      <c r="F1239" s="338">
        <f>BY1218/(BY1218+F1218)%</f>
        <v>2.1683889547687616</v>
      </c>
      <c r="G1239" s="274" t="s">
        <v>38</v>
      </c>
      <c r="H1239" s="337">
        <f>BZ1205/(F1205+F1206+F1207)%</f>
        <v>0</v>
      </c>
      <c r="I1239" s="337">
        <f>BZ1207/(F1208+F1209+F1210)%</f>
        <v>0</v>
      </c>
      <c r="J1239" s="337">
        <f>BZ1209/(F1211+F1212)%</f>
        <v>0</v>
      </c>
      <c r="K1239" s="337">
        <f>BZ1213/F1215%</f>
        <v>0</v>
      </c>
      <c r="L1239" s="337">
        <f>BZ1214/F1216%</f>
        <v>0</v>
      </c>
      <c r="M1239" s="337">
        <f>BZ1216/F1217%</f>
        <v>0</v>
      </c>
      <c r="N1239" s="386">
        <f>BZ1218/F1218%</f>
        <v>0</v>
      </c>
      <c r="O1239" s="337">
        <f>BZ1222/F1221%</f>
        <v>1.7157409933933636</v>
      </c>
      <c r="P1239" s="337">
        <f>BZ1224/F1222%</f>
        <v>2.326125073056692</v>
      </c>
      <c r="Q1239" s="337">
        <f>BZ1226/F1223%</f>
        <v>2.9099358265102899</v>
      </c>
      <c r="R1239" s="386">
        <f>BZ1228/F1224%</f>
        <v>1.7947950942267423</v>
      </c>
      <c r="S1239" s="272">
        <f>BZ1230/F1225%</f>
        <v>1.6932270916334662</v>
      </c>
      <c r="T1239" s="493" t="s">
        <v>14</v>
      </c>
      <c r="U1239" s="183" t="s">
        <v>38</v>
      </c>
      <c r="V1239" s="193">
        <f>BZ1232/F1226%/0.381</f>
        <v>0.91945028610554114</v>
      </c>
      <c r="W1239" s="223"/>
      <c r="X1239" s="260"/>
      <c r="AF1239" s="260"/>
      <c r="AG1239" s="223"/>
      <c r="AH1239" s="223"/>
      <c r="AI1239" s="223"/>
      <c r="AJ1239" s="223"/>
      <c r="AK1239" s="223"/>
      <c r="AL1239" s="223"/>
      <c r="AM1239" s="223"/>
      <c r="AN1239" s="223"/>
      <c r="AO1239" s="223"/>
      <c r="AP1239" s="223"/>
      <c r="AQ1239" s="223"/>
      <c r="AR1239" s="223"/>
      <c r="AS1239" s="223"/>
      <c r="AT1239" s="223"/>
      <c r="AU1239" s="223"/>
      <c r="AV1239" s="223"/>
      <c r="AW1239" s="223"/>
      <c r="AX1239" s="223"/>
      <c r="AY1239" s="223"/>
      <c r="AZ1239" s="223"/>
      <c r="BA1239" s="223"/>
      <c r="BB1239" s="223"/>
      <c r="BC1239" s="223"/>
      <c r="BD1239" s="223"/>
      <c r="BE1239" s="223"/>
      <c r="BF1239" s="223"/>
      <c r="BG1239" s="223"/>
      <c r="BH1239" s="380"/>
      <c r="BI1239" s="381"/>
      <c r="BJ1239" s="381"/>
      <c r="BK1239" s="381"/>
      <c r="BL1239" s="381"/>
      <c r="BM1239" s="381"/>
      <c r="BN1239" s="381"/>
      <c r="BO1239" s="381"/>
      <c r="BP1239" s="381"/>
      <c r="BQ1239" s="381"/>
      <c r="BR1239" s="381"/>
      <c r="BS1239" s="381"/>
      <c r="BT1239" s="381"/>
      <c r="BU1239" s="87"/>
      <c r="BV1239" s="87"/>
      <c r="BW1239" s="87"/>
      <c r="BX1239" s="87"/>
      <c r="BY1239" s="87"/>
      <c r="BZ1239" s="87"/>
      <c r="CA1239" s="87"/>
      <c r="CB1239" s="87"/>
      <c r="CC1239" s="87"/>
      <c r="CD1239" s="87"/>
      <c r="CE1239" s="87"/>
      <c r="CF1239" s="87"/>
      <c r="CG1239" s="87"/>
      <c r="CH1239" s="87"/>
      <c r="CI1239" s="9"/>
    </row>
    <row r="1240" spans="1:99" ht="15" customHeight="1" x14ac:dyDescent="0.25">
      <c r="A1240" s="401"/>
      <c r="B1240" s="351" t="s">
        <v>39</v>
      </c>
      <c r="C1240" s="352">
        <f>CF1213/(CF1213+G1215)%</f>
        <v>6.4779663585762148E-2</v>
      </c>
      <c r="D1240" s="352">
        <f>CF1214/(CF1214+G1216)%</f>
        <v>8.9685728227461875E-2</v>
      </c>
      <c r="E1240" s="352">
        <f>CF1216/(CF1216+G1217)%</f>
        <v>0.10747874843448717</v>
      </c>
      <c r="F1240" s="353">
        <f>CF1218/(CF1218+G1218)%</f>
        <v>0.13705494618451877</v>
      </c>
      <c r="G1240" s="402" t="s">
        <v>39</v>
      </c>
      <c r="H1240" s="352">
        <f>CG1205/(G1205+G1206+G1207)%</f>
        <v>0</v>
      </c>
      <c r="I1240" s="352">
        <f>CG1207/(G1208+G1209+G1210)%</f>
        <v>0</v>
      </c>
      <c r="J1240" s="352">
        <f>CG1209/(G1211+G1212)%</f>
        <v>0</v>
      </c>
      <c r="K1240" s="352">
        <f>CG1213/G1215%</f>
        <v>0</v>
      </c>
      <c r="L1240" s="352">
        <f>CG1214/G1216%</f>
        <v>0</v>
      </c>
      <c r="M1240" s="352">
        <f>CG1216/G1217%</f>
        <v>0</v>
      </c>
      <c r="N1240" s="393">
        <f>CG1218/G1218%</f>
        <v>0</v>
      </c>
      <c r="O1240" s="352">
        <f>CG1222/G1221%</f>
        <v>4.4216399105955068E-2</v>
      </c>
      <c r="P1240" s="352">
        <f>CG1224/G1222%</f>
        <v>6.7835821404303775E-2</v>
      </c>
      <c r="Q1240" s="352">
        <f>CG1226/G1223%</f>
        <v>0.77239353891336282</v>
      </c>
      <c r="R1240" s="393">
        <f>CG1228/G1224%</f>
        <v>6.5853377455096215E-2</v>
      </c>
      <c r="S1240" s="403">
        <f>CG1230/G1225%</f>
        <v>5.9936929113808358E-2</v>
      </c>
      <c r="T1240" s="494"/>
      <c r="U1240" s="404" t="s">
        <v>39</v>
      </c>
      <c r="V1240" s="405">
        <f>CG1232/G1226%/0.381</f>
        <v>0.15777662829092048</v>
      </c>
      <c r="W1240" s="223"/>
      <c r="X1240" s="260"/>
      <c r="AF1240" s="260"/>
      <c r="AG1240" s="223"/>
      <c r="AH1240" s="223"/>
      <c r="AI1240" s="223"/>
      <c r="AJ1240" s="223"/>
      <c r="AK1240" s="223"/>
      <c r="AL1240" s="223"/>
      <c r="AM1240" s="223"/>
      <c r="AN1240" s="223"/>
      <c r="AO1240" s="223"/>
      <c r="AP1240" s="223"/>
      <c r="AQ1240" s="223"/>
      <c r="AR1240" s="223"/>
      <c r="AS1240" s="223"/>
      <c r="AT1240" s="223"/>
      <c r="AU1240" s="223"/>
      <c r="AV1240" s="223"/>
      <c r="AW1240" s="223"/>
      <c r="AX1240" s="223"/>
      <c r="AY1240" s="223"/>
      <c r="AZ1240" s="223"/>
      <c r="BA1240" s="223"/>
      <c r="BB1240" s="223"/>
      <c r="BC1240" s="223"/>
      <c r="BD1240" s="223"/>
      <c r="BE1240" s="223"/>
      <c r="BF1240" s="223"/>
      <c r="BG1240" s="313"/>
      <c r="BH1240" s="380"/>
      <c r="BI1240" s="381"/>
      <c r="BJ1240" s="381"/>
      <c r="BK1240" s="381"/>
      <c r="BL1240" s="381"/>
      <c r="BM1240" s="381"/>
      <c r="BN1240" s="381"/>
      <c r="BO1240" s="381"/>
      <c r="BP1240" s="381"/>
      <c r="BQ1240" s="381"/>
      <c r="BR1240" s="381"/>
      <c r="BS1240" s="381"/>
      <c r="BT1240" s="381"/>
      <c r="BU1240" s="87"/>
      <c r="BV1240" s="87"/>
      <c r="BW1240" s="87"/>
      <c r="BX1240" s="87"/>
      <c r="BY1240" s="87"/>
      <c r="BZ1240" s="87"/>
      <c r="CA1240" s="87"/>
      <c r="CB1240" s="87"/>
      <c r="CC1240" s="87"/>
      <c r="CD1240" s="87"/>
      <c r="CE1240" s="87"/>
      <c r="CF1240" s="87"/>
      <c r="CG1240" s="87"/>
      <c r="CH1240" s="87"/>
      <c r="CI1240" s="9"/>
    </row>
    <row r="1241" spans="1:99" ht="15" customHeight="1" x14ac:dyDescent="0.25">
      <c r="A1241" s="408" t="s">
        <v>125</v>
      </c>
      <c r="B1241" s="348"/>
      <c r="C1241" s="348"/>
      <c r="D1241" s="309"/>
      <c r="E1241" s="309"/>
      <c r="F1241" s="309"/>
      <c r="G1241" s="309"/>
      <c r="H1241" s="309"/>
      <c r="I1241" s="309"/>
      <c r="J1241" s="309"/>
      <c r="K1241" s="309"/>
      <c r="L1241" s="309"/>
      <c r="M1241" s="309"/>
      <c r="N1241" s="213"/>
      <c r="O1241" s="213"/>
      <c r="P1241" s="213"/>
      <c r="Q1241" s="309"/>
      <c r="R1241" s="309"/>
      <c r="W1241" s="223"/>
      <c r="X1241" s="309"/>
      <c r="Y1241" s="309"/>
      <c r="Z1241" s="309"/>
      <c r="AA1241" s="310"/>
      <c r="AB1241" s="310"/>
      <c r="AC1241" s="310"/>
      <c r="AD1241" s="310"/>
      <c r="AE1241" s="310"/>
      <c r="AF1241" s="310"/>
      <c r="AG1241" s="409"/>
      <c r="AH1241" s="409"/>
      <c r="AI1241" s="409"/>
      <c r="AJ1241" s="409"/>
      <c r="AK1241" s="409"/>
      <c r="AL1241" s="409"/>
      <c r="AM1241" s="409"/>
      <c r="AN1241" s="409"/>
      <c r="AO1241" s="409"/>
      <c r="AP1241" s="409"/>
      <c r="AQ1241" s="409"/>
      <c r="AR1241" s="409"/>
      <c r="AS1241" s="409"/>
      <c r="AT1241" s="409"/>
      <c r="AU1241" s="409"/>
      <c r="AV1241" s="409"/>
      <c r="AW1241" s="409"/>
      <c r="AX1241" s="409"/>
      <c r="AY1241" s="409"/>
      <c r="AZ1241" s="409"/>
      <c r="BA1241" s="409"/>
      <c r="BB1241" s="409"/>
      <c r="BC1241" s="409"/>
      <c r="BD1241" s="409"/>
      <c r="BE1241" s="409"/>
      <c r="BF1241" s="409"/>
      <c r="BG1241" s="409"/>
      <c r="BH1241" s="380"/>
      <c r="BI1241" s="381"/>
      <c r="BJ1241" s="381"/>
      <c r="BK1241" s="381"/>
      <c r="BL1241" s="381"/>
      <c r="BM1241" s="381"/>
      <c r="BN1241" s="381"/>
      <c r="BO1241" s="381"/>
      <c r="BP1241" s="381"/>
      <c r="BQ1241" s="381"/>
      <c r="BR1241" s="381"/>
      <c r="BS1241" s="381"/>
      <c r="BT1241" s="381"/>
      <c r="BU1241" s="87"/>
      <c r="BV1241" s="87"/>
      <c r="BW1241" s="87"/>
      <c r="BX1241" s="87"/>
      <c r="BY1241" s="87"/>
      <c r="BZ1241" s="87"/>
      <c r="CA1241" s="87"/>
      <c r="CB1241" s="87"/>
      <c r="CC1241" s="87"/>
      <c r="CD1241" s="87"/>
      <c r="CE1241" s="87"/>
      <c r="CF1241" s="87"/>
      <c r="CG1241" s="87"/>
      <c r="CH1241" s="87"/>
      <c r="CI1241" s="9"/>
    </row>
    <row r="1242" spans="1:99" ht="15" customHeight="1" x14ac:dyDescent="0.3">
      <c r="A1242" s="363"/>
      <c r="S1242" s="161"/>
      <c r="T1242" s="161"/>
      <c r="U1242" s="161"/>
      <c r="V1242" s="161"/>
      <c r="W1242" s="223"/>
      <c r="BH1242" s="380"/>
      <c r="BI1242" s="381"/>
      <c r="BJ1242" s="381"/>
      <c r="BK1242" s="381"/>
      <c r="BL1242" s="381"/>
      <c r="BM1242" s="381"/>
      <c r="BN1242" s="381"/>
      <c r="BO1242" s="381"/>
      <c r="BP1242" s="381"/>
      <c r="BQ1242" s="381"/>
      <c r="BR1242" s="381"/>
      <c r="BS1242" s="381"/>
      <c r="BT1242" s="381"/>
      <c r="BU1242" s="87"/>
      <c r="BV1242" s="87"/>
      <c r="BW1242" s="87"/>
      <c r="BX1242" s="87"/>
      <c r="BY1242" s="87"/>
      <c r="BZ1242" s="87"/>
      <c r="CA1242" s="87"/>
      <c r="CB1242" s="87"/>
      <c r="CC1242" s="87"/>
      <c r="CD1242" s="87"/>
      <c r="CE1242" s="87"/>
      <c r="CF1242" s="87"/>
      <c r="CG1242" s="87"/>
      <c r="CH1242" s="87"/>
      <c r="CI1242" s="9"/>
    </row>
    <row r="1243" spans="1:99" ht="15" customHeight="1" x14ac:dyDescent="0.25">
      <c r="A1243" s="363"/>
      <c r="W1243" s="213"/>
      <c r="BH1243" s="380"/>
      <c r="BI1243" s="381"/>
      <c r="BJ1243" s="381"/>
      <c r="BK1243" s="381"/>
      <c r="BL1243" s="381"/>
      <c r="BM1243" s="381"/>
      <c r="BN1243" s="381"/>
      <c r="BO1243" s="381"/>
      <c r="BP1243" s="381"/>
      <c r="BQ1243" s="381"/>
      <c r="BR1243" s="381"/>
      <c r="BS1243" s="381"/>
      <c r="BT1243" s="381"/>
      <c r="BU1243" s="87"/>
      <c r="BV1243" s="87"/>
      <c r="BW1243" s="87"/>
      <c r="BX1243" s="87"/>
      <c r="BY1243" s="87"/>
      <c r="BZ1243" s="87"/>
      <c r="CA1243" s="87"/>
      <c r="CB1243" s="87"/>
      <c r="CC1243" s="87"/>
      <c r="CD1243" s="87"/>
      <c r="CE1243" s="87"/>
      <c r="CF1243" s="87"/>
      <c r="CG1243" s="87"/>
      <c r="CH1243" s="87"/>
      <c r="CI1243" s="9"/>
    </row>
    <row r="1244" spans="1:99" ht="15" customHeight="1" x14ac:dyDescent="0.3">
      <c r="A1244" s="363"/>
      <c r="W1244" s="213"/>
      <c r="BG1244" s="161"/>
      <c r="BH1244" s="380"/>
      <c r="BI1244" s="381"/>
      <c r="BJ1244" s="381"/>
      <c r="BK1244" s="381"/>
      <c r="BL1244" s="381"/>
      <c r="BM1244" s="381"/>
      <c r="BN1244" s="381"/>
      <c r="BO1244" s="381"/>
      <c r="BP1244" s="381"/>
      <c r="BQ1244" s="381"/>
      <c r="BR1244" s="381"/>
      <c r="BS1244" s="381"/>
      <c r="BT1244" s="381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</row>
    <row r="1245" spans="1:99" ht="23.25" customHeight="1" x14ac:dyDescent="0.3">
      <c r="A1245" s="156" t="s">
        <v>0</v>
      </c>
      <c r="B1245" s="157"/>
      <c r="C1245" s="157"/>
      <c r="D1245" s="157"/>
      <c r="E1245" s="157"/>
      <c r="F1245" s="157"/>
      <c r="G1245" s="157"/>
      <c r="H1245" s="158"/>
      <c r="I1245" s="159"/>
      <c r="J1245" s="159"/>
      <c r="K1245" s="426" t="s">
        <v>1</v>
      </c>
      <c r="L1245" s="427"/>
      <c r="M1245" s="486" t="s">
        <v>565</v>
      </c>
      <c r="N1245" s="486"/>
      <c r="O1245" s="159"/>
      <c r="P1245" s="159"/>
      <c r="Q1245" s="159"/>
      <c r="R1245" s="159"/>
      <c r="S1245" s="159"/>
      <c r="T1245" s="159"/>
      <c r="U1245" s="159"/>
      <c r="V1245" s="160"/>
      <c r="W1245" s="161"/>
      <c r="X1245" s="161"/>
      <c r="Y1245" s="161"/>
      <c r="Z1245" s="161"/>
      <c r="AA1245" s="161"/>
      <c r="AB1245" s="161"/>
      <c r="AC1245" s="161"/>
      <c r="AD1245" s="161"/>
      <c r="AE1245" s="161"/>
      <c r="AF1245" s="161"/>
      <c r="AG1245" s="161"/>
      <c r="AH1245" s="161"/>
      <c r="AI1245" s="161"/>
      <c r="AJ1245" s="161"/>
      <c r="AK1245" s="161"/>
      <c r="AL1245" s="161"/>
      <c r="AM1245" s="161"/>
      <c r="AN1245" s="161"/>
      <c r="AO1245" s="161"/>
      <c r="AP1245" s="161"/>
      <c r="AQ1245" s="161"/>
      <c r="AR1245" s="161"/>
      <c r="AS1245" s="161"/>
      <c r="AT1245" s="161"/>
      <c r="AU1245" s="161"/>
      <c r="AV1245" s="161"/>
      <c r="AW1245" s="161"/>
      <c r="AX1245" s="161"/>
      <c r="AY1245" s="161"/>
      <c r="AZ1245" s="161"/>
      <c r="BA1245" s="161"/>
      <c r="BB1245" s="161"/>
      <c r="BC1245" s="161"/>
      <c r="BD1245" s="161"/>
      <c r="BE1245" s="161"/>
      <c r="BF1245" s="161"/>
      <c r="BG1245" s="169"/>
      <c r="BH1245" s="162">
        <v>28</v>
      </c>
      <c r="BI1245" s="430" t="s">
        <v>2</v>
      </c>
      <c r="BJ1245" s="431"/>
      <c r="BK1245" s="431"/>
      <c r="BL1245" s="432"/>
      <c r="BM1245" s="430" t="s">
        <v>3</v>
      </c>
      <c r="BN1245" s="431"/>
      <c r="BO1245" s="431"/>
      <c r="BP1245" s="432"/>
      <c r="BQ1245" s="430" t="s">
        <v>4</v>
      </c>
      <c r="BR1245" s="431"/>
      <c r="BS1245" s="431"/>
      <c r="BT1245" s="433"/>
      <c r="BU1245" s="87"/>
      <c r="BV1245" s="87"/>
      <c r="BW1245" s="87"/>
      <c r="BX1245" s="87"/>
      <c r="BY1245" s="88" t="s">
        <v>5</v>
      </c>
      <c r="BZ1245" s="89"/>
      <c r="CA1245" s="89"/>
      <c r="CB1245" s="87"/>
      <c r="CC1245" s="87"/>
      <c r="CD1245" s="87"/>
      <c r="CE1245" s="87"/>
      <c r="CF1245" s="88" t="s">
        <v>6</v>
      </c>
      <c r="CG1245" s="89"/>
      <c r="CH1245" s="89"/>
      <c r="CI1245" s="9"/>
      <c r="CK1245" s="12"/>
      <c r="CL1245" s="434" t="s">
        <v>7</v>
      </c>
      <c r="CM1245" s="434"/>
      <c r="CN1245" s="434"/>
      <c r="CO1245" s="24"/>
      <c r="CQ1245" s="12"/>
      <c r="CR1245" s="434" t="s">
        <v>8</v>
      </c>
      <c r="CS1245" s="434"/>
      <c r="CT1245" s="434"/>
      <c r="CU1245" s="24"/>
    </row>
    <row r="1246" spans="1:99" ht="15.75" customHeight="1" x14ac:dyDescent="0.25">
      <c r="A1246" s="163" t="s">
        <v>9</v>
      </c>
      <c r="B1246" s="435" t="s">
        <v>10</v>
      </c>
      <c r="C1246" s="435"/>
      <c r="D1246" s="435"/>
      <c r="E1246" s="435"/>
      <c r="F1246" s="435"/>
      <c r="G1246" s="435"/>
      <c r="H1246" s="435"/>
      <c r="I1246" s="436" t="s">
        <v>11</v>
      </c>
      <c r="J1246" s="436"/>
      <c r="K1246" s="436"/>
      <c r="L1246" s="436"/>
      <c r="M1246" s="436"/>
      <c r="N1246" s="436"/>
      <c r="O1246" s="461" t="s">
        <v>12</v>
      </c>
      <c r="P1246" s="461"/>
      <c r="Q1246" s="497" t="s">
        <v>13</v>
      </c>
      <c r="R1246" s="497"/>
      <c r="S1246" s="497"/>
      <c r="T1246" s="497"/>
      <c r="U1246" s="497"/>
      <c r="V1246" s="498"/>
      <c r="W1246" s="164"/>
      <c r="X1246" s="165"/>
      <c r="Y1246" s="437" t="s">
        <v>11</v>
      </c>
      <c r="Z1246" s="438"/>
      <c r="AA1246" s="438"/>
      <c r="AB1246" s="438"/>
      <c r="AC1246" s="438"/>
      <c r="AD1246" s="438"/>
      <c r="AE1246" s="438"/>
      <c r="AF1246" s="438"/>
      <c r="AG1246" s="438"/>
      <c r="AH1246" s="438"/>
      <c r="AI1246" s="438"/>
      <c r="AJ1246" s="438"/>
      <c r="AK1246" s="438"/>
      <c r="AL1246" s="438"/>
      <c r="AM1246" s="438"/>
      <c r="AN1246" s="438"/>
      <c r="AO1246" s="438"/>
      <c r="AP1246" s="438"/>
      <c r="AQ1246" s="438"/>
      <c r="AR1246" s="438"/>
      <c r="AS1246" s="438"/>
      <c r="AT1246" s="438"/>
      <c r="AU1246" s="439"/>
      <c r="AV1246" s="166"/>
      <c r="AW1246" s="167"/>
      <c r="AX1246" s="167"/>
      <c r="AY1246" s="167"/>
      <c r="AZ1246" s="167"/>
      <c r="BA1246" s="168"/>
      <c r="BB1246" s="167"/>
      <c r="BC1246" s="167"/>
      <c r="BD1246" s="167"/>
      <c r="BE1246" s="167"/>
      <c r="BF1246" s="168"/>
      <c r="BG1246" s="181"/>
      <c r="BH1246" s="170" t="s">
        <v>9</v>
      </c>
      <c r="BI1246" s="171" t="s">
        <v>7</v>
      </c>
      <c r="BJ1246" s="172"/>
      <c r="BK1246" s="173" t="s">
        <v>14</v>
      </c>
      <c r="BL1246" s="174" t="s">
        <v>15</v>
      </c>
      <c r="BM1246" s="171" t="s">
        <v>7</v>
      </c>
      <c r="BN1246" s="172"/>
      <c r="BO1246" s="173" t="s">
        <v>14</v>
      </c>
      <c r="BP1246" s="173" t="s">
        <v>15</v>
      </c>
      <c r="BQ1246" s="171" t="s">
        <v>7</v>
      </c>
      <c r="BR1246" s="172"/>
      <c r="BS1246" s="173" t="s">
        <v>14</v>
      </c>
      <c r="BT1246" s="174" t="s">
        <v>15</v>
      </c>
      <c r="BU1246" s="87"/>
      <c r="BV1246" s="87"/>
      <c r="BW1246" s="463" t="s">
        <v>9</v>
      </c>
      <c r="BX1246" s="91" t="s">
        <v>7</v>
      </c>
      <c r="BY1246" s="450" t="s">
        <v>16</v>
      </c>
      <c r="BZ1246" s="450" t="s">
        <v>14</v>
      </c>
      <c r="CA1246" s="452" t="s">
        <v>15</v>
      </c>
      <c r="CB1246" s="87"/>
      <c r="CC1246" s="87"/>
      <c r="CD1246" s="454" t="s">
        <v>9</v>
      </c>
      <c r="CE1246" s="92" t="s">
        <v>7</v>
      </c>
      <c r="CF1246" s="450" t="s">
        <v>16</v>
      </c>
      <c r="CG1246" s="457" t="s">
        <v>14</v>
      </c>
      <c r="CH1246" s="459" t="s">
        <v>15</v>
      </c>
      <c r="CI1246" s="9"/>
      <c r="CK1246" s="25" t="s">
        <v>9</v>
      </c>
      <c r="CL1246" s="26" t="s">
        <v>17</v>
      </c>
      <c r="CM1246" s="26" t="s">
        <v>18</v>
      </c>
      <c r="CN1246" s="1" t="s">
        <v>19</v>
      </c>
      <c r="CO1246" s="27" t="s">
        <v>20</v>
      </c>
      <c r="CP1246" s="28"/>
      <c r="CQ1246" s="25" t="s">
        <v>9</v>
      </c>
      <c r="CR1246" s="26" t="s">
        <v>17</v>
      </c>
      <c r="CS1246" s="26" t="s">
        <v>18</v>
      </c>
      <c r="CT1246" s="1" t="s">
        <v>19</v>
      </c>
      <c r="CU1246" s="27" t="s">
        <v>20</v>
      </c>
    </row>
    <row r="1247" spans="1:99" ht="31.5" customHeight="1" x14ac:dyDescent="0.25">
      <c r="A1247" s="175"/>
      <c r="B1247" s="176"/>
      <c r="C1247" s="177" t="s">
        <v>17</v>
      </c>
      <c r="D1247" s="177" t="s">
        <v>18</v>
      </c>
      <c r="E1247" s="177" t="s">
        <v>19</v>
      </c>
      <c r="F1247" s="178" t="s">
        <v>16</v>
      </c>
      <c r="G1247" s="178" t="s">
        <v>21</v>
      </c>
      <c r="H1247" s="178" t="s">
        <v>22</v>
      </c>
      <c r="I1247" s="440" t="s">
        <v>23</v>
      </c>
      <c r="J1247" s="440"/>
      <c r="K1247" s="441" t="s">
        <v>24</v>
      </c>
      <c r="L1247" s="441"/>
      <c r="M1247" s="441" t="s">
        <v>25</v>
      </c>
      <c r="N1247" s="441"/>
      <c r="O1247" s="462"/>
      <c r="P1247" s="462"/>
      <c r="Q1247" s="499"/>
      <c r="R1247" s="499"/>
      <c r="S1247" s="499"/>
      <c r="T1247" s="499"/>
      <c r="U1247" s="499"/>
      <c r="V1247" s="500"/>
      <c r="W1247" s="164"/>
      <c r="X1247" s="165"/>
      <c r="Y1247" s="179"/>
      <c r="Z1247" s="442" t="s">
        <v>26</v>
      </c>
      <c r="AA1247" s="442"/>
      <c r="AB1247" s="442"/>
      <c r="AC1247" s="442"/>
      <c r="AD1247" s="443" t="s">
        <v>27</v>
      </c>
      <c r="AE1247" s="443"/>
      <c r="AF1247" s="443"/>
      <c r="AG1247" s="443"/>
      <c r="AH1247" s="443" t="s">
        <v>28</v>
      </c>
      <c r="AI1247" s="443"/>
      <c r="AJ1247" s="443"/>
      <c r="AK1247" s="443"/>
      <c r="AL1247" s="444" t="s">
        <v>29</v>
      </c>
      <c r="AM1247" s="444"/>
      <c r="AN1247" s="444"/>
      <c r="AO1247" s="444"/>
      <c r="AP1247" s="445" t="s">
        <v>30</v>
      </c>
      <c r="AQ1247" s="445"/>
      <c r="AR1247" s="445" t="s">
        <v>31</v>
      </c>
      <c r="AS1247" s="445"/>
      <c r="AT1247" s="445"/>
      <c r="AU1247" s="446"/>
      <c r="AW1247" s="447" t="s">
        <v>32</v>
      </c>
      <c r="AX1247" s="448"/>
      <c r="AY1247" s="448"/>
      <c r="AZ1247" s="448"/>
      <c r="BA1247" s="449"/>
      <c r="BB1247" s="447" t="s">
        <v>33</v>
      </c>
      <c r="BC1247" s="448"/>
      <c r="BD1247" s="448"/>
      <c r="BE1247" s="448"/>
      <c r="BF1247" s="449"/>
      <c r="BG1247" s="181"/>
      <c r="BH1247" s="170"/>
      <c r="BI1247" s="171" t="s">
        <v>34</v>
      </c>
      <c r="BJ1247" s="173" t="s">
        <v>16</v>
      </c>
      <c r="BK1247" s="173"/>
      <c r="BL1247" s="174"/>
      <c r="BM1247" s="171" t="s">
        <v>34</v>
      </c>
      <c r="BN1247" s="173" t="s">
        <v>16</v>
      </c>
      <c r="BO1247" s="173"/>
      <c r="BP1247" s="173"/>
      <c r="BQ1247" s="171" t="s">
        <v>34</v>
      </c>
      <c r="BR1247" s="173" t="s">
        <v>16</v>
      </c>
      <c r="BS1247" s="173"/>
      <c r="BT1247" s="174"/>
      <c r="BU1247" s="87"/>
      <c r="BV1247" s="87"/>
      <c r="BW1247" s="464"/>
      <c r="BX1247" s="95" t="s">
        <v>34</v>
      </c>
      <c r="BY1247" s="451"/>
      <c r="BZ1247" s="451"/>
      <c r="CA1247" s="453"/>
      <c r="CB1247" s="87"/>
      <c r="CC1247" s="87"/>
      <c r="CD1247" s="455"/>
      <c r="CE1247" s="88" t="s">
        <v>34</v>
      </c>
      <c r="CF1247" s="456"/>
      <c r="CG1247" s="458"/>
      <c r="CH1247" s="460"/>
      <c r="CI1247" s="9"/>
      <c r="CK1247" s="25"/>
      <c r="CL1247" s="29" t="s">
        <v>35</v>
      </c>
      <c r="CM1247" s="26" t="s">
        <v>35</v>
      </c>
      <c r="CN1247" s="26" t="s">
        <v>35</v>
      </c>
      <c r="CO1247" s="27" t="s">
        <v>35</v>
      </c>
      <c r="CP1247" s="15"/>
      <c r="CQ1247" s="25"/>
      <c r="CR1247" s="29" t="s">
        <v>35</v>
      </c>
      <c r="CS1247" s="26" t="s">
        <v>35</v>
      </c>
      <c r="CT1247" s="26" t="s">
        <v>35</v>
      </c>
      <c r="CU1247" s="27" t="s">
        <v>35</v>
      </c>
    </row>
    <row r="1248" spans="1:99" ht="15.75" customHeight="1" x14ac:dyDescent="0.25">
      <c r="A1248" s="182"/>
      <c r="B1248" s="178" t="s">
        <v>36</v>
      </c>
      <c r="C1248" s="177" t="s">
        <v>37</v>
      </c>
      <c r="D1248" s="177" t="s">
        <v>37</v>
      </c>
      <c r="E1248" s="177" t="s">
        <v>37</v>
      </c>
      <c r="F1248" s="177" t="s">
        <v>37</v>
      </c>
      <c r="G1248" s="177" t="s">
        <v>37</v>
      </c>
      <c r="H1248" s="177" t="s">
        <v>37</v>
      </c>
      <c r="I1248" s="178" t="s">
        <v>38</v>
      </c>
      <c r="J1248" s="178" t="s">
        <v>39</v>
      </c>
      <c r="K1248" s="178" t="s">
        <v>38</v>
      </c>
      <c r="L1248" s="178" t="s">
        <v>39</v>
      </c>
      <c r="M1248" s="178" t="s">
        <v>38</v>
      </c>
      <c r="N1248" s="178" t="s">
        <v>39</v>
      </c>
      <c r="O1248" s="178" t="s">
        <v>38</v>
      </c>
      <c r="P1248" s="178" t="s">
        <v>39</v>
      </c>
      <c r="Q1248" s="183" t="s">
        <v>17</v>
      </c>
      <c r="R1248" s="183" t="s">
        <v>18</v>
      </c>
      <c r="S1248" s="183" t="s">
        <v>19</v>
      </c>
      <c r="T1248" s="183" t="s">
        <v>38</v>
      </c>
      <c r="U1248" s="183" t="s">
        <v>39</v>
      </c>
      <c r="V1248" s="184" t="s">
        <v>36</v>
      </c>
      <c r="W1248" s="185"/>
      <c r="X1248" s="186"/>
      <c r="Y1248" s="175"/>
      <c r="Z1248" s="187" t="s">
        <v>17</v>
      </c>
      <c r="AA1248" s="187" t="s">
        <v>18</v>
      </c>
      <c r="AB1248" s="188" t="s">
        <v>19</v>
      </c>
      <c r="AC1248" s="189" t="s">
        <v>16</v>
      </c>
      <c r="AD1248" s="187" t="s">
        <v>17</v>
      </c>
      <c r="AE1248" s="187" t="s">
        <v>18</v>
      </c>
      <c r="AF1248" s="187" t="s">
        <v>19</v>
      </c>
      <c r="AG1248" s="189" t="s">
        <v>16</v>
      </c>
      <c r="AH1248" s="187" t="s">
        <v>17</v>
      </c>
      <c r="AI1248" s="187" t="s">
        <v>18</v>
      </c>
      <c r="AJ1248" s="187" t="s">
        <v>19</v>
      </c>
      <c r="AK1248" s="189" t="s">
        <v>16</v>
      </c>
      <c r="AL1248" s="187" t="s">
        <v>17</v>
      </c>
      <c r="AM1248" s="187" t="s">
        <v>18</v>
      </c>
      <c r="AN1248" s="187" t="s">
        <v>19</v>
      </c>
      <c r="AO1248" s="189" t="s">
        <v>39</v>
      </c>
      <c r="AP1248" s="189" t="s">
        <v>38</v>
      </c>
      <c r="AQ1248" s="189" t="s">
        <v>39</v>
      </c>
      <c r="AR1248" s="187" t="s">
        <v>17</v>
      </c>
      <c r="AS1248" s="187" t="s">
        <v>18</v>
      </c>
      <c r="AT1248" s="187" t="s">
        <v>19</v>
      </c>
      <c r="AU1248" s="190" t="s">
        <v>39</v>
      </c>
      <c r="AV1248" s="191" t="s">
        <v>17</v>
      </c>
      <c r="AW1248" s="192" t="s">
        <v>17</v>
      </c>
      <c r="AX1248" s="189" t="s">
        <v>18</v>
      </c>
      <c r="AY1248" s="189" t="s">
        <v>19</v>
      </c>
      <c r="AZ1248" s="189" t="s">
        <v>38</v>
      </c>
      <c r="BA1248" s="193" t="s">
        <v>39</v>
      </c>
      <c r="BB1248" s="192" t="s">
        <v>17</v>
      </c>
      <c r="BC1248" s="189" t="s">
        <v>18</v>
      </c>
      <c r="BD1248" s="189" t="s">
        <v>19</v>
      </c>
      <c r="BE1248" s="189" t="s">
        <v>38</v>
      </c>
      <c r="BF1248" s="193" t="s">
        <v>39</v>
      </c>
      <c r="BG1248" s="194"/>
      <c r="BH1248" s="195"/>
      <c r="BI1248" s="196"/>
      <c r="BJ1248" s="197"/>
      <c r="BK1248" s="198"/>
      <c r="BL1248" s="199"/>
      <c r="BM1248" s="196"/>
      <c r="BN1248" s="197"/>
      <c r="BO1248" s="198"/>
      <c r="BP1248" s="200"/>
      <c r="BQ1248" s="196"/>
      <c r="BR1248" s="197"/>
      <c r="BS1248" s="198"/>
      <c r="BT1248" s="199"/>
      <c r="BU1248" s="8"/>
      <c r="BV1248" s="87"/>
      <c r="BW1248" s="97"/>
      <c r="BX1248" s="95"/>
      <c r="BY1248" s="93"/>
      <c r="BZ1248" s="93"/>
      <c r="CA1248" s="98"/>
      <c r="CB1248" s="8"/>
      <c r="CC1248" s="87"/>
      <c r="CD1248" s="90"/>
      <c r="CE1248" s="99"/>
      <c r="CF1248" s="100"/>
      <c r="CG1248" s="100"/>
      <c r="CH1248" s="101"/>
      <c r="CI1248" s="8"/>
      <c r="CJ1248" s="9"/>
      <c r="CK1248" s="25"/>
      <c r="CL1248" s="10"/>
      <c r="CM1248" s="10"/>
      <c r="CN1248" s="10"/>
      <c r="CO1248" s="11"/>
      <c r="CP1248" s="8"/>
      <c r="CQ1248" s="25"/>
      <c r="CR1248" s="30"/>
      <c r="CS1248" s="30"/>
      <c r="CT1248" s="30"/>
      <c r="CU1248" s="46"/>
    </row>
    <row r="1249" spans="1:99" ht="15.75" customHeight="1" x14ac:dyDescent="0.25">
      <c r="A1249" s="201" t="s">
        <v>40</v>
      </c>
      <c r="B1249" s="202"/>
      <c r="C1249" s="203">
        <v>218.67</v>
      </c>
      <c r="D1249" s="204">
        <v>23.055</v>
      </c>
      <c r="E1249" s="204">
        <v>162.60400000000001</v>
      </c>
      <c r="F1249" s="205">
        <f t="shared" ref="F1249:F1256" si="1046">C1249+D1249+E1249</f>
        <v>404.32900000000001</v>
      </c>
      <c r="G1249" s="206">
        <f>F1249+G1203</f>
        <v>7916.9529999999995</v>
      </c>
      <c r="H1249" s="206">
        <f>G1249/BH1245</f>
        <v>282.74832142857139</v>
      </c>
      <c r="I1249" s="207">
        <f t="shared" ref="I1249:I1265" si="1047">AC1249</f>
        <v>0</v>
      </c>
      <c r="J1249" s="207">
        <f>I1249+J1203</f>
        <v>0</v>
      </c>
      <c r="K1249" s="207">
        <f t="shared" ref="K1249:K1265" si="1048">AG1249</f>
        <v>90</v>
      </c>
      <c r="L1249" s="207">
        <f>K1249+L1203</f>
        <v>410</v>
      </c>
      <c r="M1249" s="207">
        <f t="shared" ref="M1249:M1265" si="1049">AK1249</f>
        <v>730</v>
      </c>
      <c r="N1249" s="207" t="e">
        <f>M1249+N1203</f>
        <v>#VALUE!</v>
      </c>
      <c r="O1249" s="208">
        <f>(24*60-(I1249+K1249+M1249+AR1249+AS1249+AT1249+AP1249))/24/60*100</f>
        <v>43.05555555555555</v>
      </c>
      <c r="P1249" s="410" t="e">
        <f>(X1249*24*60-(J1249+L1249+N1249+AQ1249+AU1249))/X1249/24/60*100</f>
        <v>#VALUE!</v>
      </c>
      <c r="Q1249" s="209"/>
      <c r="R1249" s="210"/>
      <c r="S1249" s="211"/>
      <c r="T1249" s="209"/>
      <c r="U1249" s="209"/>
      <c r="V1249" s="212"/>
      <c r="W1249" s="213"/>
      <c r="X1249" s="214">
        <f>BH1245</f>
        <v>28</v>
      </c>
      <c r="Y1249" s="201" t="s">
        <v>40</v>
      </c>
      <c r="Z1249" s="215"/>
      <c r="AA1249" s="216"/>
      <c r="AB1249" s="217"/>
      <c r="AC1249" s="210">
        <f t="shared" ref="AC1249:AC1265" si="1050">Z1249+AA1249+AB1249</f>
        <v>0</v>
      </c>
      <c r="AD1249" s="215"/>
      <c r="AE1249" s="215">
        <v>90</v>
      </c>
      <c r="AF1249" s="215"/>
      <c r="AG1249" s="210">
        <f t="shared" ref="AG1249:AG1265" si="1051">AD1249+AE1249+AF1249</f>
        <v>90</v>
      </c>
      <c r="AH1249" s="216">
        <v>230</v>
      </c>
      <c r="AI1249" s="216">
        <v>255</v>
      </c>
      <c r="AJ1249" s="216">
        <v>245</v>
      </c>
      <c r="AK1249" s="210">
        <f t="shared" ref="AK1249:AK1265" si="1052">AH1249+AI1249+AJ1249</f>
        <v>730</v>
      </c>
      <c r="AL1249" s="218"/>
      <c r="AM1249" s="218"/>
      <c r="AN1249" s="218"/>
      <c r="AO1249" s="207">
        <f>AL1249+AM1249+AN1249+AO1203</f>
        <v>0</v>
      </c>
      <c r="AP1249" s="209"/>
      <c r="AQ1249" s="411">
        <f>AP1249+AQ1203</f>
        <v>0</v>
      </c>
      <c r="AR1249" s="210"/>
      <c r="AS1249" s="210"/>
      <c r="AT1249" s="210"/>
      <c r="AU1249" s="219">
        <f>AR1249+AS1249+AT1249+AU1203</f>
        <v>0</v>
      </c>
      <c r="AV1249" s="220" t="s">
        <v>40</v>
      </c>
      <c r="AW1249" s="221"/>
      <c r="AX1249" s="210"/>
      <c r="AY1249" s="210"/>
      <c r="AZ1249" s="219">
        <f>AW1249+AX1249+AY1249</f>
        <v>0</v>
      </c>
      <c r="BA1249" s="222">
        <f>AZ1249+BA1203</f>
        <v>0</v>
      </c>
      <c r="BB1249" s="221"/>
      <c r="BC1249" s="210"/>
      <c r="BD1249" s="210"/>
      <c r="BE1249" s="219">
        <f>BB1249+BC1249+BD1249</f>
        <v>0</v>
      </c>
      <c r="BF1249" s="222">
        <f t="shared" ref="BF1249:BF1271" si="1053">BE1249+BF1203</f>
        <v>0</v>
      </c>
      <c r="BG1249" s="223"/>
      <c r="BH1249" s="224" t="s">
        <v>40</v>
      </c>
      <c r="BI1249" s="225"/>
      <c r="BJ1249" s="226">
        <v>1.61</v>
      </c>
      <c r="BK1249" s="227"/>
      <c r="BL1249" s="228"/>
      <c r="BM1249" s="225"/>
      <c r="BN1249" s="226">
        <v>1.84</v>
      </c>
      <c r="BO1249" s="227"/>
      <c r="BP1249" s="229"/>
      <c r="BQ1249" s="225"/>
      <c r="BR1249" s="226">
        <v>1.53</v>
      </c>
      <c r="BS1249" s="227"/>
      <c r="BT1249" s="230"/>
      <c r="BU1249" s="8"/>
      <c r="BV1249" s="87"/>
      <c r="BW1249" s="104" t="s">
        <v>40</v>
      </c>
      <c r="BX1249" s="13"/>
      <c r="BY1249" s="102">
        <f>BJ1249+BN1249+BR1249</f>
        <v>4.9800000000000004</v>
      </c>
      <c r="BZ1249" s="102"/>
      <c r="CA1249" s="98"/>
      <c r="CB1249" s="8"/>
      <c r="CC1249" s="87"/>
      <c r="CD1249" s="90" t="s">
        <v>40</v>
      </c>
      <c r="CE1249" s="105"/>
      <c r="CF1249" s="102">
        <f>BY1249</f>
        <v>4.9800000000000004</v>
      </c>
      <c r="CG1249" s="102"/>
      <c r="CH1249" s="106"/>
      <c r="CI1249" s="8"/>
      <c r="CJ1249" s="9"/>
      <c r="CK1249" s="25" t="s">
        <v>40</v>
      </c>
      <c r="CL1249" s="31">
        <f>BJ1249/C1249*100</f>
        <v>0.73626926418804595</v>
      </c>
      <c r="CM1249" s="31">
        <f>BN1249/D1249*100</f>
        <v>7.9809152027759707</v>
      </c>
      <c r="CN1249" s="31">
        <f>BR1249/E1249*100</f>
        <v>0.94093626233056993</v>
      </c>
      <c r="CO1249" s="32">
        <f>BY1249/F1249%</f>
        <v>1.2316702487330864</v>
      </c>
      <c r="CP1249" s="8"/>
      <c r="CQ1249" s="25" t="s">
        <v>40</v>
      </c>
      <c r="CR1249" s="31"/>
      <c r="CS1249" s="31"/>
      <c r="CT1249" s="31"/>
      <c r="CU1249" s="32"/>
    </row>
    <row r="1250" spans="1:99" ht="15.75" customHeight="1" x14ac:dyDescent="0.25">
      <c r="A1250" s="182" t="s">
        <v>41</v>
      </c>
      <c r="B1250" s="202"/>
      <c r="C1250" s="204">
        <v>151.565</v>
      </c>
      <c r="D1250" s="204">
        <v>215.77</v>
      </c>
      <c r="E1250" s="204">
        <v>26.02</v>
      </c>
      <c r="F1250" s="205">
        <f t="shared" si="1046"/>
        <v>393.35500000000002</v>
      </c>
      <c r="G1250" s="206">
        <f t="shared" ref="G1250:G1273" si="1054">F1250+G1204</f>
        <v>7772.9359999999997</v>
      </c>
      <c r="H1250" s="205">
        <f>G1250/BH1245</f>
        <v>277.60485714285716</v>
      </c>
      <c r="I1250" s="231">
        <f t="shared" si="1047"/>
        <v>20</v>
      </c>
      <c r="J1250" s="207">
        <f t="shared" ref="J1250:J1271" si="1055">I1250+J1204</f>
        <v>540</v>
      </c>
      <c r="K1250" s="231">
        <f t="shared" si="1048"/>
        <v>60</v>
      </c>
      <c r="L1250" s="207">
        <f t="shared" ref="L1250:L1271" si="1056">K1250+L1204</f>
        <v>235</v>
      </c>
      <c r="M1250" s="207">
        <f t="shared" si="1049"/>
        <v>430</v>
      </c>
      <c r="N1250" s="207">
        <f t="shared" ref="N1250:N1271" si="1057">M1250+N1204</f>
        <v>17020</v>
      </c>
      <c r="O1250" s="208">
        <f>(24*60-(I1250+K1250+M1250+AR1250+AS1250+AT1250+AP1250))/24/60*100</f>
        <v>64.583333333333343</v>
      </c>
      <c r="P1250" s="208">
        <f>(X1250*24*60-(J1250+L1250+N1250+AQ1250+AU1250))/X1250/24/60*100</f>
        <v>55.865575396825385</v>
      </c>
      <c r="Q1250" s="232"/>
      <c r="R1250" s="233"/>
      <c r="S1250" s="233"/>
      <c r="T1250" s="234"/>
      <c r="U1250" s="234"/>
      <c r="V1250" s="184"/>
      <c r="W1250" s="213"/>
      <c r="X1250" s="214">
        <f t="shared" ref="X1250:X1259" si="1058">X1249</f>
        <v>28</v>
      </c>
      <c r="Y1250" s="182" t="s">
        <v>41</v>
      </c>
      <c r="Z1250" s="215"/>
      <c r="AA1250" s="216">
        <v>20</v>
      </c>
      <c r="AB1250" s="216"/>
      <c r="AC1250" s="210">
        <f t="shared" si="1050"/>
        <v>20</v>
      </c>
      <c r="AD1250" s="235">
        <v>60</v>
      </c>
      <c r="AE1250" s="235"/>
      <c r="AF1250" s="235"/>
      <c r="AG1250" s="210">
        <f t="shared" si="1051"/>
        <v>60</v>
      </c>
      <c r="AH1250" s="235">
        <v>60</v>
      </c>
      <c r="AI1250" s="235">
        <v>0</v>
      </c>
      <c r="AJ1250" s="235">
        <v>370</v>
      </c>
      <c r="AK1250" s="210">
        <f t="shared" si="1052"/>
        <v>430</v>
      </c>
      <c r="AL1250" s="233"/>
      <c r="AM1250" s="233"/>
      <c r="AN1250" s="233"/>
      <c r="AO1250" s="207">
        <f t="shared" ref="AO1250:AO1271" si="1059">AL1250+AM1250+AN1250+AO1204</f>
        <v>0</v>
      </c>
      <c r="AP1250" s="236"/>
      <c r="AQ1250" s="411">
        <f t="shared" ref="AQ1250:AQ1271" si="1060">AP1250+AQ1204</f>
        <v>0</v>
      </c>
      <c r="AR1250" s="237"/>
      <c r="AS1250" s="237"/>
      <c r="AT1250" s="237"/>
      <c r="AU1250" s="219">
        <f t="shared" ref="AU1250:AU1271" si="1061">AR1250+AS1250+AT1250+AU1204</f>
        <v>0</v>
      </c>
      <c r="AV1250" s="220" t="s">
        <v>42</v>
      </c>
      <c r="AW1250" s="221"/>
      <c r="AX1250" s="210"/>
      <c r="AY1250" s="210"/>
      <c r="AZ1250" s="219">
        <f>AW1250+AX1250+AY1250</f>
        <v>0</v>
      </c>
      <c r="BA1250" s="222">
        <f t="shared" ref="BA1250:BA1272" si="1062">AZ1250+BA1204</f>
        <v>0</v>
      </c>
      <c r="BB1250" s="221"/>
      <c r="BC1250" s="210"/>
      <c r="BD1250" s="210"/>
      <c r="BE1250" s="219">
        <f>BB1250+BC1250+BD1250</f>
        <v>0</v>
      </c>
      <c r="BF1250" s="222">
        <f t="shared" si="1053"/>
        <v>0</v>
      </c>
      <c r="BG1250" s="238"/>
      <c r="BH1250" s="195"/>
      <c r="BI1250" s="239"/>
      <c r="BJ1250" s="240"/>
      <c r="BK1250" s="241"/>
      <c r="BL1250" s="242"/>
      <c r="BM1250" s="239"/>
      <c r="BN1250" s="241"/>
      <c r="BO1250" s="241"/>
      <c r="BP1250" s="198"/>
      <c r="BQ1250" s="239"/>
      <c r="BR1250" s="241"/>
      <c r="BS1250" s="241"/>
      <c r="BT1250" s="243"/>
      <c r="BU1250" s="8"/>
      <c r="BV1250" s="87"/>
      <c r="BW1250" s="107"/>
      <c r="BX1250" s="14"/>
      <c r="BY1250" s="93"/>
      <c r="BZ1250" s="93"/>
      <c r="CA1250" s="98"/>
      <c r="CB1250" s="8"/>
      <c r="CC1250" s="87"/>
      <c r="CD1250" s="108"/>
      <c r="CE1250" s="109"/>
      <c r="CF1250" s="93"/>
      <c r="CG1250" s="93"/>
      <c r="CH1250" s="110"/>
      <c r="CI1250" s="8"/>
      <c r="CJ1250" s="9"/>
      <c r="CK1250" s="25"/>
      <c r="CL1250" s="2"/>
      <c r="CM1250" s="2"/>
      <c r="CN1250" s="2"/>
      <c r="CO1250" s="3"/>
      <c r="CP1250" s="8"/>
      <c r="CQ1250" s="25"/>
      <c r="CR1250" s="2"/>
      <c r="CS1250" s="2"/>
      <c r="CT1250" s="2"/>
      <c r="CU1250" s="3"/>
    </row>
    <row r="1251" spans="1:99" ht="15.75" customHeight="1" x14ac:dyDescent="0.25">
      <c r="A1251" s="201" t="s">
        <v>43</v>
      </c>
      <c r="B1251" s="503">
        <v>260</v>
      </c>
      <c r="C1251" s="204">
        <v>103.62</v>
      </c>
      <c r="D1251" s="204">
        <v>108</v>
      </c>
      <c r="E1251" s="204">
        <v>108.55</v>
      </c>
      <c r="F1251" s="244">
        <f t="shared" si="1046"/>
        <v>320.17</v>
      </c>
      <c r="G1251" s="206">
        <f t="shared" si="1054"/>
        <v>5560.5310000000009</v>
      </c>
      <c r="H1251" s="206">
        <f>G1251/BH1245</f>
        <v>198.59039285714289</v>
      </c>
      <c r="I1251" s="207">
        <f t="shared" si="1047"/>
        <v>95</v>
      </c>
      <c r="J1251" s="207">
        <f t="shared" si="1055"/>
        <v>610</v>
      </c>
      <c r="K1251" s="207">
        <f t="shared" si="1048"/>
        <v>75</v>
      </c>
      <c r="L1251" s="207">
        <f t="shared" si="1056"/>
        <v>840</v>
      </c>
      <c r="M1251" s="207">
        <f t="shared" si="1049"/>
        <v>35</v>
      </c>
      <c r="N1251" s="207">
        <f t="shared" si="1057"/>
        <v>3945</v>
      </c>
      <c r="O1251" s="208">
        <f>(24*60-(I1251+K1251+M1251+AR1251+AS1251+AT1251+AP1251))/24/60*100</f>
        <v>85.7638888888889</v>
      </c>
      <c r="P1251" s="208">
        <f>(X1251*24*60-(J1251+L1251+N1251+AQ1251+AU1251))/X1251/24/60*100</f>
        <v>85.305059523809518</v>
      </c>
      <c r="Q1251" s="496">
        <f>(C1251+C1252)/AL1251*60</f>
        <v>16.36105263157895</v>
      </c>
      <c r="R1251" s="496">
        <f>(D1251+D1252)/AM1251*60</f>
        <v>15.247058823529411</v>
      </c>
      <c r="S1251" s="496">
        <f>(E1251+E1252)/AN1251*60</f>
        <v>15.146511627906978</v>
      </c>
      <c r="T1251" s="496">
        <f>(F1251+F1252)/(AL1251+AM1251+AN1251)*60</f>
        <v>15.554817813765183</v>
      </c>
      <c r="U1251" s="496">
        <f>(G1251+G1252)*60/AO1251</f>
        <v>12.206147572815537</v>
      </c>
      <c r="V1251" s="487">
        <v>13.76</v>
      </c>
      <c r="W1251" s="245"/>
      <c r="X1251" s="214">
        <f t="shared" si="1058"/>
        <v>28</v>
      </c>
      <c r="Y1251" s="201" t="s">
        <v>43</v>
      </c>
      <c r="Z1251" s="215">
        <v>50</v>
      </c>
      <c r="AA1251" s="216">
        <v>45</v>
      </c>
      <c r="AB1251" s="216"/>
      <c r="AC1251" s="210">
        <f t="shared" si="1050"/>
        <v>95</v>
      </c>
      <c r="AD1251" s="246">
        <v>50</v>
      </c>
      <c r="AE1251" s="235">
        <v>10</v>
      </c>
      <c r="AF1251" s="235">
        <v>15</v>
      </c>
      <c r="AG1251" s="210">
        <f t="shared" si="1051"/>
        <v>75</v>
      </c>
      <c r="AH1251" s="235"/>
      <c r="AI1251" s="235">
        <v>0</v>
      </c>
      <c r="AJ1251" s="235">
        <v>35</v>
      </c>
      <c r="AK1251" s="210">
        <f t="shared" si="1052"/>
        <v>35</v>
      </c>
      <c r="AL1251" s="247">
        <f>480-100</f>
        <v>380</v>
      </c>
      <c r="AM1251" s="247">
        <f>480-45-10</f>
        <v>425</v>
      </c>
      <c r="AN1251" s="247">
        <f>480-15-35</f>
        <v>430</v>
      </c>
      <c r="AO1251" s="207">
        <f t="shared" si="1059"/>
        <v>30900</v>
      </c>
      <c r="AP1251" s="209"/>
      <c r="AQ1251" s="411">
        <f t="shared" si="1060"/>
        <v>0</v>
      </c>
      <c r="AR1251" s="210"/>
      <c r="AS1251" s="210"/>
      <c r="AT1251" s="210"/>
      <c r="AU1251" s="219">
        <f t="shared" si="1061"/>
        <v>530</v>
      </c>
      <c r="AV1251" s="220" t="s">
        <v>44</v>
      </c>
      <c r="AW1251" s="221"/>
      <c r="AX1251" s="210"/>
      <c r="AY1251" s="210"/>
      <c r="AZ1251" s="219">
        <f>AW1251+AX1251+AY1251</f>
        <v>0</v>
      </c>
      <c r="BA1251" s="222">
        <f t="shared" si="1062"/>
        <v>0</v>
      </c>
      <c r="BB1251" s="221"/>
      <c r="BC1251" s="210"/>
      <c r="BD1251" s="210"/>
      <c r="BE1251" s="219">
        <f>BB1251+BC1251+BD1251</f>
        <v>0</v>
      </c>
      <c r="BF1251" s="222">
        <f t="shared" si="1053"/>
        <v>0</v>
      </c>
      <c r="BG1251" s="248">
        <f>SUM(AR1251:AT1253,AP1251:AP1253,AL1251:AN1253,AH1251:AJ1253,AD1251:AF1253,Z1251:AB1253)</f>
        <v>1440</v>
      </c>
      <c r="BH1251" s="224" t="s">
        <v>45</v>
      </c>
      <c r="BI1251" s="225"/>
      <c r="BJ1251" s="249">
        <v>1.07</v>
      </c>
      <c r="BK1251" s="226"/>
      <c r="BL1251" s="250"/>
      <c r="BM1251" s="225"/>
      <c r="BN1251" s="226">
        <v>0.68</v>
      </c>
      <c r="BO1251" s="226"/>
      <c r="BP1251" s="251"/>
      <c r="BQ1251" s="225"/>
      <c r="BR1251" s="226">
        <v>0.56000000000000005</v>
      </c>
      <c r="BS1251" s="226"/>
      <c r="BT1251" s="252"/>
      <c r="BU1251" s="8"/>
      <c r="BV1251" s="87"/>
      <c r="BW1251" s="104" t="s">
        <v>45</v>
      </c>
      <c r="BX1251" s="13"/>
      <c r="BY1251" s="102">
        <f>BJ1251+BN1251+BR1251</f>
        <v>2.31</v>
      </c>
      <c r="BZ1251" s="102">
        <f>BK1251+BO1251+BS1251</f>
        <v>0</v>
      </c>
      <c r="CA1251" s="98"/>
      <c r="CB1251" s="8"/>
      <c r="CC1251" s="87"/>
      <c r="CD1251" s="90" t="s">
        <v>45</v>
      </c>
      <c r="CE1251" s="105"/>
      <c r="CF1251" s="102">
        <f>BY1251</f>
        <v>2.31</v>
      </c>
      <c r="CG1251" s="102">
        <f>BZ1251</f>
        <v>0</v>
      </c>
      <c r="CH1251" s="106"/>
      <c r="CI1251" s="8"/>
      <c r="CJ1251" s="9"/>
      <c r="CK1251" s="25" t="s">
        <v>45</v>
      </c>
      <c r="CL1251" s="31">
        <f>BJ1251/(C1251+C1252+C1253)%</f>
        <v>1.0326191854854276</v>
      </c>
      <c r="CM1251" s="31">
        <f>BN1251/(D1251+D1252+D1253)%</f>
        <v>0.62962962962962965</v>
      </c>
      <c r="CN1251" s="31">
        <f>BR1251/(E1251+E1252+E1253)%</f>
        <v>0.51589129433440817</v>
      </c>
      <c r="CO1251" s="32">
        <f>BY1251/(F1251+F1252+F1253)%</f>
        <v>0.7214917075303745</v>
      </c>
      <c r="CP1251" s="8"/>
      <c r="CQ1251" s="25" t="s">
        <v>45</v>
      </c>
      <c r="CR1251" s="31">
        <f>BK1251/(C1251+C1252+C1253)%</f>
        <v>0</v>
      </c>
      <c r="CS1251" s="31">
        <f>BO1251/(D1251+D1252+D1253)%</f>
        <v>0</v>
      </c>
      <c r="CT1251" s="31">
        <f>BS1251/(E1251+E1252+E1253)%</f>
        <v>0</v>
      </c>
      <c r="CU1251" s="32">
        <f>BZ1251/(F1251+F1252+F1253)%</f>
        <v>0</v>
      </c>
    </row>
    <row r="1252" spans="1:99" ht="15.75" customHeight="1" x14ac:dyDescent="0.25">
      <c r="A1252" s="182" t="s">
        <v>46</v>
      </c>
      <c r="B1252" s="503"/>
      <c r="C1252" s="204">
        <v>0</v>
      </c>
      <c r="D1252" s="204">
        <v>0</v>
      </c>
      <c r="E1252" s="204">
        <v>0</v>
      </c>
      <c r="F1252" s="205">
        <f t="shared" si="1046"/>
        <v>0</v>
      </c>
      <c r="G1252" s="206">
        <f t="shared" si="1054"/>
        <v>725.63499999999999</v>
      </c>
      <c r="H1252" s="205">
        <f>G1252/BH1245</f>
        <v>25.915535714285713</v>
      </c>
      <c r="I1252" s="231">
        <f t="shared" si="1047"/>
        <v>0</v>
      </c>
      <c r="J1252" s="207">
        <f t="shared" si="1055"/>
        <v>20</v>
      </c>
      <c r="K1252" s="231">
        <f t="shared" si="1048"/>
        <v>0</v>
      </c>
      <c r="L1252" s="207">
        <f t="shared" si="1056"/>
        <v>48.46</v>
      </c>
      <c r="M1252" s="207">
        <f t="shared" si="1049"/>
        <v>0</v>
      </c>
      <c r="N1252" s="207">
        <f t="shared" si="1057"/>
        <v>0</v>
      </c>
      <c r="O1252" s="208"/>
      <c r="P1252" s="208"/>
      <c r="Q1252" s="496"/>
      <c r="R1252" s="496"/>
      <c r="S1252" s="496"/>
      <c r="T1252" s="496"/>
      <c r="U1252" s="496"/>
      <c r="V1252" s="487"/>
      <c r="W1252" s="245"/>
      <c r="X1252" s="214">
        <f t="shared" si="1058"/>
        <v>28</v>
      </c>
      <c r="Y1252" s="182" t="s">
        <v>46</v>
      </c>
      <c r="Z1252" s="215"/>
      <c r="AA1252" s="216"/>
      <c r="AB1252" s="216"/>
      <c r="AC1252" s="210">
        <f t="shared" si="1050"/>
        <v>0</v>
      </c>
      <c r="AD1252" s="235"/>
      <c r="AE1252" s="235"/>
      <c r="AF1252" s="235"/>
      <c r="AG1252" s="210">
        <f t="shared" si="1051"/>
        <v>0</v>
      </c>
      <c r="AH1252" s="235">
        <v>0</v>
      </c>
      <c r="AI1252" s="235">
        <v>0</v>
      </c>
      <c r="AJ1252" s="235">
        <v>0</v>
      </c>
      <c r="AK1252" s="210">
        <f t="shared" si="1052"/>
        <v>0</v>
      </c>
      <c r="AL1252" s="233"/>
      <c r="AM1252" s="233"/>
      <c r="AN1252" s="233"/>
      <c r="AO1252" s="207">
        <f t="shared" si="1059"/>
        <v>0</v>
      </c>
      <c r="AP1252" s="236"/>
      <c r="AQ1252" s="411">
        <f t="shared" si="1060"/>
        <v>0</v>
      </c>
      <c r="AR1252" s="237"/>
      <c r="AS1252" s="237"/>
      <c r="AT1252" s="237"/>
      <c r="AU1252" s="219">
        <f t="shared" si="1061"/>
        <v>0</v>
      </c>
      <c r="AV1252" s="253"/>
      <c r="AW1252" s="254"/>
      <c r="AX1252" s="237"/>
      <c r="AY1252" s="237"/>
      <c r="AZ1252" s="255"/>
      <c r="BA1252" s="222">
        <f t="shared" si="1062"/>
        <v>0</v>
      </c>
      <c r="BB1252" s="254"/>
      <c r="BC1252" s="237"/>
      <c r="BD1252" s="237"/>
      <c r="BE1252" s="255"/>
      <c r="BF1252" s="222">
        <f t="shared" si="1053"/>
        <v>0</v>
      </c>
      <c r="BG1252" s="257"/>
      <c r="BH1252" s="195"/>
      <c r="BI1252" s="239"/>
      <c r="BJ1252" s="240"/>
      <c r="BK1252" s="241"/>
      <c r="BL1252" s="242"/>
      <c r="BM1252" s="239"/>
      <c r="BN1252" s="241"/>
      <c r="BO1252" s="241"/>
      <c r="BP1252" s="198"/>
      <c r="BQ1252" s="239"/>
      <c r="BR1252" s="241"/>
      <c r="BS1252" s="241"/>
      <c r="BT1252" s="243"/>
      <c r="BU1252" s="8"/>
      <c r="BV1252" s="87"/>
      <c r="BW1252" s="107"/>
      <c r="BX1252" s="14"/>
      <c r="BY1252" s="93"/>
      <c r="BZ1252" s="93"/>
      <c r="CA1252" s="98"/>
      <c r="CB1252" s="8"/>
      <c r="CC1252" s="87"/>
      <c r="CD1252" s="108"/>
      <c r="CE1252" s="109"/>
      <c r="CF1252" s="93"/>
      <c r="CG1252" s="93"/>
      <c r="CH1252" s="110"/>
      <c r="CI1252" s="8"/>
      <c r="CJ1252" s="9"/>
      <c r="CK1252" s="25"/>
      <c r="CL1252" s="2"/>
      <c r="CM1252" s="2"/>
      <c r="CN1252" s="2"/>
      <c r="CO1252" s="3"/>
      <c r="CP1252" s="8"/>
      <c r="CQ1252" s="25"/>
      <c r="CR1252" s="2"/>
      <c r="CS1252" s="2"/>
      <c r="CT1252" s="2"/>
      <c r="CU1252" s="3"/>
    </row>
    <row r="1253" spans="1:99" ht="15.75" customHeight="1" x14ac:dyDescent="0.25">
      <c r="A1253" s="182" t="s">
        <v>47</v>
      </c>
      <c r="B1253" s="258">
        <v>45</v>
      </c>
      <c r="C1253" s="204">
        <v>0</v>
      </c>
      <c r="D1253" s="204">
        <v>0</v>
      </c>
      <c r="E1253" s="204">
        <v>0</v>
      </c>
      <c r="F1253" s="205">
        <f t="shared" si="1046"/>
        <v>0</v>
      </c>
      <c r="G1253" s="206">
        <f t="shared" si="1054"/>
        <v>398.39999999999992</v>
      </c>
      <c r="H1253" s="205">
        <f>G1253/BH1245</f>
        <v>14.228571428571426</v>
      </c>
      <c r="I1253" s="231">
        <f t="shared" si="1047"/>
        <v>0</v>
      </c>
      <c r="J1253" s="207">
        <f t="shared" si="1055"/>
        <v>0</v>
      </c>
      <c r="K1253" s="231">
        <f t="shared" si="1048"/>
        <v>0</v>
      </c>
      <c r="L1253" s="207">
        <f t="shared" si="1056"/>
        <v>40</v>
      </c>
      <c r="M1253" s="207">
        <f t="shared" si="1049"/>
        <v>0</v>
      </c>
      <c r="N1253" s="207">
        <f t="shared" si="1057"/>
        <v>0</v>
      </c>
      <c r="O1253" s="208"/>
      <c r="P1253" s="208"/>
      <c r="Q1253" s="207" t="e">
        <f>C1253/AL1253*60</f>
        <v>#DIV/0!</v>
      </c>
      <c r="R1253" s="207" t="e">
        <f>D1253/AM1253*60</f>
        <v>#DIV/0!</v>
      </c>
      <c r="S1253" s="207" t="e">
        <f>E1253/AN1253*60</f>
        <v>#DIV/0!</v>
      </c>
      <c r="T1253" s="207" t="e">
        <f>(F1253)/(AL1253+AM1253+AN1253)*60</f>
        <v>#DIV/0!</v>
      </c>
      <c r="U1253" s="207" t="e">
        <f>(G1253)*60/AO1253</f>
        <v>#DIV/0!</v>
      </c>
      <c r="V1253" s="259">
        <v>16.5</v>
      </c>
      <c r="W1253" s="213"/>
      <c r="X1253" s="214">
        <f t="shared" si="1058"/>
        <v>28</v>
      </c>
      <c r="Y1253" s="182" t="s">
        <v>47</v>
      </c>
      <c r="Z1253" s="215"/>
      <c r="AA1253" s="216"/>
      <c r="AB1253" s="217"/>
      <c r="AC1253" s="210">
        <f t="shared" si="1050"/>
        <v>0</v>
      </c>
      <c r="AD1253" s="235"/>
      <c r="AE1253" s="235"/>
      <c r="AF1253" s="235"/>
      <c r="AG1253" s="210">
        <f t="shared" si="1051"/>
        <v>0</v>
      </c>
      <c r="AH1253" s="235">
        <v>0</v>
      </c>
      <c r="AI1253" s="235">
        <v>0</v>
      </c>
      <c r="AJ1253" s="235">
        <v>0</v>
      </c>
      <c r="AK1253" s="210">
        <f t="shared" si="1052"/>
        <v>0</v>
      </c>
      <c r="AL1253" s="247"/>
      <c r="AM1253" s="247"/>
      <c r="AN1253" s="247"/>
      <c r="AO1253" s="207">
        <f t="shared" si="1059"/>
        <v>0</v>
      </c>
      <c r="AP1253" s="236"/>
      <c r="AQ1253" s="411">
        <f t="shared" si="1060"/>
        <v>0</v>
      </c>
      <c r="AR1253" s="237"/>
      <c r="AS1253" s="237"/>
      <c r="AT1253" s="237"/>
      <c r="AU1253" s="219">
        <f t="shared" si="1061"/>
        <v>0</v>
      </c>
      <c r="AV1253" s="253"/>
      <c r="AW1253" s="254"/>
      <c r="AX1253" s="237"/>
      <c r="AY1253" s="237"/>
      <c r="AZ1253" s="255"/>
      <c r="BA1253" s="222">
        <f t="shared" si="1062"/>
        <v>0</v>
      </c>
      <c r="BB1253" s="254"/>
      <c r="BC1253" s="237"/>
      <c r="BD1253" s="237"/>
      <c r="BE1253" s="255"/>
      <c r="BF1253" s="222">
        <f t="shared" si="1053"/>
        <v>0</v>
      </c>
      <c r="BG1253" s="260"/>
      <c r="BH1253" s="224" t="s">
        <v>48</v>
      </c>
      <c r="BI1253" s="225"/>
      <c r="BJ1253" s="249">
        <v>2.4700000000000002</v>
      </c>
      <c r="BK1253" s="226"/>
      <c r="BL1253" s="250"/>
      <c r="BM1253" s="225"/>
      <c r="BN1253" s="226">
        <v>1.75</v>
      </c>
      <c r="BO1253" s="226"/>
      <c r="BP1253" s="251"/>
      <c r="BQ1253" s="225"/>
      <c r="BR1253" s="226">
        <v>1.07</v>
      </c>
      <c r="BS1253" s="226"/>
      <c r="BT1253" s="252"/>
      <c r="BU1253" s="8"/>
      <c r="BV1253" s="87"/>
      <c r="BW1253" s="104" t="s">
        <v>48</v>
      </c>
      <c r="BX1253" s="13"/>
      <c r="BY1253" s="102">
        <f>BJ1253+BN1253+BR1253</f>
        <v>5.2900000000000009</v>
      </c>
      <c r="BZ1253" s="102">
        <f>BK1253+BO1253+BS1253</f>
        <v>0</v>
      </c>
      <c r="CA1253" s="98"/>
      <c r="CB1253" s="8"/>
      <c r="CC1253" s="87"/>
      <c r="CD1253" s="90" t="s">
        <v>48</v>
      </c>
      <c r="CE1253" s="105"/>
      <c r="CF1253" s="102">
        <f>BY1253</f>
        <v>5.2900000000000009</v>
      </c>
      <c r="CG1253" s="102">
        <f>BZ1253</f>
        <v>0</v>
      </c>
      <c r="CH1253" s="106"/>
      <c r="CI1253" s="8"/>
      <c r="CJ1253" s="9"/>
      <c r="CK1253" s="25" t="s">
        <v>48</v>
      </c>
      <c r="CL1253" s="31">
        <f>BJ1253/(C1254+C1255+C1256)%</f>
        <v>0.90700116771810257</v>
      </c>
      <c r="CM1253" s="31">
        <f>BN1253/(D1254+D1255+D1256)%</f>
        <v>1.3123359580052494</v>
      </c>
      <c r="CN1253" s="31">
        <f>BR1253/(E1254+E1255+E1256)%</f>
        <v>0.49620887147262743</v>
      </c>
      <c r="CO1253" s="32">
        <f>BY1253/(F1254+F1255+F1256)%</f>
        <v>0.85142545359731292</v>
      </c>
      <c r="CP1253" s="8"/>
      <c r="CQ1253" s="25" t="s">
        <v>48</v>
      </c>
      <c r="CR1253" s="31">
        <f>BK1253/(C1254+C1255+C1256)%</f>
        <v>0</v>
      </c>
      <c r="CS1253" s="31">
        <f>BO1253/(D1254+D1255+D1256)%</f>
        <v>0</v>
      </c>
      <c r="CT1253" s="31">
        <f>BS1253/(E1254+E1255+E1256)%</f>
        <v>0</v>
      </c>
      <c r="CU1253" s="32">
        <f>BZ1253/(F1256+F1254+F1255)%</f>
        <v>0</v>
      </c>
    </row>
    <row r="1254" spans="1:99" ht="15.75" customHeight="1" x14ac:dyDescent="0.25">
      <c r="A1254" s="201" t="s">
        <v>49</v>
      </c>
      <c r="B1254" s="503">
        <v>234</v>
      </c>
      <c r="C1254" s="204">
        <v>0</v>
      </c>
      <c r="D1254" s="204">
        <v>0</v>
      </c>
      <c r="E1254" s="204">
        <v>215.63499999999999</v>
      </c>
      <c r="F1254" s="206">
        <f t="shared" si="1046"/>
        <v>215.63499999999999</v>
      </c>
      <c r="G1254" s="206">
        <f t="shared" si="1054"/>
        <v>3483.5500000000011</v>
      </c>
      <c r="H1254" s="206">
        <f>G1254/BH1245</f>
        <v>124.41250000000004</v>
      </c>
      <c r="I1254" s="207">
        <f t="shared" si="1047"/>
        <v>0</v>
      </c>
      <c r="J1254" s="207">
        <f t="shared" si="1055"/>
        <v>220</v>
      </c>
      <c r="K1254" s="207">
        <f t="shared" si="1048"/>
        <v>0</v>
      </c>
      <c r="L1254" s="207">
        <f t="shared" si="1056"/>
        <v>405</v>
      </c>
      <c r="M1254" s="207">
        <f t="shared" si="1049"/>
        <v>70</v>
      </c>
      <c r="N1254" s="207">
        <f t="shared" si="1057"/>
        <v>3264</v>
      </c>
      <c r="O1254" s="208">
        <f>(24*60-(I1254+K1254+M1254+AR1254+AS1254+AT1254))/24/60*100</f>
        <v>95.1388888888889</v>
      </c>
      <c r="P1254" s="208">
        <f>(X1254*24*60-(J1254+L1254+N1254+AQ1254+AU1254))/X1254/24/60*100</f>
        <v>89.250992063492063</v>
      </c>
      <c r="Q1254" s="496">
        <f>(C1254+C1255)/AL1254*60</f>
        <v>0</v>
      </c>
      <c r="R1254" s="496">
        <f>(D1254+D1255)/AM1254*60</f>
        <v>0</v>
      </c>
      <c r="S1254" s="496">
        <f>(E1254+E1255)/AN1254*60</f>
        <v>26.954374999999999</v>
      </c>
      <c r="T1254" s="496">
        <f>(F1254+F1255)/(AL1254+AM1254+AN1254)*60</f>
        <v>9.7278947368421047</v>
      </c>
      <c r="U1254" s="496">
        <f>(G1254+G1255)*60/AO1254</f>
        <v>6.529411764705884</v>
      </c>
      <c r="V1254" s="487">
        <v>16.25</v>
      </c>
      <c r="W1254" s="245"/>
      <c r="X1254" s="214">
        <f t="shared" si="1058"/>
        <v>28</v>
      </c>
      <c r="Y1254" s="201" t="s">
        <v>49</v>
      </c>
      <c r="Z1254" s="215"/>
      <c r="AA1254" s="216"/>
      <c r="AB1254" s="216"/>
      <c r="AC1254" s="210">
        <f t="shared" si="1050"/>
        <v>0</v>
      </c>
      <c r="AD1254" s="235"/>
      <c r="AE1254" s="235"/>
      <c r="AF1254" s="235"/>
      <c r="AG1254" s="210">
        <f t="shared" si="1051"/>
        <v>0</v>
      </c>
      <c r="AH1254" s="216">
        <v>17</v>
      </c>
      <c r="AI1254" s="216">
        <v>53</v>
      </c>
      <c r="AJ1254" s="216">
        <v>0</v>
      </c>
      <c r="AK1254" s="210">
        <f t="shared" si="1052"/>
        <v>70</v>
      </c>
      <c r="AL1254" s="247">
        <v>423</v>
      </c>
      <c r="AM1254" s="247">
        <f>480-53</f>
        <v>427</v>
      </c>
      <c r="AN1254" s="247">
        <v>480</v>
      </c>
      <c r="AO1254" s="207">
        <f t="shared" si="1059"/>
        <v>32011</v>
      </c>
      <c r="AP1254" s="209"/>
      <c r="AQ1254" s="411">
        <f t="shared" si="1060"/>
        <v>0</v>
      </c>
      <c r="AR1254" s="210"/>
      <c r="AS1254" s="210"/>
      <c r="AT1254" s="210"/>
      <c r="AU1254" s="219">
        <f t="shared" si="1061"/>
        <v>445</v>
      </c>
      <c r="AV1254" s="220" t="s">
        <v>50</v>
      </c>
      <c r="AW1254" s="221"/>
      <c r="AX1254" s="210"/>
      <c r="AY1254" s="210"/>
      <c r="AZ1254" s="219">
        <f>AW1254+AX1254+AY1254</f>
        <v>0</v>
      </c>
      <c r="BA1254" s="222">
        <f t="shared" si="1062"/>
        <v>240</v>
      </c>
      <c r="BB1254" s="221"/>
      <c r="BC1254" s="210"/>
      <c r="BD1254" s="210"/>
      <c r="BE1254" s="219">
        <f>BB1254+BC1254+BD1254</f>
        <v>0</v>
      </c>
      <c r="BF1254" s="222">
        <f t="shared" si="1053"/>
        <v>0</v>
      </c>
      <c r="BG1254" s="248">
        <f>SUM(AR1254:AT1256,AP1254:AP1256,AL1254:AN1256,AH1254:AJ1256,AD1254:AF1256,Z1254:AB1256)</f>
        <v>1440</v>
      </c>
      <c r="BH1254" s="195"/>
      <c r="BI1254" s="239"/>
      <c r="BJ1254" s="240"/>
      <c r="BK1254" s="241"/>
      <c r="BL1254" s="242"/>
      <c r="BM1254" s="239"/>
      <c r="BN1254" s="241"/>
      <c r="BO1254" s="241"/>
      <c r="BP1254" s="198"/>
      <c r="BQ1254" s="239"/>
      <c r="BR1254" s="241"/>
      <c r="BS1254" s="241"/>
      <c r="BT1254" s="243"/>
      <c r="BU1254" s="8"/>
      <c r="BV1254" s="87"/>
      <c r="BW1254" s="107"/>
      <c r="BX1254" s="14"/>
      <c r="BY1254" s="93"/>
      <c r="BZ1254" s="93"/>
      <c r="CA1254" s="98"/>
      <c r="CB1254" s="8"/>
      <c r="CC1254" s="87"/>
      <c r="CD1254" s="111"/>
      <c r="CE1254" s="112"/>
      <c r="CF1254" s="93"/>
      <c r="CG1254" s="93"/>
      <c r="CH1254" s="110"/>
      <c r="CI1254" s="8"/>
      <c r="CJ1254" s="9"/>
      <c r="CK1254" s="25"/>
      <c r="CL1254" s="2"/>
      <c r="CM1254" s="2"/>
      <c r="CN1254" s="2"/>
      <c r="CO1254" s="3"/>
      <c r="CP1254" s="8"/>
      <c r="CQ1254" s="25"/>
      <c r="CR1254" s="2"/>
      <c r="CS1254" s="2"/>
      <c r="CT1254" s="2"/>
      <c r="CU1254" s="3"/>
    </row>
    <row r="1255" spans="1:99" ht="15.75" customHeight="1" x14ac:dyDescent="0.25">
      <c r="A1255" s="182" t="s">
        <v>51</v>
      </c>
      <c r="B1255" s="503"/>
      <c r="C1255" s="204">
        <v>0</v>
      </c>
      <c r="D1255" s="204">
        <v>0</v>
      </c>
      <c r="E1255" s="204">
        <v>0</v>
      </c>
      <c r="F1255" s="205">
        <f t="shared" si="1046"/>
        <v>0</v>
      </c>
      <c r="G1255" s="206">
        <f t="shared" si="1054"/>
        <v>0</v>
      </c>
      <c r="H1255" s="205">
        <f>G1255/BH1245</f>
        <v>0</v>
      </c>
      <c r="I1255" s="231">
        <f t="shared" si="1047"/>
        <v>0</v>
      </c>
      <c r="J1255" s="207">
        <f t="shared" si="1055"/>
        <v>0</v>
      </c>
      <c r="K1255" s="231">
        <f t="shared" si="1048"/>
        <v>0</v>
      </c>
      <c r="L1255" s="207">
        <f t="shared" si="1056"/>
        <v>0</v>
      </c>
      <c r="M1255" s="207">
        <f t="shared" si="1049"/>
        <v>0</v>
      </c>
      <c r="N1255" s="207">
        <f t="shared" si="1057"/>
        <v>0</v>
      </c>
      <c r="O1255" s="208"/>
      <c r="P1255" s="208"/>
      <c r="Q1255" s="496"/>
      <c r="R1255" s="496"/>
      <c r="S1255" s="496"/>
      <c r="T1255" s="496"/>
      <c r="U1255" s="496"/>
      <c r="V1255" s="487"/>
      <c r="W1255" s="245"/>
      <c r="X1255" s="214">
        <f t="shared" si="1058"/>
        <v>28</v>
      </c>
      <c r="Y1255" s="182" t="s">
        <v>51</v>
      </c>
      <c r="Z1255" s="237"/>
      <c r="AA1255" s="261"/>
      <c r="AB1255" s="261"/>
      <c r="AC1255" s="210">
        <f t="shared" si="1050"/>
        <v>0</v>
      </c>
      <c r="AD1255" s="235"/>
      <c r="AE1255" s="235"/>
      <c r="AF1255" s="235"/>
      <c r="AG1255" s="210">
        <f t="shared" si="1051"/>
        <v>0</v>
      </c>
      <c r="AH1255" s="235">
        <v>0</v>
      </c>
      <c r="AI1255" s="235">
        <v>0</v>
      </c>
      <c r="AJ1255" s="235">
        <v>0</v>
      </c>
      <c r="AK1255" s="210">
        <f t="shared" si="1052"/>
        <v>0</v>
      </c>
      <c r="AL1255" s="233"/>
      <c r="AM1255" s="233"/>
      <c r="AN1255" s="233"/>
      <c r="AO1255" s="207">
        <f t="shared" si="1059"/>
        <v>0</v>
      </c>
      <c r="AP1255" s="236"/>
      <c r="AQ1255" s="411">
        <f t="shared" si="1060"/>
        <v>0</v>
      </c>
      <c r="AR1255" s="237"/>
      <c r="AS1255" s="237"/>
      <c r="AT1255" s="237"/>
      <c r="AU1255" s="219">
        <f t="shared" si="1061"/>
        <v>0</v>
      </c>
      <c r="AV1255" s="253"/>
      <c r="AW1255" s="254"/>
      <c r="AX1255" s="237"/>
      <c r="AY1255" s="237"/>
      <c r="AZ1255" s="255"/>
      <c r="BA1255" s="222">
        <f t="shared" si="1062"/>
        <v>0</v>
      </c>
      <c r="BB1255" s="254"/>
      <c r="BC1255" s="237"/>
      <c r="BD1255" s="237"/>
      <c r="BE1255" s="255"/>
      <c r="BF1255" s="222">
        <f t="shared" si="1053"/>
        <v>0</v>
      </c>
      <c r="BG1255" s="260"/>
      <c r="BH1255" s="224" t="s">
        <v>52</v>
      </c>
      <c r="BI1255" s="225"/>
      <c r="BJ1255" s="249">
        <v>1.06</v>
      </c>
      <c r="BK1255" s="226"/>
      <c r="BL1255" s="250"/>
      <c r="BM1255" s="225"/>
      <c r="BN1255" s="226">
        <v>0.66</v>
      </c>
      <c r="BO1255" s="226"/>
      <c r="BP1255" s="251"/>
      <c r="BQ1255" s="225"/>
      <c r="BR1255" s="226">
        <v>0.63</v>
      </c>
      <c r="BS1255" s="226"/>
      <c r="BT1255" s="252"/>
      <c r="BU1255" s="8"/>
      <c r="BV1255" s="87"/>
      <c r="BW1255" s="104" t="s">
        <v>52</v>
      </c>
      <c r="BX1255" s="13"/>
      <c r="BY1255" s="102">
        <f>BJ1255+BN1255+BR1255</f>
        <v>2.35</v>
      </c>
      <c r="BZ1255" s="102">
        <f>BK1255+BO1255+BS1255</f>
        <v>0</v>
      </c>
      <c r="CA1255" s="98"/>
      <c r="CB1255" s="8"/>
      <c r="CC1255" s="87"/>
      <c r="CD1255" s="113" t="s">
        <v>52</v>
      </c>
      <c r="CE1255" s="96"/>
      <c r="CF1255" s="102">
        <f>BY1255</f>
        <v>2.35</v>
      </c>
      <c r="CG1255" s="102">
        <f>BZ1255</f>
        <v>0</v>
      </c>
      <c r="CH1255" s="106"/>
      <c r="CI1255" s="8"/>
      <c r="CJ1255" s="9"/>
      <c r="CK1255" s="25" t="s">
        <v>52</v>
      </c>
      <c r="CL1255" s="31">
        <f>BJ1255/(C1257+C1258)%</f>
        <v>1.1504232689385718</v>
      </c>
      <c r="CM1255" s="31">
        <f>BN1255/(D1257+D1258)%</f>
        <v>0.80135988343856246</v>
      </c>
      <c r="CN1255" s="31">
        <f>BR1255/(E1257+E1258)%</f>
        <v>1.1246987414085512</v>
      </c>
      <c r="CO1255" s="32">
        <f>BY1255/(F1257+F1258)%</f>
        <v>1.0194564345053467</v>
      </c>
      <c r="CP1255" s="8"/>
      <c r="CQ1255" s="25" t="s">
        <v>52</v>
      </c>
      <c r="CR1255" s="31">
        <f>BK1255/(C1257+C1258)%</f>
        <v>0</v>
      </c>
      <c r="CS1255" s="31">
        <f>BO1255/(D1257+D1258)%</f>
        <v>0</v>
      </c>
      <c r="CT1255" s="31">
        <f>BS1255/(E1257+E1258)%</f>
        <v>0</v>
      </c>
      <c r="CU1255" s="32">
        <f>BZ1255/(F1257+F1258)%</f>
        <v>0</v>
      </c>
    </row>
    <row r="1256" spans="1:99" ht="15.75" customHeight="1" x14ac:dyDescent="0.25">
      <c r="A1256" s="182" t="s">
        <v>53</v>
      </c>
      <c r="B1256" s="202">
        <v>150</v>
      </c>
      <c r="C1256" s="204">
        <v>272.32600000000002</v>
      </c>
      <c r="D1256" s="204">
        <v>133.35</v>
      </c>
      <c r="E1256" s="204">
        <v>0</v>
      </c>
      <c r="F1256" s="205">
        <f t="shared" si="1046"/>
        <v>405.67600000000004</v>
      </c>
      <c r="G1256" s="206">
        <f t="shared" si="1054"/>
        <v>9712.1859999999979</v>
      </c>
      <c r="H1256" s="205">
        <f>G1256/BH1245</f>
        <v>346.86378571428565</v>
      </c>
      <c r="I1256" s="231">
        <f t="shared" si="1047"/>
        <v>20</v>
      </c>
      <c r="J1256" s="207">
        <f t="shared" si="1055"/>
        <v>80</v>
      </c>
      <c r="K1256" s="231">
        <f t="shared" si="1048"/>
        <v>20</v>
      </c>
      <c r="L1256" s="207">
        <f t="shared" si="1056"/>
        <v>20</v>
      </c>
      <c r="M1256" s="207">
        <f t="shared" si="1049"/>
        <v>0</v>
      </c>
      <c r="N1256" s="207">
        <f t="shared" si="1057"/>
        <v>360</v>
      </c>
      <c r="O1256" s="208"/>
      <c r="P1256" s="208"/>
      <c r="Q1256" s="207" t="e">
        <f>C1256/AL1256*60</f>
        <v>#DIV/0!</v>
      </c>
      <c r="R1256" s="207" t="e">
        <f>D1256/AM1256*60</f>
        <v>#DIV/0!</v>
      </c>
      <c r="S1256" s="207" t="e">
        <f>E1256/AN1256*60</f>
        <v>#DIV/0!</v>
      </c>
      <c r="T1256" s="207" t="e">
        <f>(F1256)/(AL1256+AM1256+AN1256)*60</f>
        <v>#DIV/0!</v>
      </c>
      <c r="U1256" s="207" t="e">
        <f>(G1256)*60/AO1256</f>
        <v>#DIV/0!</v>
      </c>
      <c r="V1256" s="259">
        <v>20.6</v>
      </c>
      <c r="W1256" s="213"/>
      <c r="X1256" s="214">
        <f t="shared" si="1058"/>
        <v>28</v>
      </c>
      <c r="Y1256" s="182" t="s">
        <v>53</v>
      </c>
      <c r="Z1256" s="237">
        <v>20</v>
      </c>
      <c r="AA1256" s="261"/>
      <c r="AB1256" s="261"/>
      <c r="AC1256" s="210">
        <f t="shared" si="1050"/>
        <v>20</v>
      </c>
      <c r="AD1256" s="235">
        <v>20</v>
      </c>
      <c r="AE1256" s="235"/>
      <c r="AF1256" s="235"/>
      <c r="AG1256" s="210">
        <f t="shared" si="1051"/>
        <v>20</v>
      </c>
      <c r="AH1256" s="235">
        <v>0</v>
      </c>
      <c r="AI1256" s="235">
        <v>0</v>
      </c>
      <c r="AJ1256" s="235">
        <v>0</v>
      </c>
      <c r="AK1256" s="210">
        <f t="shared" si="1052"/>
        <v>0</v>
      </c>
      <c r="AL1256" s="247"/>
      <c r="AM1256" s="247"/>
      <c r="AN1256" s="247"/>
      <c r="AO1256" s="207">
        <f t="shared" si="1059"/>
        <v>0</v>
      </c>
      <c r="AP1256" s="236"/>
      <c r="AQ1256" s="411">
        <f t="shared" si="1060"/>
        <v>0</v>
      </c>
      <c r="AR1256" s="237"/>
      <c r="AS1256" s="237"/>
      <c r="AT1256" s="237"/>
      <c r="AU1256" s="219">
        <f t="shared" si="1061"/>
        <v>0</v>
      </c>
      <c r="AV1256" s="253"/>
      <c r="AW1256" s="254"/>
      <c r="AX1256" s="237"/>
      <c r="AY1256" s="237"/>
      <c r="AZ1256" s="255"/>
      <c r="BA1256" s="222">
        <f t="shared" si="1062"/>
        <v>0</v>
      </c>
      <c r="BB1256" s="254"/>
      <c r="BC1256" s="237"/>
      <c r="BD1256" s="237"/>
      <c r="BE1256" s="255"/>
      <c r="BF1256" s="222">
        <f t="shared" si="1053"/>
        <v>0</v>
      </c>
      <c r="BG1256" s="257"/>
      <c r="BH1256" s="224"/>
      <c r="BI1256" s="225"/>
      <c r="BJ1256" s="240"/>
      <c r="BK1256" s="240"/>
      <c r="BL1256" s="250"/>
      <c r="BM1256" s="225"/>
      <c r="BN1256" s="240"/>
      <c r="BO1256" s="240"/>
      <c r="BP1256" s="251"/>
      <c r="BQ1256" s="225"/>
      <c r="BR1256" s="240"/>
      <c r="BS1256" s="240"/>
      <c r="BT1256" s="252"/>
      <c r="BU1256" s="8"/>
      <c r="BV1256" s="87"/>
      <c r="BW1256" s="107"/>
      <c r="BX1256" s="13"/>
      <c r="BY1256" s="102"/>
      <c r="BZ1256" s="102"/>
      <c r="CA1256" s="98"/>
      <c r="CB1256" s="8"/>
      <c r="CC1256" s="87"/>
      <c r="CD1256" s="90"/>
      <c r="CE1256" s="105"/>
      <c r="CF1256" s="102"/>
      <c r="CG1256" s="102"/>
      <c r="CH1256" s="106"/>
      <c r="CI1256" s="8"/>
      <c r="CJ1256" s="9"/>
      <c r="CK1256" s="25"/>
      <c r="CL1256" s="31"/>
      <c r="CM1256" s="31"/>
      <c r="CN1256" s="31"/>
      <c r="CO1256" s="32"/>
      <c r="CP1256" s="8"/>
      <c r="CQ1256" s="25"/>
      <c r="CR1256" s="31"/>
      <c r="CS1256" s="31"/>
      <c r="CT1256" s="31"/>
      <c r="CU1256" s="32"/>
    </row>
    <row r="1257" spans="1:99" ht="15.75" customHeight="1" x14ac:dyDescent="0.25">
      <c r="A1257" s="201" t="s">
        <v>54</v>
      </c>
      <c r="B1257" s="202">
        <v>208</v>
      </c>
      <c r="C1257" s="204">
        <v>5.21</v>
      </c>
      <c r="D1257" s="204">
        <v>0</v>
      </c>
      <c r="E1257" s="204">
        <v>0</v>
      </c>
      <c r="F1257" s="206">
        <f t="shared" ref="F1257:F1265" si="1063">C1257+D1257+E1257</f>
        <v>5.21</v>
      </c>
      <c r="G1257" s="206">
        <f t="shared" si="1054"/>
        <v>653.93000000000006</v>
      </c>
      <c r="H1257" s="206">
        <f>G1257/BH1245</f>
        <v>23.35464285714286</v>
      </c>
      <c r="I1257" s="207">
        <f t="shared" si="1047"/>
        <v>55</v>
      </c>
      <c r="J1257" s="207">
        <f t="shared" si="1055"/>
        <v>1065</v>
      </c>
      <c r="K1257" s="207">
        <f t="shared" si="1048"/>
        <v>0</v>
      </c>
      <c r="L1257" s="207">
        <f t="shared" si="1056"/>
        <v>55</v>
      </c>
      <c r="M1257" s="207">
        <f t="shared" si="1049"/>
        <v>435</v>
      </c>
      <c r="N1257" s="207">
        <f t="shared" si="1057"/>
        <v>11095</v>
      </c>
      <c r="O1257" s="208">
        <f>(24*60-(I1257+K1257+M1257+AR1257+AS1257+AT1257+AP1257))/24/60*100</f>
        <v>65.972222222222214</v>
      </c>
      <c r="P1257" s="208">
        <f>(X1257*24*60-(J1257+L1257+N1257+AQ1257+AU1257))/X1257/24/60*100</f>
        <v>68.663194444444443</v>
      </c>
      <c r="Q1257" s="496">
        <f>(C1257+C1258)/(AL1257+AL1258)*60</f>
        <v>15.795428571428571</v>
      </c>
      <c r="R1257" s="496">
        <f>(D1257+D1258)/(AM1257+AM1258)*60</f>
        <v>13.726666666666667</v>
      </c>
      <c r="S1257" s="496">
        <f>(E1257+E1258)/(AN1257+AN1258)*60</f>
        <v>14.00375</v>
      </c>
      <c r="T1257" s="496">
        <f>(F1257+F1258)/(AL1257+AM1257+AN1257+AL1258+AM1258+AN1258)*60</f>
        <v>14.558842105263158</v>
      </c>
      <c r="U1257" s="496" t="e">
        <f>(G1257+G1258)*60/(AO1257+AO1258)</f>
        <v>#VALUE!</v>
      </c>
      <c r="V1257" s="487">
        <v>22.18</v>
      </c>
      <c r="W1257" s="245"/>
      <c r="X1257" s="214">
        <f t="shared" si="1058"/>
        <v>28</v>
      </c>
      <c r="Y1257" s="201" t="s">
        <v>54</v>
      </c>
      <c r="Z1257" s="262">
        <v>15</v>
      </c>
      <c r="AA1257" s="216">
        <v>40</v>
      </c>
      <c r="AB1257" s="216"/>
      <c r="AC1257" s="210">
        <f t="shared" si="1050"/>
        <v>55</v>
      </c>
      <c r="AD1257" s="235"/>
      <c r="AE1257" s="235"/>
      <c r="AF1257" s="235"/>
      <c r="AG1257" s="210">
        <f t="shared" si="1051"/>
        <v>0</v>
      </c>
      <c r="AH1257" s="235">
        <v>115</v>
      </c>
      <c r="AI1257" s="235">
        <v>80</v>
      </c>
      <c r="AJ1257" s="235">
        <v>240</v>
      </c>
      <c r="AK1257" s="210">
        <f t="shared" si="1052"/>
        <v>435</v>
      </c>
      <c r="AL1257" s="247">
        <f>480-15-115</f>
        <v>350</v>
      </c>
      <c r="AM1257" s="247">
        <f>480-40-80</f>
        <v>360</v>
      </c>
      <c r="AN1257" s="247">
        <f>480-240</f>
        <v>240</v>
      </c>
      <c r="AO1257" s="207">
        <f t="shared" si="1059"/>
        <v>23260</v>
      </c>
      <c r="AP1257" s="209"/>
      <c r="AQ1257" s="411">
        <f t="shared" si="1060"/>
        <v>0</v>
      </c>
      <c r="AR1257" s="210"/>
      <c r="AS1257" s="210"/>
      <c r="AT1257" s="210"/>
      <c r="AU1257" s="219">
        <f t="shared" si="1061"/>
        <v>420</v>
      </c>
      <c r="AV1257" s="263" t="s">
        <v>55</v>
      </c>
      <c r="AW1257" s="221"/>
      <c r="AX1257" s="210"/>
      <c r="AY1257" s="210"/>
      <c r="AZ1257" s="219">
        <f>AW1257+AX1257+AY1257</f>
        <v>0</v>
      </c>
      <c r="BA1257" s="222">
        <f t="shared" si="1062"/>
        <v>0</v>
      </c>
      <c r="BB1257" s="221"/>
      <c r="BC1257" s="210"/>
      <c r="BD1257" s="210"/>
      <c r="BE1257" s="219">
        <f>BB1257+BC1257+BD1257</f>
        <v>0</v>
      </c>
      <c r="BF1257" s="222">
        <f t="shared" si="1053"/>
        <v>0</v>
      </c>
      <c r="BG1257" s="248">
        <f>SUM(AR1257:AT1258,AP1257:AP1258,AL1257:AN1258,AH1257:AJ1258,AD1257:AF1258,Z1257:AB1258)</f>
        <v>1440</v>
      </c>
      <c r="BH1257" s="224" t="s">
        <v>56</v>
      </c>
      <c r="BI1257" s="225"/>
      <c r="BJ1257" s="249">
        <v>0.35</v>
      </c>
      <c r="BK1257" s="226"/>
      <c r="BL1257" s="250"/>
      <c r="BM1257" s="225"/>
      <c r="BN1257" s="226">
        <v>0.5</v>
      </c>
      <c r="BO1257" s="226"/>
      <c r="BP1257" s="251"/>
      <c r="BQ1257" s="225"/>
      <c r="BR1257" s="226">
        <v>0</v>
      </c>
      <c r="BS1257" s="226"/>
      <c r="BT1257" s="252"/>
      <c r="BU1257" s="8"/>
      <c r="BV1257" s="87"/>
      <c r="BW1257" s="104" t="s">
        <v>56</v>
      </c>
      <c r="BX1257" s="13"/>
      <c r="BY1257" s="102">
        <f>BJ1257+BN1257+BR1257</f>
        <v>0.85</v>
      </c>
      <c r="BZ1257" s="102">
        <f>BK1257+BO1257+BS1257</f>
        <v>0</v>
      </c>
      <c r="CA1257" s="98"/>
      <c r="CB1257" s="8"/>
      <c r="CC1257" s="87"/>
      <c r="CD1257" s="103" t="s">
        <v>56</v>
      </c>
      <c r="CE1257" s="105"/>
      <c r="CF1257" s="102">
        <f>BY1257</f>
        <v>0.85</v>
      </c>
      <c r="CG1257" s="102">
        <f>BZ1257</f>
        <v>0</v>
      </c>
      <c r="CH1257" s="106"/>
      <c r="CI1257" s="8"/>
      <c r="CJ1257" s="9"/>
      <c r="CK1257" s="7" t="s">
        <v>56</v>
      </c>
      <c r="CL1257" s="31" t="e">
        <f>BJ1257/(C1259)%</f>
        <v>#DIV/0!</v>
      </c>
      <c r="CM1257" s="31" t="e">
        <f>BN1257/(D1259)%</f>
        <v>#DIV/0!</v>
      </c>
      <c r="CN1257" s="31">
        <f>BR1257/(E1259)%</f>
        <v>0</v>
      </c>
      <c r="CO1257" s="32">
        <f>BY1257/(F1259)%</f>
        <v>5.3058676654182264</v>
      </c>
      <c r="CP1257" s="8"/>
      <c r="CQ1257" s="7" t="s">
        <v>56</v>
      </c>
      <c r="CR1257" s="31" t="e">
        <f>BK1257/(C1259)%</f>
        <v>#DIV/0!</v>
      </c>
      <c r="CS1257" s="31" t="e">
        <f>BO1257/(D1259)%</f>
        <v>#DIV/0!</v>
      </c>
      <c r="CT1257" s="31">
        <f>BS1257/(E1259)%</f>
        <v>0</v>
      </c>
      <c r="CU1257" s="32">
        <f>BZ1257/(F1259)%</f>
        <v>0</v>
      </c>
    </row>
    <row r="1258" spans="1:99" ht="15.75" customHeight="1" x14ac:dyDescent="0.25">
      <c r="A1258" s="182" t="s">
        <v>57</v>
      </c>
      <c r="B1258" s="202">
        <v>277</v>
      </c>
      <c r="C1258" s="204">
        <v>86.93</v>
      </c>
      <c r="D1258" s="204">
        <v>82.36</v>
      </c>
      <c r="E1258" s="204">
        <v>56.015000000000001</v>
      </c>
      <c r="F1258" s="205">
        <f t="shared" si="1063"/>
        <v>225.30500000000001</v>
      </c>
      <c r="G1258" s="206">
        <f t="shared" si="1054"/>
        <v>3342.8999999999996</v>
      </c>
      <c r="H1258" s="205">
        <f>G1258/BH1245</f>
        <v>119.38928571428571</v>
      </c>
      <c r="I1258" s="231">
        <f t="shared" si="1047"/>
        <v>0</v>
      </c>
      <c r="J1258" s="207">
        <f t="shared" si="1055"/>
        <v>190</v>
      </c>
      <c r="K1258" s="231">
        <f t="shared" si="1048"/>
        <v>0</v>
      </c>
      <c r="L1258" s="207">
        <f t="shared" si="1056"/>
        <v>0</v>
      </c>
      <c r="M1258" s="207">
        <f t="shared" si="1049"/>
        <v>0</v>
      </c>
      <c r="N1258" s="207">
        <f t="shared" si="1057"/>
        <v>1920</v>
      </c>
      <c r="O1258" s="208"/>
      <c r="P1258" s="208"/>
      <c r="Q1258" s="496"/>
      <c r="R1258" s="496"/>
      <c r="S1258" s="496"/>
      <c r="T1258" s="496"/>
      <c r="U1258" s="496"/>
      <c r="V1258" s="487"/>
      <c r="W1258" s="245"/>
      <c r="X1258" s="214">
        <f t="shared" si="1058"/>
        <v>28</v>
      </c>
      <c r="Y1258" s="182" t="s">
        <v>57</v>
      </c>
      <c r="Z1258" s="215"/>
      <c r="AA1258" s="216"/>
      <c r="AB1258" s="216"/>
      <c r="AC1258" s="210">
        <f t="shared" si="1050"/>
        <v>0</v>
      </c>
      <c r="AD1258" s="235"/>
      <c r="AE1258" s="235"/>
      <c r="AF1258" s="235"/>
      <c r="AG1258" s="210">
        <f t="shared" si="1051"/>
        <v>0</v>
      </c>
      <c r="AH1258" s="235">
        <v>0</v>
      </c>
      <c r="AI1258" s="235">
        <v>0</v>
      </c>
      <c r="AJ1258" s="235">
        <v>0</v>
      </c>
      <c r="AK1258" s="210">
        <f t="shared" si="1052"/>
        <v>0</v>
      </c>
      <c r="AL1258" s="247"/>
      <c r="AM1258" s="247"/>
      <c r="AN1258" s="247"/>
      <c r="AO1258" s="207" t="e">
        <f t="shared" si="1059"/>
        <v>#VALUE!</v>
      </c>
      <c r="AP1258" s="236"/>
      <c r="AQ1258" s="411">
        <f t="shared" si="1060"/>
        <v>0</v>
      </c>
      <c r="AR1258" s="237"/>
      <c r="AS1258" s="237"/>
      <c r="AT1258" s="237"/>
      <c r="AU1258" s="219">
        <f t="shared" si="1061"/>
        <v>0</v>
      </c>
      <c r="AV1258" s="253"/>
      <c r="AW1258" s="254"/>
      <c r="AX1258" s="237"/>
      <c r="AY1258" s="237"/>
      <c r="AZ1258" s="255"/>
      <c r="BA1258" s="222">
        <f t="shared" si="1062"/>
        <v>0</v>
      </c>
      <c r="BB1258" s="254"/>
      <c r="BC1258" s="237"/>
      <c r="BD1258" s="237"/>
      <c r="BE1258" s="255"/>
      <c r="BF1258" s="222">
        <f t="shared" si="1053"/>
        <v>0</v>
      </c>
      <c r="BG1258" s="238"/>
      <c r="BI1258" s="264"/>
      <c r="BJ1258" s="264"/>
      <c r="BK1258" s="264"/>
      <c r="BL1258" s="264"/>
      <c r="BM1258" s="264"/>
      <c r="BN1258" s="264"/>
      <c r="BO1258" s="264"/>
      <c r="BP1258" s="264"/>
      <c r="BQ1258" s="264"/>
      <c r="BR1258" s="264"/>
      <c r="BS1258" s="264"/>
      <c r="BT1258" s="265"/>
      <c r="BU1258" s="8"/>
      <c r="BV1258" s="87"/>
      <c r="BW1258" s="114"/>
      <c r="BX1258" s="115"/>
      <c r="BY1258" s="116"/>
      <c r="BZ1258" s="116"/>
      <c r="CA1258" s="117"/>
      <c r="CB1258" s="8"/>
      <c r="CC1258" s="118"/>
      <c r="CD1258" s="119"/>
      <c r="CE1258" s="120"/>
      <c r="CF1258" s="116"/>
      <c r="CG1258" s="116"/>
      <c r="CH1258" s="121"/>
      <c r="CI1258" s="8"/>
      <c r="CJ1258" s="9"/>
      <c r="CK1258" s="25"/>
      <c r="CL1258" s="2"/>
      <c r="CM1258" s="2"/>
      <c r="CN1258" s="2"/>
      <c r="CO1258" s="3"/>
      <c r="CP1258" s="8"/>
      <c r="CQ1258" s="25"/>
      <c r="CR1258" s="2"/>
      <c r="CS1258" s="2"/>
      <c r="CT1258" s="2"/>
      <c r="CU1258" s="3"/>
    </row>
    <row r="1259" spans="1:99" ht="15.75" customHeight="1" x14ac:dyDescent="0.25">
      <c r="A1259" s="182" t="s">
        <v>56</v>
      </c>
      <c r="B1259" s="202"/>
      <c r="C1259" s="204">
        <v>0</v>
      </c>
      <c r="D1259" s="204">
        <v>0</v>
      </c>
      <c r="E1259" s="204">
        <v>16.02</v>
      </c>
      <c r="F1259" s="205">
        <f t="shared" si="1063"/>
        <v>16.02</v>
      </c>
      <c r="G1259" s="206">
        <f t="shared" si="1054"/>
        <v>1682.953</v>
      </c>
      <c r="H1259" s="205">
        <f>G1259/BH1245</f>
        <v>60.105464285714284</v>
      </c>
      <c r="I1259" s="231">
        <f t="shared" si="1047"/>
        <v>0</v>
      </c>
      <c r="J1259" s="207">
        <f t="shared" si="1055"/>
        <v>0</v>
      </c>
      <c r="K1259" s="231">
        <f t="shared" si="1048"/>
        <v>0</v>
      </c>
      <c r="L1259" s="207">
        <f t="shared" si="1056"/>
        <v>180</v>
      </c>
      <c r="M1259" s="207">
        <f t="shared" si="1049"/>
        <v>1360</v>
      </c>
      <c r="N1259" s="207">
        <f t="shared" si="1057"/>
        <v>23200</v>
      </c>
      <c r="O1259" s="208">
        <f>(24*60-(I1259+K1259+M1259+AR1259+AS1259+AT1259+AP1259))/24/60*100</f>
        <v>5.5555555555555562</v>
      </c>
      <c r="P1259" s="208">
        <f>(X1259*24*60-(J1259+L1259+N1259+AQ1259+AU1259))/X1259/24/60*100</f>
        <v>42.013888888888893</v>
      </c>
      <c r="Q1259" s="266"/>
      <c r="R1259" s="266"/>
      <c r="S1259" s="266"/>
      <c r="T1259" s="266"/>
      <c r="U1259" s="266"/>
      <c r="V1259" s="267"/>
      <c r="W1259" s="245"/>
      <c r="X1259" s="214">
        <f t="shared" si="1058"/>
        <v>28</v>
      </c>
      <c r="Y1259" s="224" t="s">
        <v>56</v>
      </c>
      <c r="Z1259" s="215"/>
      <c r="AA1259" s="216"/>
      <c r="AB1259" s="216"/>
      <c r="AC1259" s="210">
        <f t="shared" si="1050"/>
        <v>0</v>
      </c>
      <c r="AD1259" s="235"/>
      <c r="AE1259" s="235"/>
      <c r="AF1259" s="235"/>
      <c r="AG1259" s="210">
        <f t="shared" si="1051"/>
        <v>0</v>
      </c>
      <c r="AH1259" s="235">
        <v>480</v>
      </c>
      <c r="AI1259" s="235">
        <v>480</v>
      </c>
      <c r="AJ1259" s="235">
        <v>400</v>
      </c>
      <c r="AK1259" s="210">
        <f t="shared" si="1052"/>
        <v>1360</v>
      </c>
      <c r="AL1259" s="247"/>
      <c r="AM1259" s="247"/>
      <c r="AN1259" s="247"/>
      <c r="AO1259" s="207">
        <f t="shared" si="1059"/>
        <v>0</v>
      </c>
      <c r="AP1259" s="236"/>
      <c r="AQ1259" s="411">
        <f t="shared" si="1060"/>
        <v>0</v>
      </c>
      <c r="AR1259" s="237"/>
      <c r="AS1259" s="237"/>
      <c r="AT1259" s="237"/>
      <c r="AU1259" s="219">
        <f t="shared" si="1061"/>
        <v>0</v>
      </c>
      <c r="AV1259" s="263" t="s">
        <v>56</v>
      </c>
      <c r="AW1259" s="254"/>
      <c r="AX1259" s="254"/>
      <c r="AY1259" s="254"/>
      <c r="AZ1259" s="219">
        <f t="shared" ref="AZ1259:AZ1265" si="1064">AW1259+AX1259+AY1259</f>
        <v>0</v>
      </c>
      <c r="BA1259" s="222">
        <f t="shared" si="1062"/>
        <v>0</v>
      </c>
      <c r="BB1259" s="221"/>
      <c r="BC1259" s="210"/>
      <c r="BD1259" s="210"/>
      <c r="BE1259" s="219">
        <f t="shared" ref="BE1259:BE1265" si="1065">BB1259+BC1259+BD1259</f>
        <v>0</v>
      </c>
      <c r="BF1259" s="222">
        <f t="shared" si="1053"/>
        <v>2880</v>
      </c>
      <c r="BG1259" s="223"/>
      <c r="BH1259" s="224" t="s">
        <v>58</v>
      </c>
      <c r="BI1259" s="268">
        <v>1.25</v>
      </c>
      <c r="BJ1259" s="249">
        <v>1.35</v>
      </c>
      <c r="BK1259" s="226"/>
      <c r="BL1259" s="269"/>
      <c r="BM1259" s="268">
        <v>1.2</v>
      </c>
      <c r="BN1259" s="226">
        <v>1.3</v>
      </c>
      <c r="BO1259" s="226"/>
      <c r="BP1259" s="270"/>
      <c r="BQ1259" s="268">
        <v>0.82</v>
      </c>
      <c r="BR1259" s="226">
        <v>0.92</v>
      </c>
      <c r="BS1259" s="226"/>
      <c r="BT1259" s="271"/>
      <c r="BU1259" s="8"/>
      <c r="BV1259" s="87"/>
      <c r="BW1259" s="122" t="s">
        <v>59</v>
      </c>
      <c r="BX1259" s="123">
        <f t="shared" ref="BX1259:CA1260" si="1066">BI1259+BM1259+BQ1259</f>
        <v>3.27</v>
      </c>
      <c r="BY1259" s="102">
        <f t="shared" si="1066"/>
        <v>3.5700000000000003</v>
      </c>
      <c r="BZ1259" s="102">
        <f t="shared" si="1066"/>
        <v>0</v>
      </c>
      <c r="CA1259" s="124">
        <f t="shared" si="1066"/>
        <v>0</v>
      </c>
      <c r="CB1259" s="8"/>
      <c r="CC1259" s="87"/>
      <c r="CD1259" s="113" t="s">
        <v>59</v>
      </c>
      <c r="CE1259" s="125">
        <f t="shared" ref="CE1259:CH1260" si="1067">BX1259</f>
        <v>3.27</v>
      </c>
      <c r="CF1259" s="102">
        <f t="shared" si="1067"/>
        <v>3.5700000000000003</v>
      </c>
      <c r="CG1259" s="102">
        <f t="shared" si="1067"/>
        <v>0</v>
      </c>
      <c r="CH1259" s="126">
        <f t="shared" si="1067"/>
        <v>0</v>
      </c>
      <c r="CI1259" s="8"/>
      <c r="CJ1259" s="9"/>
      <c r="CK1259" s="25" t="s">
        <v>58</v>
      </c>
      <c r="CL1259" s="31">
        <f>BJ1259/(BJ1259+C1261)%</f>
        <v>4.1765925192587323</v>
      </c>
      <c r="CM1259" s="31">
        <f>BN1259/(BN1259+D1261)%</f>
        <v>2.1730045967404932</v>
      </c>
      <c r="CN1259" s="31">
        <f>BR1259/(BR1259+E1261)%</f>
        <v>2.0309050772626929</v>
      </c>
      <c r="CO1259" s="32">
        <f>BY1259/(BY1259+F1261)%</f>
        <v>2.5973459053605734</v>
      </c>
      <c r="CP1259" s="8"/>
      <c r="CQ1259" s="25" t="s">
        <v>58</v>
      </c>
      <c r="CR1259" s="31">
        <f>BK1259/C1261%</f>
        <v>0</v>
      </c>
      <c r="CS1259" s="31">
        <f>BO1259/D1261%</f>
        <v>0</v>
      </c>
      <c r="CT1259" s="31">
        <f>BS1259/E1261%</f>
        <v>0</v>
      </c>
      <c r="CU1259" s="32">
        <f>BZ1259/F1261%</f>
        <v>0</v>
      </c>
    </row>
    <row r="1260" spans="1:99" ht="15.75" customHeight="1" x14ac:dyDescent="0.25">
      <c r="A1260" s="182" t="s">
        <v>60</v>
      </c>
      <c r="B1260" s="202"/>
      <c r="C1260" s="204">
        <v>92.31</v>
      </c>
      <c r="D1260" s="204">
        <v>64.88</v>
      </c>
      <c r="E1260" s="204">
        <v>86.795000000000002</v>
      </c>
      <c r="F1260" s="205">
        <f t="shared" si="1063"/>
        <v>243.98500000000001</v>
      </c>
      <c r="G1260" s="206">
        <f t="shared" si="1054"/>
        <v>8430.1810000000005</v>
      </c>
      <c r="H1260" s="205">
        <f>G1260/BH1245</f>
        <v>301.0778928571429</v>
      </c>
      <c r="I1260" s="231">
        <f t="shared" si="1047"/>
        <v>0</v>
      </c>
      <c r="J1260" s="207">
        <f t="shared" si="1055"/>
        <v>1510</v>
      </c>
      <c r="K1260" s="231">
        <f t="shared" si="1048"/>
        <v>30</v>
      </c>
      <c r="L1260" s="207">
        <f t="shared" si="1056"/>
        <v>1195</v>
      </c>
      <c r="M1260" s="207">
        <f t="shared" si="1049"/>
        <v>1380</v>
      </c>
      <c r="N1260" s="207">
        <f t="shared" si="1057"/>
        <v>52197</v>
      </c>
      <c r="O1260" s="208">
        <f>(16*24*60-(I1260+K1260+M1260+AR1260+AS1260+AT1260+AP1260))/16/24/60*100</f>
        <v>93.880208333333343</v>
      </c>
      <c r="P1260" s="208">
        <f>(16*X1260*24*60-(J1260+L1260+N1260+AQ1260+AU1260))/16/X1260/24/60*100</f>
        <v>91.484995039682531</v>
      </c>
      <c r="Q1260" s="232"/>
      <c r="R1260" s="233"/>
      <c r="S1260" s="233"/>
      <c r="T1260" s="234"/>
      <c r="U1260" s="234"/>
      <c r="V1260" s="272"/>
      <c r="W1260" s="213"/>
      <c r="X1260" s="214">
        <f>X1265</f>
        <v>28</v>
      </c>
      <c r="Y1260" s="182" t="s">
        <v>60</v>
      </c>
      <c r="Z1260" s="215"/>
      <c r="AA1260" s="216"/>
      <c r="AB1260" s="216"/>
      <c r="AC1260" s="210">
        <f t="shared" si="1050"/>
        <v>0</v>
      </c>
      <c r="AD1260" s="235">
        <v>30</v>
      </c>
      <c r="AE1260" s="235"/>
      <c r="AF1260" s="235"/>
      <c r="AG1260" s="210">
        <f t="shared" si="1051"/>
        <v>30</v>
      </c>
      <c r="AH1260" s="235">
        <v>345</v>
      </c>
      <c r="AI1260" s="235">
        <v>480</v>
      </c>
      <c r="AJ1260" s="235">
        <v>555</v>
      </c>
      <c r="AK1260" s="210">
        <f t="shared" si="1052"/>
        <v>1380</v>
      </c>
      <c r="AL1260" s="233"/>
      <c r="AM1260" s="233"/>
      <c r="AN1260" s="233"/>
      <c r="AO1260" s="207">
        <f t="shared" si="1059"/>
        <v>0</v>
      </c>
      <c r="AP1260" s="236"/>
      <c r="AQ1260" s="411">
        <f t="shared" si="1060"/>
        <v>0</v>
      </c>
      <c r="AR1260" s="237"/>
      <c r="AS1260" s="237"/>
      <c r="AT1260" s="237"/>
      <c r="AU1260" s="219">
        <f t="shared" si="1061"/>
        <v>30</v>
      </c>
      <c r="AV1260" s="263" t="s">
        <v>60</v>
      </c>
      <c r="AW1260" s="221"/>
      <c r="AX1260" s="210"/>
      <c r="AY1260" s="210"/>
      <c r="AZ1260" s="219">
        <f t="shared" si="1064"/>
        <v>0</v>
      </c>
      <c r="BA1260" s="222">
        <f t="shared" si="1062"/>
        <v>0</v>
      </c>
      <c r="BB1260" s="221">
        <f>AH1260</f>
        <v>345</v>
      </c>
      <c r="BC1260" s="221">
        <f>AI1260</f>
        <v>480</v>
      </c>
      <c r="BD1260" s="221">
        <f>AJ1260</f>
        <v>555</v>
      </c>
      <c r="BE1260" s="219">
        <f t="shared" si="1065"/>
        <v>1380</v>
      </c>
      <c r="BF1260" s="222">
        <f t="shared" si="1053"/>
        <v>49317</v>
      </c>
      <c r="BG1260" s="223"/>
      <c r="BH1260" s="224" t="s">
        <v>61</v>
      </c>
      <c r="BI1260" s="268">
        <v>1.27</v>
      </c>
      <c r="BJ1260" s="249">
        <v>1.37</v>
      </c>
      <c r="BK1260" s="226"/>
      <c r="BL1260" s="269"/>
      <c r="BM1260" s="268">
        <v>1.06</v>
      </c>
      <c r="BN1260" s="226">
        <v>1.1599999999999999</v>
      </c>
      <c r="BO1260" s="226"/>
      <c r="BP1260" s="270"/>
      <c r="BQ1260" s="268">
        <v>0.8</v>
      </c>
      <c r="BR1260" s="226">
        <v>0.9</v>
      </c>
      <c r="BS1260" s="226"/>
      <c r="BT1260" s="271"/>
      <c r="BU1260" s="8"/>
      <c r="BV1260" s="87"/>
      <c r="BW1260" s="104" t="s">
        <v>62</v>
      </c>
      <c r="BX1260" s="127">
        <f t="shared" si="1066"/>
        <v>3.13</v>
      </c>
      <c r="BY1260" s="128">
        <f t="shared" si="1066"/>
        <v>3.43</v>
      </c>
      <c r="BZ1260" s="102">
        <f t="shared" si="1066"/>
        <v>0</v>
      </c>
      <c r="CA1260" s="124">
        <f t="shared" si="1066"/>
        <v>0</v>
      </c>
      <c r="CB1260" s="9"/>
      <c r="CC1260" s="87"/>
      <c r="CD1260" s="90" t="s">
        <v>62</v>
      </c>
      <c r="CE1260" s="129">
        <f t="shared" si="1067"/>
        <v>3.13</v>
      </c>
      <c r="CF1260" s="102">
        <f t="shared" si="1067"/>
        <v>3.43</v>
      </c>
      <c r="CG1260" s="102">
        <f t="shared" si="1067"/>
        <v>0</v>
      </c>
      <c r="CH1260" s="126">
        <f t="shared" si="1067"/>
        <v>0</v>
      </c>
      <c r="CI1260" s="8"/>
      <c r="CJ1260" s="9"/>
      <c r="CK1260" s="25" t="s">
        <v>61</v>
      </c>
      <c r="CL1260" s="31">
        <f>BJ1260/(BJ1260+C1262)%</f>
        <v>3.4378920953575913</v>
      </c>
      <c r="CM1260" s="31">
        <f>BN1260/(BN1260+D1262)%</f>
        <v>2.7462121212121215</v>
      </c>
      <c r="CN1260" s="31">
        <f>BR1260/(BR1260+E1262)%</f>
        <v>1.9819423034573884</v>
      </c>
      <c r="CO1260" s="32">
        <f>BY1260/(BY1260+F1262)%</f>
        <v>2.6901960784313728</v>
      </c>
      <c r="CP1260" s="8"/>
      <c r="CQ1260" s="25" t="s">
        <v>61</v>
      </c>
      <c r="CR1260" s="31">
        <f>BK1260/C1262%</f>
        <v>0</v>
      </c>
      <c r="CS1260" s="31">
        <f>BO1260/D1262%</f>
        <v>0</v>
      </c>
      <c r="CT1260" s="31">
        <f>BS1260/E1262%</f>
        <v>0</v>
      </c>
      <c r="CU1260" s="32">
        <f>BZ1260/F1262%</f>
        <v>0</v>
      </c>
    </row>
    <row r="1261" spans="1:99" ht="15.75" customHeight="1" x14ac:dyDescent="0.25">
      <c r="A1261" s="201" t="s">
        <v>59</v>
      </c>
      <c r="B1261" s="202"/>
      <c r="C1261" s="204">
        <v>30.972999999999999</v>
      </c>
      <c r="D1261" s="204">
        <v>58.524999999999999</v>
      </c>
      <c r="E1261" s="204">
        <v>44.38</v>
      </c>
      <c r="F1261" s="206">
        <f t="shared" si="1063"/>
        <v>133.87799999999999</v>
      </c>
      <c r="G1261" s="206">
        <f t="shared" si="1054"/>
        <v>3404.3900000000008</v>
      </c>
      <c r="H1261" s="206">
        <f>G1261/BH1245</f>
        <v>121.58535714285718</v>
      </c>
      <c r="I1261" s="207">
        <f t="shared" si="1047"/>
        <v>0</v>
      </c>
      <c r="J1261" s="207">
        <f t="shared" si="1055"/>
        <v>0</v>
      </c>
      <c r="K1261" s="207">
        <f t="shared" si="1048"/>
        <v>0</v>
      </c>
      <c r="L1261" s="207">
        <f t="shared" si="1056"/>
        <v>100</v>
      </c>
      <c r="M1261" s="207">
        <f t="shared" si="1049"/>
        <v>500</v>
      </c>
      <c r="N1261" s="207" t="e">
        <f t="shared" si="1057"/>
        <v>#VALUE!</v>
      </c>
      <c r="O1261" s="208">
        <f>(24*60-(I1261+K1261+M1261+AR1261+AS1261+AT1261+AP1261))/24/60*100</f>
        <v>65.277777777777786</v>
      </c>
      <c r="P1261" s="208" t="e">
        <f>(X1261*24*60-(J1261+L1261+N1261+AQ1261+AU1261))/X1261/24/60*100</f>
        <v>#VALUE!</v>
      </c>
      <c r="Q1261" s="209"/>
      <c r="R1261" s="210"/>
      <c r="S1261" s="210"/>
      <c r="T1261" s="209"/>
      <c r="U1261" s="209"/>
      <c r="V1261" s="212"/>
      <c r="W1261" s="213"/>
      <c r="X1261" s="214">
        <f>X1260</f>
        <v>28</v>
      </c>
      <c r="Y1261" s="201" t="s">
        <v>59</v>
      </c>
      <c r="Z1261" s="215"/>
      <c r="AA1261" s="216"/>
      <c r="AB1261" s="216"/>
      <c r="AC1261" s="210">
        <f t="shared" si="1050"/>
        <v>0</v>
      </c>
      <c r="AD1261" s="235"/>
      <c r="AE1261" s="235"/>
      <c r="AF1261" s="235"/>
      <c r="AG1261" s="210">
        <f t="shared" si="1051"/>
        <v>0</v>
      </c>
      <c r="AH1261" s="235">
        <v>160</v>
      </c>
      <c r="AI1261" s="235">
        <v>170</v>
      </c>
      <c r="AJ1261" s="235">
        <v>170</v>
      </c>
      <c r="AK1261" s="210">
        <f t="shared" si="1052"/>
        <v>500</v>
      </c>
      <c r="AL1261" s="210"/>
      <c r="AM1261" s="210"/>
      <c r="AN1261" s="210"/>
      <c r="AO1261" s="207">
        <f t="shared" si="1059"/>
        <v>0</v>
      </c>
      <c r="AP1261" s="209"/>
      <c r="AQ1261" s="411">
        <f t="shared" si="1060"/>
        <v>0</v>
      </c>
      <c r="AR1261" s="210"/>
      <c r="AS1261" s="210"/>
      <c r="AT1261" s="210"/>
      <c r="AU1261" s="219">
        <f t="shared" si="1061"/>
        <v>0</v>
      </c>
      <c r="AV1261" s="263" t="s">
        <v>63</v>
      </c>
      <c r="AW1261" s="221"/>
      <c r="AX1261" s="210"/>
      <c r="AY1261" s="210"/>
      <c r="AZ1261" s="219">
        <f t="shared" si="1064"/>
        <v>0</v>
      </c>
      <c r="BA1261" s="222">
        <f t="shared" si="1062"/>
        <v>0</v>
      </c>
      <c r="BB1261" s="221"/>
      <c r="BC1261" s="210"/>
      <c r="BD1261" s="210"/>
      <c r="BE1261" s="219">
        <f t="shared" si="1065"/>
        <v>0</v>
      </c>
      <c r="BF1261" s="222">
        <f t="shared" si="1053"/>
        <v>0</v>
      </c>
      <c r="BG1261" s="238"/>
      <c r="BH1261" s="195"/>
      <c r="BI1261" s="274"/>
      <c r="BJ1261" s="240"/>
      <c r="BK1261" s="241"/>
      <c r="BL1261" s="275"/>
      <c r="BM1261" s="274"/>
      <c r="BN1261" s="241"/>
      <c r="BO1261" s="241"/>
      <c r="BP1261" s="276"/>
      <c r="BQ1261" s="274"/>
      <c r="BR1261" s="241"/>
      <c r="BS1261" s="241"/>
      <c r="BT1261" s="265"/>
      <c r="BU1261" s="8"/>
      <c r="BV1261" s="87"/>
      <c r="BW1261" s="107"/>
      <c r="BX1261" s="130"/>
      <c r="BY1261" s="93"/>
      <c r="BZ1261" s="93"/>
      <c r="CA1261" s="98"/>
      <c r="CB1261" s="8"/>
      <c r="CC1261" s="87"/>
      <c r="CD1261" s="108"/>
      <c r="CE1261" s="109"/>
      <c r="CF1261" s="93"/>
      <c r="CG1261" s="93"/>
      <c r="CH1261" s="110"/>
      <c r="CI1261" s="8"/>
      <c r="CJ1261" s="9"/>
      <c r="CK1261" s="25"/>
      <c r="CL1261" s="2"/>
      <c r="CM1261" s="2"/>
      <c r="CN1261" s="2"/>
      <c r="CO1261" s="3"/>
      <c r="CP1261" s="8"/>
      <c r="CQ1261" s="25"/>
      <c r="CR1261" s="2"/>
      <c r="CS1261" s="2"/>
      <c r="CT1261" s="2"/>
      <c r="CU1261" s="3"/>
    </row>
    <row r="1262" spans="1:99" ht="15.75" customHeight="1" x14ac:dyDescent="0.25">
      <c r="A1262" s="182" t="s">
        <v>62</v>
      </c>
      <c r="B1262" s="202"/>
      <c r="C1262" s="204">
        <v>38.479999999999997</v>
      </c>
      <c r="D1262" s="204">
        <v>41.08</v>
      </c>
      <c r="E1262" s="204">
        <v>44.51</v>
      </c>
      <c r="F1262" s="205">
        <f t="shared" si="1063"/>
        <v>124.07</v>
      </c>
      <c r="G1262" s="206">
        <f t="shared" si="1054"/>
        <v>3510.6440000000002</v>
      </c>
      <c r="H1262" s="205">
        <f>G1262/BH1245</f>
        <v>125.38014285714287</v>
      </c>
      <c r="I1262" s="231">
        <f t="shared" si="1047"/>
        <v>0</v>
      </c>
      <c r="J1262" s="207">
        <f t="shared" si="1055"/>
        <v>180</v>
      </c>
      <c r="K1262" s="231">
        <f t="shared" si="1048"/>
        <v>0</v>
      </c>
      <c r="L1262" s="207">
        <f t="shared" si="1056"/>
        <v>0</v>
      </c>
      <c r="M1262" s="207">
        <f t="shared" si="1049"/>
        <v>435</v>
      </c>
      <c r="N1262" s="207">
        <f t="shared" si="1057"/>
        <v>12550</v>
      </c>
      <c r="O1262" s="208">
        <f>(24*60-(I1262+K1262+M1262+AR1262+AS1262+AT1262+AP1262))/24/60*100</f>
        <v>69.791666666666657</v>
      </c>
      <c r="P1262" s="208">
        <f>(X1262*24*60-(J1262+L1262+N1262+AQ1262+AU1262))/X1262/24/60*100</f>
        <v>68.427579365079367</v>
      </c>
      <c r="Q1262" s="232"/>
      <c r="R1262" s="233"/>
      <c r="S1262" s="233"/>
      <c r="T1262" s="234"/>
      <c r="U1262" s="234"/>
      <c r="V1262" s="272"/>
      <c r="W1262" s="213"/>
      <c r="X1262" s="214">
        <f>X1261</f>
        <v>28</v>
      </c>
      <c r="Y1262" s="182" t="s">
        <v>62</v>
      </c>
      <c r="Z1262" s="215"/>
      <c r="AA1262" s="216"/>
      <c r="AB1262" s="216"/>
      <c r="AC1262" s="210">
        <f t="shared" si="1050"/>
        <v>0</v>
      </c>
      <c r="AD1262" s="235"/>
      <c r="AE1262" s="235"/>
      <c r="AF1262" s="235"/>
      <c r="AG1262" s="210">
        <f t="shared" si="1051"/>
        <v>0</v>
      </c>
      <c r="AH1262" s="235">
        <v>155</v>
      </c>
      <c r="AI1262" s="235">
        <v>120</v>
      </c>
      <c r="AJ1262" s="235">
        <v>160</v>
      </c>
      <c r="AK1262" s="210">
        <f t="shared" si="1052"/>
        <v>435</v>
      </c>
      <c r="AL1262" s="233"/>
      <c r="AM1262" s="233"/>
      <c r="AN1262" s="233"/>
      <c r="AO1262" s="207">
        <f t="shared" si="1059"/>
        <v>0</v>
      </c>
      <c r="AP1262" s="236"/>
      <c r="AQ1262" s="411">
        <f t="shared" si="1060"/>
        <v>0</v>
      </c>
      <c r="AR1262" s="237"/>
      <c r="AS1262" s="237"/>
      <c r="AT1262" s="237"/>
      <c r="AU1262" s="219">
        <f t="shared" si="1061"/>
        <v>0</v>
      </c>
      <c r="AV1262" s="263" t="s">
        <v>64</v>
      </c>
      <c r="AW1262" s="221"/>
      <c r="AX1262" s="210"/>
      <c r="AY1262" s="210"/>
      <c r="AZ1262" s="219">
        <f t="shared" si="1064"/>
        <v>0</v>
      </c>
      <c r="BA1262" s="222">
        <f t="shared" si="1062"/>
        <v>0</v>
      </c>
      <c r="BB1262" s="221"/>
      <c r="BC1262" s="210"/>
      <c r="BD1262" s="210"/>
      <c r="BE1262" s="219">
        <f t="shared" si="1065"/>
        <v>0</v>
      </c>
      <c r="BF1262" s="222">
        <f t="shared" si="1053"/>
        <v>0</v>
      </c>
      <c r="BG1262" s="223"/>
      <c r="BH1262" s="224" t="s">
        <v>65</v>
      </c>
      <c r="BI1262" s="268">
        <v>1.24</v>
      </c>
      <c r="BJ1262" s="249">
        <v>1.36</v>
      </c>
      <c r="BK1262" s="226"/>
      <c r="BL1262" s="269"/>
      <c r="BM1262" s="268">
        <v>1.06</v>
      </c>
      <c r="BN1262" s="226">
        <v>1.18</v>
      </c>
      <c r="BO1262" s="226"/>
      <c r="BP1262" s="270"/>
      <c r="BQ1262" s="268">
        <v>0.7</v>
      </c>
      <c r="BR1262" s="226">
        <v>0.82</v>
      </c>
      <c r="BS1262" s="226"/>
      <c r="BT1262" s="271"/>
      <c r="BU1262" s="8"/>
      <c r="BV1262" s="87"/>
      <c r="BW1262" s="104" t="s">
        <v>66</v>
      </c>
      <c r="BX1262" s="127">
        <f>BI1262+BM1262+BQ1262</f>
        <v>3</v>
      </c>
      <c r="BY1262" s="128">
        <f>BJ1262+BN1262+BR1262</f>
        <v>3.36</v>
      </c>
      <c r="BZ1262" s="102">
        <f>BK1262+BO1262+BS1262</f>
        <v>0</v>
      </c>
      <c r="CA1262" s="124">
        <f>BL1262+BP1262+BT1262</f>
        <v>0</v>
      </c>
      <c r="CB1262" s="8"/>
      <c r="CC1262" s="87"/>
      <c r="CD1262" s="90" t="s">
        <v>66</v>
      </c>
      <c r="CE1262" s="129">
        <f>BX1262</f>
        <v>3</v>
      </c>
      <c r="CF1262" s="102">
        <f>BY1262</f>
        <v>3.36</v>
      </c>
      <c r="CG1262" s="102">
        <f>BZ1262</f>
        <v>0</v>
      </c>
      <c r="CH1262" s="126">
        <f>CA1262</f>
        <v>0</v>
      </c>
      <c r="CI1262" s="8"/>
      <c r="CJ1262" s="9"/>
      <c r="CK1262" s="25" t="s">
        <v>65</v>
      </c>
      <c r="CL1262" s="31">
        <f>BJ1262/(BJ1262+C1263)%</f>
        <v>2.6073619631901845</v>
      </c>
      <c r="CM1262" s="31">
        <f>BN1262/(BN1262+D1263)%</f>
        <v>3.2841636515446702</v>
      </c>
      <c r="CN1262" s="31">
        <f>BR1262/(BR1262+E1263)%</f>
        <v>3.7238873751135326</v>
      </c>
      <c r="CO1262" s="32">
        <f>BY1262/(BY1262+F1263)%</f>
        <v>3.0514939605848697</v>
      </c>
      <c r="CP1262" s="8"/>
      <c r="CQ1262" s="25" t="s">
        <v>65</v>
      </c>
      <c r="CR1262" s="31">
        <f>BK1262/C1263%</f>
        <v>0</v>
      </c>
      <c r="CS1262" s="31">
        <f>BO1262/D1263%</f>
        <v>0</v>
      </c>
      <c r="CT1262" s="31">
        <f>BS1262/E1263%</f>
        <v>0</v>
      </c>
      <c r="CU1262" s="32">
        <f>BZ1262/F1263%</f>
        <v>0</v>
      </c>
    </row>
    <row r="1263" spans="1:99" ht="15.75" customHeight="1" x14ac:dyDescent="0.25">
      <c r="A1263" s="182" t="s">
        <v>66</v>
      </c>
      <c r="B1263" s="202"/>
      <c r="C1263" s="204">
        <v>50.8</v>
      </c>
      <c r="D1263" s="204">
        <v>34.75</v>
      </c>
      <c r="E1263" s="204">
        <v>21.2</v>
      </c>
      <c r="F1263" s="205">
        <f t="shared" si="1063"/>
        <v>106.75</v>
      </c>
      <c r="G1263" s="206">
        <f t="shared" si="1054"/>
        <v>2755.5870000000004</v>
      </c>
      <c r="H1263" s="205">
        <f>G1263/BH1245</f>
        <v>98.413821428571438</v>
      </c>
      <c r="I1263" s="231">
        <f t="shared" si="1047"/>
        <v>0</v>
      </c>
      <c r="J1263" s="207">
        <f t="shared" si="1055"/>
        <v>0</v>
      </c>
      <c r="K1263" s="231">
        <f t="shared" si="1048"/>
        <v>0</v>
      </c>
      <c r="L1263" s="207">
        <f t="shared" si="1056"/>
        <v>30</v>
      </c>
      <c r="M1263" s="207">
        <f t="shared" si="1049"/>
        <v>500</v>
      </c>
      <c r="N1263" s="207">
        <f t="shared" si="1057"/>
        <v>13400</v>
      </c>
      <c r="O1263" s="208">
        <f>(24*60-(I1263+K1263+M1263+AR1263+AS1263+AT1263+AP1263))/24/60*100</f>
        <v>65.277777777777786</v>
      </c>
      <c r="P1263" s="208">
        <f>(X1263*24*60-(J1263+L1263+N1263+AQ1263+AU1263))/X1263/24/60*100</f>
        <v>66.468253968253961</v>
      </c>
      <c r="Q1263" s="232"/>
      <c r="R1263" s="233"/>
      <c r="S1263" s="233"/>
      <c r="T1263" s="234"/>
      <c r="U1263" s="234"/>
      <c r="V1263" s="272"/>
      <c r="W1263" s="213"/>
      <c r="X1263" s="214">
        <f>X1262</f>
        <v>28</v>
      </c>
      <c r="Y1263" s="182" t="s">
        <v>66</v>
      </c>
      <c r="Z1263" s="215"/>
      <c r="AA1263" s="216"/>
      <c r="AB1263" s="216"/>
      <c r="AC1263" s="210">
        <f t="shared" si="1050"/>
        <v>0</v>
      </c>
      <c r="AD1263" s="246"/>
      <c r="AE1263" s="246"/>
      <c r="AF1263" s="235"/>
      <c r="AG1263" s="210">
        <f t="shared" si="1051"/>
        <v>0</v>
      </c>
      <c r="AH1263" s="235">
        <v>190</v>
      </c>
      <c r="AI1263" s="235">
        <v>160</v>
      </c>
      <c r="AJ1263" s="235">
        <v>150</v>
      </c>
      <c r="AK1263" s="210">
        <f t="shared" si="1052"/>
        <v>500</v>
      </c>
      <c r="AL1263" s="233"/>
      <c r="AM1263" s="233"/>
      <c r="AN1263" s="233"/>
      <c r="AO1263" s="207">
        <f t="shared" si="1059"/>
        <v>0</v>
      </c>
      <c r="AP1263" s="236"/>
      <c r="AQ1263" s="411">
        <f t="shared" si="1060"/>
        <v>0</v>
      </c>
      <c r="AR1263" s="237"/>
      <c r="AS1263" s="237"/>
      <c r="AT1263" s="237"/>
      <c r="AU1263" s="219">
        <f t="shared" si="1061"/>
        <v>90</v>
      </c>
      <c r="AV1263" s="263" t="s">
        <v>67</v>
      </c>
      <c r="AW1263" s="221"/>
      <c r="AX1263" s="210"/>
      <c r="AY1263" s="210"/>
      <c r="AZ1263" s="219">
        <f t="shared" si="1064"/>
        <v>0</v>
      </c>
      <c r="BA1263" s="222">
        <f t="shared" si="1062"/>
        <v>0</v>
      </c>
      <c r="BB1263" s="221"/>
      <c r="BC1263" s="210"/>
      <c r="BD1263" s="210"/>
      <c r="BE1263" s="219">
        <f t="shared" si="1065"/>
        <v>0</v>
      </c>
      <c r="BF1263" s="222">
        <f t="shared" si="1053"/>
        <v>0</v>
      </c>
      <c r="BG1263" s="238"/>
      <c r="BH1263" s="195"/>
      <c r="BI1263" s="278"/>
      <c r="BJ1263" s="276"/>
      <c r="BK1263" s="279"/>
      <c r="BL1263" s="280"/>
      <c r="BM1263" s="279"/>
      <c r="BN1263" s="281"/>
      <c r="BO1263" s="281"/>
      <c r="BP1263" s="280"/>
      <c r="BQ1263" s="279"/>
      <c r="BR1263" s="197"/>
      <c r="BS1263" s="197"/>
      <c r="BT1263" s="282"/>
      <c r="BU1263" s="8"/>
      <c r="BV1263" s="87"/>
      <c r="BW1263" s="107"/>
      <c r="BX1263" s="130"/>
      <c r="BY1263" s="93"/>
      <c r="BZ1263" s="93"/>
      <c r="CA1263" s="98"/>
      <c r="CB1263" s="8"/>
      <c r="CC1263" s="87"/>
      <c r="CD1263" s="131"/>
      <c r="CE1263" s="132"/>
      <c r="CF1263" s="93"/>
      <c r="CG1263" s="93"/>
      <c r="CH1263" s="133"/>
      <c r="CI1263" s="8"/>
      <c r="CJ1263" s="9"/>
      <c r="CK1263" s="25"/>
      <c r="CL1263" s="2"/>
      <c r="CM1263" s="2"/>
      <c r="CN1263" s="2"/>
      <c r="CO1263" s="3"/>
      <c r="CP1263" s="8"/>
      <c r="CQ1263" s="25"/>
      <c r="CR1263" s="2"/>
      <c r="CS1263" s="2"/>
      <c r="CT1263" s="2"/>
      <c r="CU1263" s="3"/>
    </row>
    <row r="1264" spans="1:99" ht="15.75" customHeight="1" x14ac:dyDescent="0.25">
      <c r="A1264" s="182" t="s">
        <v>68</v>
      </c>
      <c r="B1264" s="202"/>
      <c r="C1264" s="204">
        <v>16.988</v>
      </c>
      <c r="D1264" s="204">
        <v>21.3</v>
      </c>
      <c r="E1264" s="204">
        <v>14.15</v>
      </c>
      <c r="F1264" s="205">
        <f t="shared" si="1063"/>
        <v>52.437999999999995</v>
      </c>
      <c r="G1264" s="206">
        <f t="shared" si="1054"/>
        <v>985.09000000000015</v>
      </c>
      <c r="H1264" s="205">
        <f>G1264/BH1245</f>
        <v>35.181785714285716</v>
      </c>
      <c r="I1264" s="231">
        <f t="shared" si="1047"/>
        <v>0</v>
      </c>
      <c r="J1264" s="207">
        <f t="shared" si="1055"/>
        <v>0</v>
      </c>
      <c r="K1264" s="231">
        <f t="shared" si="1048"/>
        <v>0</v>
      </c>
      <c r="L1264" s="207">
        <f t="shared" si="1056"/>
        <v>0</v>
      </c>
      <c r="M1264" s="207">
        <f t="shared" si="1049"/>
        <v>400</v>
      </c>
      <c r="N1264" s="207">
        <f t="shared" si="1057"/>
        <v>11710</v>
      </c>
      <c r="O1264" s="208">
        <f>(24*60-(I1264+K1264+M1264+AR1264+AS1264+AT1264+AP1264))/24/60*100</f>
        <v>72.222222222222214</v>
      </c>
      <c r="P1264" s="208">
        <f>(X1264*24*60-(J1264+L1264+N1264+AQ1264+AU1264))/X1264/24/60*100</f>
        <v>70.95734126984128</v>
      </c>
      <c r="Q1264" s="232"/>
      <c r="R1264" s="233"/>
      <c r="S1264" s="233"/>
      <c r="T1264" s="234"/>
      <c r="U1264" s="234"/>
      <c r="V1264" s="272"/>
      <c r="W1264" s="213"/>
      <c r="X1264" s="214">
        <v>28</v>
      </c>
      <c r="Y1264" s="182" t="s">
        <v>68</v>
      </c>
      <c r="Z1264" s="215"/>
      <c r="AA1264" s="216"/>
      <c r="AB1264" s="216"/>
      <c r="AC1264" s="210">
        <f t="shared" si="1050"/>
        <v>0</v>
      </c>
      <c r="AD1264" s="235"/>
      <c r="AE1264" s="235"/>
      <c r="AF1264" s="235"/>
      <c r="AG1264" s="210">
        <f t="shared" si="1051"/>
        <v>0</v>
      </c>
      <c r="AH1264" s="216">
        <v>80</v>
      </c>
      <c r="AI1264" s="216">
        <v>160</v>
      </c>
      <c r="AJ1264" s="216">
        <v>160</v>
      </c>
      <c r="AK1264" s="210">
        <f t="shared" si="1052"/>
        <v>400</v>
      </c>
      <c r="AL1264" s="233"/>
      <c r="AM1264" s="233"/>
      <c r="AN1264" s="233"/>
      <c r="AO1264" s="207">
        <f t="shared" si="1059"/>
        <v>0</v>
      </c>
      <c r="AP1264" s="236"/>
      <c r="AQ1264" s="411">
        <f t="shared" si="1060"/>
        <v>0</v>
      </c>
      <c r="AR1264" s="237"/>
      <c r="AS1264" s="237"/>
      <c r="AT1264" s="237"/>
      <c r="AU1264" s="219">
        <f t="shared" si="1061"/>
        <v>0</v>
      </c>
      <c r="AV1264" s="263" t="s">
        <v>69</v>
      </c>
      <c r="AW1264" s="221"/>
      <c r="AX1264" s="210"/>
      <c r="AY1264" s="210"/>
      <c r="AZ1264" s="219">
        <f t="shared" si="1064"/>
        <v>0</v>
      </c>
      <c r="BA1264" s="222">
        <f t="shared" si="1062"/>
        <v>0</v>
      </c>
      <c r="BB1264" s="221"/>
      <c r="BC1264" s="210"/>
      <c r="BD1264" s="210"/>
      <c r="BE1264" s="219">
        <f t="shared" si="1065"/>
        <v>0</v>
      </c>
      <c r="BF1264" s="222">
        <f t="shared" si="1053"/>
        <v>0</v>
      </c>
      <c r="BG1264" s="223"/>
      <c r="BH1264" s="224" t="s">
        <v>70</v>
      </c>
      <c r="BI1264" s="268">
        <v>0.88</v>
      </c>
      <c r="BJ1264" s="249">
        <v>0.88</v>
      </c>
      <c r="BK1264" s="226"/>
      <c r="BL1264" s="269"/>
      <c r="BM1264" s="268">
        <v>0.48</v>
      </c>
      <c r="BN1264" s="226">
        <v>0.48</v>
      </c>
      <c r="BO1264" s="226"/>
      <c r="BP1264" s="270"/>
      <c r="BQ1264" s="268">
        <v>0.3</v>
      </c>
      <c r="BR1264" s="226">
        <v>0.3</v>
      </c>
      <c r="BS1264" s="226"/>
      <c r="BT1264" s="250"/>
      <c r="BU1264" s="8"/>
      <c r="BV1264" s="87"/>
      <c r="BW1264" s="104" t="s">
        <v>68</v>
      </c>
      <c r="BX1264" s="127">
        <f>BI1264+BM1264+BQ1264</f>
        <v>1.66</v>
      </c>
      <c r="BY1264" s="128">
        <f>BJ1264+BN1264+BR1264</f>
        <v>1.66</v>
      </c>
      <c r="BZ1264" s="102">
        <f>BK1264+BO1264+BS1264</f>
        <v>0</v>
      </c>
      <c r="CA1264" s="124">
        <f>BL1264+BP1264+BT1264</f>
        <v>0</v>
      </c>
      <c r="CB1264" s="8"/>
      <c r="CC1264" s="87"/>
      <c r="CD1264" s="131" t="s">
        <v>68</v>
      </c>
      <c r="CE1264" s="129">
        <f>BX1264</f>
        <v>1.66</v>
      </c>
      <c r="CF1264" s="102">
        <f>BY1264</f>
        <v>1.66</v>
      </c>
      <c r="CG1264" s="102">
        <f>BZ1264</f>
        <v>0</v>
      </c>
      <c r="CH1264" s="126">
        <f>CA1264</f>
        <v>0</v>
      </c>
      <c r="CI1264" s="8"/>
      <c r="CJ1264" s="9"/>
      <c r="CK1264" s="25" t="s">
        <v>70</v>
      </c>
      <c r="CL1264" s="31">
        <f>BJ1264/(BJ1264+C1264)%</f>
        <v>4.9250055965972699</v>
      </c>
      <c r="CM1264" s="31">
        <f>BN1264/(BN1264+D1264)%</f>
        <v>2.2038567493112944</v>
      </c>
      <c r="CN1264" s="31">
        <f>BR1264/(BR1264+E1264)%</f>
        <v>2.0761245674740483</v>
      </c>
      <c r="CO1264" s="32">
        <f>BY1264/(BY1264+F1264)%</f>
        <v>3.0685053051868834</v>
      </c>
      <c r="CP1264" s="8"/>
      <c r="CQ1264" s="25" t="s">
        <v>70</v>
      </c>
      <c r="CR1264" s="31">
        <f>BK1264/C1264%</f>
        <v>0</v>
      </c>
      <c r="CS1264" s="31">
        <f>BO1264/D1264%</f>
        <v>0</v>
      </c>
      <c r="CT1264" s="31">
        <f>BS1264/E1264%</f>
        <v>0</v>
      </c>
      <c r="CU1264" s="32">
        <f>BZ1264/F1264%</f>
        <v>0</v>
      </c>
    </row>
    <row r="1265" spans="1:99" ht="15.75" customHeight="1" x14ac:dyDescent="0.25">
      <c r="A1265" s="182" t="s">
        <v>71</v>
      </c>
      <c r="B1265" s="202"/>
      <c r="C1265" s="204">
        <v>4.22</v>
      </c>
      <c r="D1265" s="204">
        <v>6.6</v>
      </c>
      <c r="E1265" s="204">
        <v>2.0249999999999999</v>
      </c>
      <c r="F1265" s="206">
        <f t="shared" si="1063"/>
        <v>12.845000000000001</v>
      </c>
      <c r="G1265" s="206">
        <f t="shared" si="1054"/>
        <v>290.89100000000002</v>
      </c>
      <c r="H1265" s="206">
        <f>G1265/BH1245</f>
        <v>10.388964285714286</v>
      </c>
      <c r="I1265" s="207">
        <f t="shared" si="1047"/>
        <v>0</v>
      </c>
      <c r="J1265" s="207">
        <f t="shared" si="1055"/>
        <v>0</v>
      </c>
      <c r="K1265" s="207">
        <f t="shared" si="1048"/>
        <v>0</v>
      </c>
      <c r="L1265" s="207">
        <f t="shared" si="1056"/>
        <v>0</v>
      </c>
      <c r="M1265" s="207">
        <f t="shared" si="1049"/>
        <v>185</v>
      </c>
      <c r="N1265" s="207">
        <f t="shared" si="1057"/>
        <v>7700</v>
      </c>
      <c r="O1265" s="208">
        <f>(7*24*60-(I1265+K1265+M1265+AR1265+AS1265+AT1265+AP1265))/7/24/60*100</f>
        <v>98.164682539682545</v>
      </c>
      <c r="P1265" s="208">
        <f>(7*X1265*24*60-(J1265+L1265+N1265+AQ1265+AU1265))/7/X1265/24/60*100</f>
        <v>97.271825396825406</v>
      </c>
      <c r="Q1265" s="209"/>
      <c r="R1265" s="210"/>
      <c r="S1265" s="210"/>
      <c r="T1265" s="209"/>
      <c r="U1265" s="209"/>
      <c r="V1265" s="212"/>
      <c r="W1265" s="213"/>
      <c r="X1265" s="214">
        <f>X1258</f>
        <v>28</v>
      </c>
      <c r="Y1265" s="182" t="s">
        <v>71</v>
      </c>
      <c r="Z1265" s="215"/>
      <c r="AA1265" s="216"/>
      <c r="AB1265" s="216"/>
      <c r="AC1265" s="210">
        <f t="shared" si="1050"/>
        <v>0</v>
      </c>
      <c r="AD1265" s="235"/>
      <c r="AE1265" s="235"/>
      <c r="AF1265" s="235"/>
      <c r="AG1265" s="210">
        <f t="shared" si="1051"/>
        <v>0</v>
      </c>
      <c r="AH1265" s="216">
        <v>45</v>
      </c>
      <c r="AI1265" s="216">
        <v>40</v>
      </c>
      <c r="AJ1265" s="216">
        <v>100</v>
      </c>
      <c r="AK1265" s="210">
        <f t="shared" si="1052"/>
        <v>185</v>
      </c>
      <c r="AL1265" s="233"/>
      <c r="AM1265" s="233"/>
      <c r="AN1265" s="233"/>
      <c r="AO1265" s="207">
        <f t="shared" si="1059"/>
        <v>0</v>
      </c>
      <c r="AP1265" s="209"/>
      <c r="AQ1265" s="411">
        <f t="shared" si="1060"/>
        <v>0</v>
      </c>
      <c r="AR1265" s="210"/>
      <c r="AS1265" s="210"/>
      <c r="AT1265" s="210"/>
      <c r="AU1265" s="219">
        <f t="shared" si="1061"/>
        <v>0</v>
      </c>
      <c r="AV1265" s="263" t="s">
        <v>72</v>
      </c>
      <c r="AW1265" s="221">
        <f>AH1265</f>
        <v>45</v>
      </c>
      <c r="AX1265" s="221">
        <f>AI1265</f>
        <v>40</v>
      </c>
      <c r="AY1265" s="221">
        <f>AJ1265</f>
        <v>100</v>
      </c>
      <c r="AZ1265" s="219">
        <f t="shared" si="1064"/>
        <v>185</v>
      </c>
      <c r="BA1265" s="222">
        <f t="shared" si="1062"/>
        <v>4300</v>
      </c>
      <c r="BB1265" s="221"/>
      <c r="BC1265" s="210"/>
      <c r="BD1265" s="210"/>
      <c r="BE1265" s="219">
        <f t="shared" si="1065"/>
        <v>0</v>
      </c>
      <c r="BF1265" s="222">
        <f t="shared" si="1053"/>
        <v>0</v>
      </c>
      <c r="BG1265" s="238"/>
      <c r="BH1265" s="195"/>
      <c r="BI1265" s="274"/>
      <c r="BJ1265" s="240"/>
      <c r="BK1265" s="241"/>
      <c r="BL1265" s="275"/>
      <c r="BM1265" s="274"/>
      <c r="BN1265" s="241"/>
      <c r="BO1265" s="241"/>
      <c r="BP1265" s="276"/>
      <c r="BQ1265" s="274"/>
      <c r="BR1265" s="241"/>
      <c r="BS1265" s="241"/>
      <c r="BT1265" s="265"/>
      <c r="BU1265" s="8"/>
      <c r="BV1265" s="87"/>
      <c r="BW1265" s="134"/>
      <c r="BX1265" s="130"/>
      <c r="BY1265" s="93"/>
      <c r="BZ1265" s="93"/>
      <c r="CA1265" s="98"/>
      <c r="CB1265" s="8"/>
      <c r="CC1265" s="87"/>
      <c r="CD1265" s="90"/>
      <c r="CE1265" s="109"/>
      <c r="CF1265" s="93"/>
      <c r="CG1265" s="93"/>
      <c r="CH1265" s="110"/>
      <c r="CI1265" s="8"/>
      <c r="CJ1265" s="9"/>
      <c r="CK1265" s="25"/>
      <c r="CL1265" s="2"/>
      <c r="CM1265" s="2"/>
      <c r="CN1265" s="2"/>
      <c r="CO1265" s="3"/>
      <c r="CP1265" s="8"/>
      <c r="CQ1265" s="25"/>
      <c r="CR1265" s="2"/>
      <c r="CS1265" s="2"/>
      <c r="CT1265" s="2"/>
      <c r="CU1265" s="3"/>
    </row>
    <row r="1266" spans="1:99" ht="15.75" customHeight="1" x14ac:dyDescent="0.25">
      <c r="A1266" s="182" t="s">
        <v>73</v>
      </c>
      <c r="B1266" s="202"/>
      <c r="C1266" s="204">
        <v>9.83</v>
      </c>
      <c r="D1266" s="204">
        <v>17.420000000000002</v>
      </c>
      <c r="E1266" s="204">
        <v>8.4</v>
      </c>
      <c r="F1266" s="205">
        <f t="shared" ref="F1266:F1272" si="1068">C1266+D1266+E1266</f>
        <v>35.65</v>
      </c>
      <c r="G1266" s="206">
        <f t="shared" si="1054"/>
        <v>680.21999999999991</v>
      </c>
      <c r="H1266" s="205">
        <f>G1266/BH1245</f>
        <v>24.293571428571425</v>
      </c>
      <c r="I1266" s="231">
        <f t="shared" ref="I1266:I1271" si="1069">AC1266</f>
        <v>0</v>
      </c>
      <c r="J1266" s="207">
        <f t="shared" si="1055"/>
        <v>0</v>
      </c>
      <c r="K1266" s="231">
        <f t="shared" ref="K1266:K1271" si="1070">AG1266</f>
        <v>0</v>
      </c>
      <c r="L1266" s="207">
        <f t="shared" si="1056"/>
        <v>45</v>
      </c>
      <c r="M1266" s="207">
        <f t="shared" ref="M1266:M1271" si="1071">AK1266</f>
        <v>505</v>
      </c>
      <c r="N1266" s="207">
        <f t="shared" si="1057"/>
        <v>12960</v>
      </c>
      <c r="O1266" s="208">
        <f t="shared" ref="O1266:O1271" si="1072">(24*60-(I1266+K1266+M1266+AR1266+AS1266+AT1266+AP1266))/24/60*100</f>
        <v>64.930555555555557</v>
      </c>
      <c r="P1266" s="208">
        <f t="shared" ref="P1266:P1271" si="1073">(X1266*24*60-(J1266+L1266+N1266+AQ1266+AU1266))/X1266/24/60*100</f>
        <v>67.745535714285722</v>
      </c>
      <c r="Q1266" s="232"/>
      <c r="R1266" s="233"/>
      <c r="S1266" s="233"/>
      <c r="T1266" s="234"/>
      <c r="U1266" s="234"/>
      <c r="V1266" s="272"/>
      <c r="W1266" s="213"/>
      <c r="X1266" s="214">
        <v>28</v>
      </c>
      <c r="Y1266" s="182" t="s">
        <v>73</v>
      </c>
      <c r="Z1266" s="215"/>
      <c r="AA1266" s="216"/>
      <c r="AB1266" s="216"/>
      <c r="AC1266" s="210">
        <f t="shared" ref="AC1266:AC1271" si="1074">Z1266+AA1266+AB1266</f>
        <v>0</v>
      </c>
      <c r="AD1266" s="235"/>
      <c r="AE1266" s="235"/>
      <c r="AF1266" s="235"/>
      <c r="AG1266" s="210">
        <f t="shared" ref="AG1266:AG1271" si="1075">AD1266+AE1266+AF1266</f>
        <v>0</v>
      </c>
      <c r="AH1266" s="216">
        <v>150</v>
      </c>
      <c r="AI1266" s="216">
        <v>155</v>
      </c>
      <c r="AJ1266" s="216">
        <v>200</v>
      </c>
      <c r="AK1266" s="210">
        <f t="shared" ref="AK1266:AK1271" si="1076">AH1266+AI1266+AJ1266</f>
        <v>505</v>
      </c>
      <c r="AL1266" s="233"/>
      <c r="AM1266" s="233"/>
      <c r="AN1266" s="233"/>
      <c r="AO1266" s="207">
        <f t="shared" si="1059"/>
        <v>0</v>
      </c>
      <c r="AP1266" s="236"/>
      <c r="AQ1266" s="411">
        <f t="shared" si="1060"/>
        <v>0</v>
      </c>
      <c r="AR1266" s="237"/>
      <c r="AS1266" s="237"/>
      <c r="AT1266" s="237"/>
      <c r="AU1266" s="219">
        <f t="shared" si="1061"/>
        <v>0</v>
      </c>
      <c r="AV1266" s="263" t="s">
        <v>74</v>
      </c>
      <c r="AW1266" s="221"/>
      <c r="AX1266" s="210"/>
      <c r="AY1266" s="210"/>
      <c r="AZ1266" s="219">
        <f t="shared" ref="AZ1266:AZ1271" si="1077">AW1266+AX1266+AY1266</f>
        <v>0</v>
      </c>
      <c r="BA1266" s="222">
        <f t="shared" si="1062"/>
        <v>0</v>
      </c>
      <c r="BB1266" s="221"/>
      <c r="BC1266" s="210"/>
      <c r="BD1266" s="210"/>
      <c r="BE1266" s="219">
        <f t="shared" ref="BE1266:BE1271" si="1078">BB1266+BC1266+BD1266</f>
        <v>0</v>
      </c>
      <c r="BF1266" s="222">
        <f t="shared" si="1053"/>
        <v>0</v>
      </c>
      <c r="BG1266" s="223"/>
      <c r="BH1266" s="224" t="s">
        <v>71</v>
      </c>
      <c r="BI1266" s="268">
        <v>0.28000000000000003</v>
      </c>
      <c r="BJ1266" s="249">
        <v>0.28000000000000003</v>
      </c>
      <c r="BK1266" s="226"/>
      <c r="BL1266" s="269"/>
      <c r="BM1266" s="268">
        <v>0.35</v>
      </c>
      <c r="BN1266" s="226">
        <v>0.35</v>
      </c>
      <c r="BO1266" s="226"/>
      <c r="BP1266" s="270"/>
      <c r="BQ1266" s="268">
        <v>0.2</v>
      </c>
      <c r="BR1266" s="226">
        <v>0.2</v>
      </c>
      <c r="BS1266" s="226"/>
      <c r="BT1266" s="250"/>
      <c r="BU1266" s="8"/>
      <c r="BV1266" s="87"/>
      <c r="BW1266" s="104" t="s">
        <v>71</v>
      </c>
      <c r="BX1266" s="127">
        <f t="shared" ref="BX1266:CA1267" si="1079">BI1266+BM1266+BQ1266</f>
        <v>0.83000000000000007</v>
      </c>
      <c r="BY1266" s="128">
        <f t="shared" si="1079"/>
        <v>0.83000000000000007</v>
      </c>
      <c r="BZ1266" s="102">
        <f t="shared" si="1079"/>
        <v>0</v>
      </c>
      <c r="CA1266" s="124">
        <f t="shared" si="1079"/>
        <v>0</v>
      </c>
      <c r="CB1266" s="8"/>
      <c r="CC1266" s="87"/>
      <c r="CD1266" s="131" t="s">
        <v>71</v>
      </c>
      <c r="CE1266" s="129">
        <f t="shared" ref="CE1266:CH1267" si="1080">BX1266</f>
        <v>0.83000000000000007</v>
      </c>
      <c r="CF1266" s="102">
        <f t="shared" si="1080"/>
        <v>0.83000000000000007</v>
      </c>
      <c r="CG1266" s="102">
        <f t="shared" si="1080"/>
        <v>0</v>
      </c>
      <c r="CH1266" s="126">
        <f t="shared" si="1080"/>
        <v>0</v>
      </c>
      <c r="CI1266" s="8"/>
      <c r="CJ1266" s="9"/>
      <c r="CK1266" s="25" t="s">
        <v>75</v>
      </c>
      <c r="CL1266" s="31">
        <f>BJ1266/(BJ1266+C1265)%</f>
        <v>6.2222222222222232</v>
      </c>
      <c r="CM1266" s="31">
        <f>BN1266/(BN1266+D1265)%</f>
        <v>5.0359712230215834</v>
      </c>
      <c r="CN1266" s="31">
        <f>BR1266/(BR1266+E1266)%</f>
        <v>2.3255813953488373</v>
      </c>
      <c r="CO1266" s="32">
        <f>BY1266/(BY1266+F1265)%</f>
        <v>6.0694698354661796</v>
      </c>
      <c r="CP1266" s="8"/>
      <c r="CQ1266" s="25" t="s">
        <v>75</v>
      </c>
      <c r="CR1266" s="31">
        <f>BK1266/C1265%</f>
        <v>0</v>
      </c>
      <c r="CS1266" s="31">
        <f>BO1266/D1265%</f>
        <v>0</v>
      </c>
      <c r="CT1266" s="31">
        <f>BS1266/E1265%</f>
        <v>0</v>
      </c>
      <c r="CU1266" s="32">
        <f>BZ1266/F1265%</f>
        <v>0</v>
      </c>
    </row>
    <row r="1267" spans="1:99" ht="15.75" customHeight="1" x14ac:dyDescent="0.25">
      <c r="A1267" s="201" t="s">
        <v>76</v>
      </c>
      <c r="B1267" s="202"/>
      <c r="C1267" s="204">
        <v>6.9039999999999999</v>
      </c>
      <c r="D1267" s="204">
        <v>11.661</v>
      </c>
      <c r="E1267" s="204">
        <v>12.866</v>
      </c>
      <c r="F1267" s="206">
        <f t="shared" si="1068"/>
        <v>31.430999999999997</v>
      </c>
      <c r="G1267" s="206">
        <f t="shared" si="1054"/>
        <v>969.99680000000001</v>
      </c>
      <c r="H1267" s="206">
        <f>G1267/BH1245</f>
        <v>34.642742857142856</v>
      </c>
      <c r="I1267" s="207">
        <f t="shared" si="1069"/>
        <v>0</v>
      </c>
      <c r="J1267" s="207">
        <f t="shared" si="1055"/>
        <v>45</v>
      </c>
      <c r="K1267" s="207">
        <f t="shared" si="1070"/>
        <v>0</v>
      </c>
      <c r="L1267" s="207">
        <f t="shared" si="1056"/>
        <v>45</v>
      </c>
      <c r="M1267" s="207">
        <f t="shared" si="1071"/>
        <v>220</v>
      </c>
      <c r="N1267" s="207">
        <f t="shared" si="1057"/>
        <v>6515</v>
      </c>
      <c r="O1267" s="208">
        <f t="shared" si="1072"/>
        <v>84.722222222222214</v>
      </c>
      <c r="P1267" s="208">
        <f t="shared" si="1073"/>
        <v>83.544146825396822</v>
      </c>
      <c r="Q1267" s="209" t="e">
        <f t="shared" ref="Q1267:S1272" si="1081">C1267/AL1267*60</f>
        <v>#DIV/0!</v>
      </c>
      <c r="R1267" s="210" t="e">
        <f t="shared" si="1081"/>
        <v>#DIV/0!</v>
      </c>
      <c r="S1267" s="210" t="e">
        <f t="shared" si="1081"/>
        <v>#DIV/0!</v>
      </c>
      <c r="T1267" s="209" t="e">
        <f>(F1267)/(AL1267+AM1267+AN1267)*60</f>
        <v>#DIV/0!</v>
      </c>
      <c r="U1267" s="209" t="e">
        <f>(G1267)*60/AO1267</f>
        <v>#DIV/0!</v>
      </c>
      <c r="V1267" s="212"/>
      <c r="W1267" s="213"/>
      <c r="X1267" s="214">
        <f>X1263</f>
        <v>28</v>
      </c>
      <c r="Y1267" s="201" t="s">
        <v>76</v>
      </c>
      <c r="Z1267" s="215"/>
      <c r="AA1267" s="216"/>
      <c r="AB1267" s="216"/>
      <c r="AC1267" s="210">
        <f t="shared" si="1074"/>
        <v>0</v>
      </c>
      <c r="AD1267" s="235"/>
      <c r="AE1267" s="235"/>
      <c r="AF1267" s="246"/>
      <c r="AG1267" s="210">
        <f t="shared" si="1075"/>
        <v>0</v>
      </c>
      <c r="AH1267" s="235">
        <v>120</v>
      </c>
      <c r="AI1267" s="235">
        <v>60</v>
      </c>
      <c r="AJ1267" s="235">
        <v>40</v>
      </c>
      <c r="AK1267" s="210">
        <f t="shared" si="1076"/>
        <v>220</v>
      </c>
      <c r="AL1267" s="210"/>
      <c r="AM1267" s="210"/>
      <c r="AN1267" s="210"/>
      <c r="AO1267" s="207">
        <f t="shared" si="1059"/>
        <v>0</v>
      </c>
      <c r="AP1267" s="209"/>
      <c r="AQ1267" s="411">
        <f t="shared" si="1060"/>
        <v>0</v>
      </c>
      <c r="AR1267" s="210"/>
      <c r="AS1267" s="210"/>
      <c r="AT1267" s="210"/>
      <c r="AU1267" s="219">
        <f t="shared" si="1061"/>
        <v>30</v>
      </c>
      <c r="AV1267" s="263" t="s">
        <v>77</v>
      </c>
      <c r="AW1267" s="221"/>
      <c r="AX1267" s="210"/>
      <c r="AY1267" s="210"/>
      <c r="AZ1267" s="219">
        <f t="shared" si="1077"/>
        <v>0</v>
      </c>
      <c r="BA1267" s="222">
        <f t="shared" si="1062"/>
        <v>0</v>
      </c>
      <c r="BB1267" s="221"/>
      <c r="BC1267" s="210"/>
      <c r="BD1267" s="210"/>
      <c r="BE1267" s="219">
        <f t="shared" si="1078"/>
        <v>0</v>
      </c>
      <c r="BF1267" s="222">
        <f t="shared" si="1053"/>
        <v>0</v>
      </c>
      <c r="BG1267" s="238"/>
      <c r="BH1267" s="283" t="s">
        <v>73</v>
      </c>
      <c r="BI1267" s="264">
        <v>0.31</v>
      </c>
      <c r="BJ1267" s="264">
        <v>0.31</v>
      </c>
      <c r="BK1267" s="264"/>
      <c r="BL1267" s="264"/>
      <c r="BM1267" s="264">
        <v>0.4</v>
      </c>
      <c r="BN1267" s="264">
        <v>0.4</v>
      </c>
      <c r="BO1267" s="264"/>
      <c r="BP1267" s="264"/>
      <c r="BQ1267" s="264">
        <v>0.33</v>
      </c>
      <c r="BR1267" s="264">
        <v>0.33</v>
      </c>
      <c r="BS1267" s="264"/>
      <c r="BT1267" s="250"/>
      <c r="BU1267" s="8"/>
      <c r="BV1267" s="87"/>
      <c r="BW1267" s="104" t="s">
        <v>73</v>
      </c>
      <c r="BX1267" s="135">
        <f t="shared" si="1079"/>
        <v>1.04</v>
      </c>
      <c r="BY1267" s="136">
        <f t="shared" si="1079"/>
        <v>1.04</v>
      </c>
      <c r="BZ1267" s="137">
        <f t="shared" si="1079"/>
        <v>0</v>
      </c>
      <c r="CA1267" s="138">
        <f t="shared" si="1079"/>
        <v>0</v>
      </c>
      <c r="CB1267" s="8"/>
      <c r="CC1267" s="118"/>
      <c r="CD1267" s="139" t="s">
        <v>73</v>
      </c>
      <c r="CE1267" s="140">
        <f t="shared" si="1080"/>
        <v>1.04</v>
      </c>
      <c r="CF1267" s="137">
        <f t="shared" si="1080"/>
        <v>1.04</v>
      </c>
      <c r="CG1267" s="137">
        <f t="shared" si="1080"/>
        <v>0</v>
      </c>
      <c r="CH1267" s="141">
        <f t="shared" si="1080"/>
        <v>0</v>
      </c>
      <c r="CI1267" s="8"/>
      <c r="CJ1267" s="9"/>
      <c r="CK1267" s="33"/>
      <c r="CL1267" s="4"/>
      <c r="CM1267" s="4"/>
      <c r="CN1267" s="4"/>
      <c r="CO1267" s="5"/>
      <c r="CP1267" s="8"/>
      <c r="CQ1267" s="34" t="s">
        <v>78</v>
      </c>
      <c r="CR1267" s="35">
        <f>BK1267/C1266%</f>
        <v>0</v>
      </c>
      <c r="CS1267" s="35">
        <f>BO1267/D1266%</f>
        <v>0</v>
      </c>
      <c r="CT1267" s="35">
        <f>BS1267/E1266%</f>
        <v>0</v>
      </c>
      <c r="CU1267" s="47">
        <f>BZ1267/F1266%</f>
        <v>0</v>
      </c>
    </row>
    <row r="1268" spans="1:99" ht="15.75" customHeight="1" x14ac:dyDescent="0.25">
      <c r="A1268" s="182" t="s">
        <v>79</v>
      </c>
      <c r="B1268" s="202"/>
      <c r="C1268" s="204">
        <v>16.164999999999999</v>
      </c>
      <c r="D1268" s="204">
        <v>9.1929999999999996</v>
      </c>
      <c r="E1268" s="204">
        <v>10.16</v>
      </c>
      <c r="F1268" s="205">
        <f t="shared" si="1068"/>
        <v>35.518000000000001</v>
      </c>
      <c r="G1268" s="206">
        <f t="shared" si="1054"/>
        <v>915.58399999999995</v>
      </c>
      <c r="H1268" s="205">
        <f>G1268/BH1245</f>
        <v>32.69942857142857</v>
      </c>
      <c r="I1268" s="231">
        <f t="shared" si="1069"/>
        <v>0</v>
      </c>
      <c r="J1268" s="207">
        <f t="shared" si="1055"/>
        <v>90</v>
      </c>
      <c r="K1268" s="231">
        <f t="shared" si="1070"/>
        <v>0</v>
      </c>
      <c r="L1268" s="207">
        <f t="shared" si="1056"/>
        <v>0</v>
      </c>
      <c r="M1268" s="207">
        <f t="shared" si="1071"/>
        <v>80</v>
      </c>
      <c r="N1268" s="207">
        <f t="shared" si="1057"/>
        <v>8230</v>
      </c>
      <c r="O1268" s="208">
        <f t="shared" si="1072"/>
        <v>94.444444444444443</v>
      </c>
      <c r="P1268" s="208">
        <f t="shared" si="1073"/>
        <v>78.174603174603178</v>
      </c>
      <c r="Q1268" s="232" t="e">
        <f t="shared" si="1081"/>
        <v>#DIV/0!</v>
      </c>
      <c r="R1268" s="233" t="e">
        <f t="shared" si="1081"/>
        <v>#DIV/0!</v>
      </c>
      <c r="S1268" s="233" t="e">
        <f t="shared" si="1081"/>
        <v>#DIV/0!</v>
      </c>
      <c r="T1268" s="234" t="e">
        <f>(F1268)/(AL1268+AM1268+AN1268)*60</f>
        <v>#DIV/0!</v>
      </c>
      <c r="U1268" s="234" t="e">
        <f>(G1268)*60/AO1268</f>
        <v>#DIV/0!</v>
      </c>
      <c r="V1268" s="272"/>
      <c r="W1268" s="213"/>
      <c r="X1268" s="214">
        <f>X1267</f>
        <v>28</v>
      </c>
      <c r="Y1268" s="182" t="s">
        <v>79</v>
      </c>
      <c r="Z1268" s="215"/>
      <c r="AA1268" s="216"/>
      <c r="AB1268" s="216"/>
      <c r="AC1268" s="210">
        <f t="shared" si="1074"/>
        <v>0</v>
      </c>
      <c r="AD1268" s="235"/>
      <c r="AE1268" s="235"/>
      <c r="AF1268" s="246"/>
      <c r="AG1268" s="210">
        <f t="shared" si="1075"/>
        <v>0</v>
      </c>
      <c r="AH1268" s="235">
        <v>0</v>
      </c>
      <c r="AI1268" s="235">
        <v>40</v>
      </c>
      <c r="AJ1268" s="235">
        <v>40</v>
      </c>
      <c r="AK1268" s="210">
        <f t="shared" si="1076"/>
        <v>80</v>
      </c>
      <c r="AL1268" s="233"/>
      <c r="AM1268" s="233"/>
      <c r="AN1268" s="233"/>
      <c r="AO1268" s="207">
        <f t="shared" si="1059"/>
        <v>0</v>
      </c>
      <c r="AP1268" s="236"/>
      <c r="AQ1268" s="411">
        <f t="shared" si="1060"/>
        <v>480</v>
      </c>
      <c r="AR1268" s="237"/>
      <c r="AS1268" s="237"/>
      <c r="AT1268" s="237"/>
      <c r="AU1268" s="219">
        <f t="shared" si="1061"/>
        <v>0</v>
      </c>
      <c r="AV1268" s="263" t="s">
        <v>80</v>
      </c>
      <c r="AW1268" s="221"/>
      <c r="AX1268" s="210"/>
      <c r="AY1268" s="210"/>
      <c r="AZ1268" s="219">
        <f t="shared" si="1077"/>
        <v>0</v>
      </c>
      <c r="BA1268" s="222">
        <f t="shared" si="1062"/>
        <v>0</v>
      </c>
      <c r="BB1268" s="221"/>
      <c r="BC1268" s="210"/>
      <c r="BD1268" s="210"/>
      <c r="BE1268" s="219">
        <f t="shared" si="1078"/>
        <v>0</v>
      </c>
      <c r="BF1268" s="222">
        <f t="shared" si="1053"/>
        <v>0</v>
      </c>
      <c r="BG1268" s="284"/>
      <c r="BH1268" s="224" t="s">
        <v>77</v>
      </c>
      <c r="BI1268" s="225"/>
      <c r="BJ1268" s="249"/>
      <c r="BK1268" s="226">
        <v>0.14000000000000001</v>
      </c>
      <c r="BL1268" s="250"/>
      <c r="BM1268" s="225"/>
      <c r="BN1268" s="226"/>
      <c r="BO1268" s="226">
        <v>0.2</v>
      </c>
      <c r="BP1268" s="251"/>
      <c r="BQ1268" s="225"/>
      <c r="BR1268" s="226"/>
      <c r="BS1268" s="226">
        <v>0.30399999999999999</v>
      </c>
      <c r="BT1268" s="250"/>
      <c r="BU1268" s="8"/>
      <c r="BV1268" s="87"/>
      <c r="BW1268" s="104" t="s">
        <v>77</v>
      </c>
      <c r="BX1268" s="130"/>
      <c r="BY1268" s="93"/>
      <c r="BZ1268" s="102">
        <f>BK1268+BO1268+BS1268</f>
        <v>0.64400000000000002</v>
      </c>
      <c r="CA1268" s="98"/>
      <c r="CB1268" s="8"/>
      <c r="CC1268" s="87"/>
      <c r="CD1268" s="131" t="s">
        <v>77</v>
      </c>
      <c r="CE1268" s="132"/>
      <c r="CF1268" s="93"/>
      <c r="CG1268" s="102">
        <f>BZ1268</f>
        <v>0.64400000000000002</v>
      </c>
      <c r="CH1268" s="133"/>
      <c r="CI1268" s="8"/>
      <c r="CJ1268" s="9"/>
      <c r="CK1268" s="34" t="s">
        <v>78</v>
      </c>
      <c r="CL1268" s="35">
        <f>BJ1267/(BJ1267+C1266)%</f>
        <v>3.057199211045365</v>
      </c>
      <c r="CM1268" s="31">
        <f>BN1267/(BN1267+D1266)%</f>
        <v>2.244668911335578</v>
      </c>
      <c r="CN1268" s="31">
        <f>BR1267/(BR1267+E1266)%</f>
        <v>3.7800687285223367</v>
      </c>
      <c r="CO1268" s="32">
        <f>BY1267/(BY1267+F1266)%</f>
        <v>2.8345598255655493</v>
      </c>
      <c r="CP1268" s="8"/>
      <c r="CQ1268" s="25" t="s">
        <v>77</v>
      </c>
      <c r="CR1268" s="31">
        <f>BK1268/C1267%</f>
        <v>2.0278099652375436</v>
      </c>
      <c r="CS1268" s="31">
        <f>BO1268/D1267%</f>
        <v>1.7151187719749594</v>
      </c>
      <c r="CT1268" s="31">
        <f>BS1268/E1267%</f>
        <v>2.3628167262552462</v>
      </c>
      <c r="CU1268" s="32">
        <f>BZ1268/F1267%</f>
        <v>2.0489325824822631</v>
      </c>
    </row>
    <row r="1269" spans="1:99" ht="15.75" customHeight="1" x14ac:dyDescent="0.25">
      <c r="A1269" s="182" t="s">
        <v>81</v>
      </c>
      <c r="B1269" s="202"/>
      <c r="C1269" s="204">
        <v>0</v>
      </c>
      <c r="D1269" s="204">
        <v>5.2839999999999998</v>
      </c>
      <c r="E1269" s="204">
        <v>9.5</v>
      </c>
      <c r="F1269" s="205">
        <f t="shared" si="1068"/>
        <v>14.783999999999999</v>
      </c>
      <c r="G1269" s="206">
        <f t="shared" si="1054"/>
        <v>48.833999999999996</v>
      </c>
      <c r="H1269" s="205">
        <f>G1269/BH1245</f>
        <v>1.7440714285714285</v>
      </c>
      <c r="I1269" s="231">
        <f t="shared" si="1069"/>
        <v>0</v>
      </c>
      <c r="J1269" s="207">
        <f t="shared" si="1055"/>
        <v>0</v>
      </c>
      <c r="K1269" s="231">
        <f t="shared" si="1070"/>
        <v>0</v>
      </c>
      <c r="L1269" s="207">
        <f t="shared" si="1056"/>
        <v>0</v>
      </c>
      <c r="M1269" s="207">
        <f t="shared" si="1071"/>
        <v>610</v>
      </c>
      <c r="N1269" s="207">
        <f t="shared" si="1057"/>
        <v>35430</v>
      </c>
      <c r="O1269" s="208">
        <f t="shared" si="1072"/>
        <v>57.638888888888893</v>
      </c>
      <c r="P1269" s="208">
        <f t="shared" si="1073"/>
        <v>12.12797619047619</v>
      </c>
      <c r="Q1269" s="232" t="e">
        <f t="shared" si="1081"/>
        <v>#DIV/0!</v>
      </c>
      <c r="R1269" s="233" t="e">
        <f t="shared" si="1081"/>
        <v>#DIV/0!</v>
      </c>
      <c r="S1269" s="233" t="e">
        <f t="shared" si="1081"/>
        <v>#DIV/0!</v>
      </c>
      <c r="T1269" s="234" t="e">
        <f>(F1269)/(AL1269+AM1269+AN1269)*60</f>
        <v>#DIV/0!</v>
      </c>
      <c r="U1269" s="234" t="e">
        <f>(G1269)*60/AO1269</f>
        <v>#DIV/0!</v>
      </c>
      <c r="V1269" s="272"/>
      <c r="W1269" s="213"/>
      <c r="X1269" s="285">
        <f>X1268</f>
        <v>28</v>
      </c>
      <c r="Y1269" s="182" t="s">
        <v>81</v>
      </c>
      <c r="Z1269" s="215"/>
      <c r="AA1269" s="216"/>
      <c r="AB1269" s="216"/>
      <c r="AC1269" s="210">
        <f t="shared" si="1074"/>
        <v>0</v>
      </c>
      <c r="AD1269" s="216"/>
      <c r="AE1269" s="216"/>
      <c r="AF1269" s="216"/>
      <c r="AG1269" s="210">
        <f t="shared" si="1075"/>
        <v>0</v>
      </c>
      <c r="AH1269" s="235">
        <v>480</v>
      </c>
      <c r="AI1269" s="235">
        <v>90</v>
      </c>
      <c r="AJ1269" s="235">
        <v>40</v>
      </c>
      <c r="AK1269" s="210">
        <f t="shared" si="1076"/>
        <v>610</v>
      </c>
      <c r="AL1269" s="233"/>
      <c r="AM1269" s="233"/>
      <c r="AN1269" s="233"/>
      <c r="AO1269" s="207">
        <f t="shared" si="1059"/>
        <v>0</v>
      </c>
      <c r="AP1269" s="236"/>
      <c r="AQ1269" s="411">
        <f t="shared" si="1060"/>
        <v>0</v>
      </c>
      <c r="AR1269" s="237"/>
      <c r="AS1269" s="237"/>
      <c r="AT1269" s="237"/>
      <c r="AU1269" s="219">
        <f t="shared" si="1061"/>
        <v>0</v>
      </c>
      <c r="AV1269" s="263" t="s">
        <v>82</v>
      </c>
      <c r="AW1269" s="221"/>
      <c r="AX1269" s="210"/>
      <c r="AY1269" s="210"/>
      <c r="AZ1269" s="219">
        <f t="shared" si="1077"/>
        <v>0</v>
      </c>
      <c r="BA1269" s="222">
        <f t="shared" si="1062"/>
        <v>0</v>
      </c>
      <c r="BB1269" s="221"/>
      <c r="BC1269" s="210"/>
      <c r="BD1269" s="210"/>
      <c r="BE1269" s="219">
        <f t="shared" si="1078"/>
        <v>0</v>
      </c>
      <c r="BF1269" s="222">
        <f t="shared" si="1053"/>
        <v>0</v>
      </c>
      <c r="BG1269" s="223"/>
      <c r="BH1269" s="195"/>
      <c r="BI1269" s="239"/>
      <c r="BJ1269" s="240"/>
      <c r="BK1269" s="241"/>
      <c r="BL1269" s="242"/>
      <c r="BM1269" s="239"/>
      <c r="BN1269" s="241"/>
      <c r="BO1269" s="241"/>
      <c r="BP1269" s="198"/>
      <c r="BQ1269" s="239"/>
      <c r="BR1269" s="241"/>
      <c r="BS1269" s="241"/>
      <c r="BT1269" s="242"/>
      <c r="BU1269" s="8"/>
      <c r="BV1269" s="87"/>
      <c r="BW1269" s="107"/>
      <c r="BX1269" s="130"/>
      <c r="BY1269" s="93"/>
      <c r="BZ1269" s="93"/>
      <c r="CA1269" s="98"/>
      <c r="CB1269" s="8"/>
      <c r="CC1269" s="87"/>
      <c r="CD1269" s="108"/>
      <c r="CE1269" s="109"/>
      <c r="CF1269" s="93"/>
      <c r="CG1269" s="93"/>
      <c r="CH1269" s="110"/>
      <c r="CI1269" s="8"/>
      <c r="CJ1269" s="9"/>
      <c r="CK1269" s="36"/>
      <c r="CL1269" s="37"/>
      <c r="CM1269" s="37"/>
      <c r="CN1269" s="37"/>
      <c r="CO1269" s="38"/>
      <c r="CP1269" s="8"/>
      <c r="CQ1269" s="25"/>
      <c r="CR1269" s="2"/>
      <c r="CS1269" s="2"/>
      <c r="CT1269" s="2"/>
      <c r="CU1269" s="3"/>
    </row>
    <row r="1270" spans="1:99" ht="15.75" customHeight="1" x14ac:dyDescent="0.25">
      <c r="A1270" s="182" t="s">
        <v>83</v>
      </c>
      <c r="B1270" s="202"/>
      <c r="C1270" s="204">
        <v>3.766</v>
      </c>
      <c r="D1270" s="204">
        <v>0</v>
      </c>
      <c r="E1270" s="204">
        <v>7.1840000000000002</v>
      </c>
      <c r="F1270" s="205">
        <f t="shared" si="1068"/>
        <v>10.95</v>
      </c>
      <c r="G1270" s="206">
        <f t="shared" si="1054"/>
        <v>375.39600000000002</v>
      </c>
      <c r="H1270" s="205">
        <f>G1270/BH1245</f>
        <v>13.407</v>
      </c>
      <c r="I1270" s="231">
        <f t="shared" si="1069"/>
        <v>0</v>
      </c>
      <c r="J1270" s="207">
        <f t="shared" si="1055"/>
        <v>540</v>
      </c>
      <c r="K1270" s="231">
        <f t="shared" si="1070"/>
        <v>0</v>
      </c>
      <c r="L1270" s="207">
        <f t="shared" si="1056"/>
        <v>240</v>
      </c>
      <c r="M1270" s="207">
        <f t="shared" si="1071"/>
        <v>520</v>
      </c>
      <c r="N1270" s="207">
        <f t="shared" si="1057"/>
        <v>5245</v>
      </c>
      <c r="O1270" s="208">
        <f t="shared" si="1072"/>
        <v>63.888888888888893</v>
      </c>
      <c r="P1270" s="208">
        <f t="shared" si="1073"/>
        <v>85.057043650793659</v>
      </c>
      <c r="Q1270" s="232" t="e">
        <f t="shared" si="1081"/>
        <v>#DIV/0!</v>
      </c>
      <c r="R1270" s="233" t="e">
        <f t="shared" si="1081"/>
        <v>#DIV/0!</v>
      </c>
      <c r="S1270" s="233" t="e">
        <f t="shared" si="1081"/>
        <v>#DIV/0!</v>
      </c>
      <c r="T1270" s="234" t="e">
        <f>(F1270)/(AL1270+AM1270+AN1270)*60</f>
        <v>#DIV/0!</v>
      </c>
      <c r="U1270" s="234" t="e">
        <f>(G1270)*60/AO1270</f>
        <v>#DIV/0!</v>
      </c>
      <c r="V1270" s="272"/>
      <c r="W1270" s="286"/>
      <c r="X1270" s="214">
        <f>X1269</f>
        <v>28</v>
      </c>
      <c r="Y1270" s="182" t="s">
        <v>83</v>
      </c>
      <c r="Z1270" s="215"/>
      <c r="AA1270" s="215"/>
      <c r="AB1270" s="215"/>
      <c r="AC1270" s="210">
        <f t="shared" si="1074"/>
        <v>0</v>
      </c>
      <c r="AD1270" s="215"/>
      <c r="AE1270" s="215"/>
      <c r="AF1270" s="215"/>
      <c r="AG1270" s="210">
        <f t="shared" si="1075"/>
        <v>0</v>
      </c>
      <c r="AH1270" s="235">
        <v>0</v>
      </c>
      <c r="AI1270" s="235">
        <v>480</v>
      </c>
      <c r="AJ1270" s="235">
        <v>40</v>
      </c>
      <c r="AK1270" s="210">
        <f t="shared" si="1076"/>
        <v>520</v>
      </c>
      <c r="AL1270" s="233"/>
      <c r="AM1270" s="233"/>
      <c r="AN1270" s="233"/>
      <c r="AO1270" s="207">
        <f t="shared" si="1059"/>
        <v>0</v>
      </c>
      <c r="AP1270" s="236"/>
      <c r="AQ1270" s="411">
        <f t="shared" si="1060"/>
        <v>0</v>
      </c>
      <c r="AR1270" s="237"/>
      <c r="AS1270" s="237"/>
      <c r="AT1270" s="237"/>
      <c r="AU1270" s="219">
        <f t="shared" si="1061"/>
        <v>0</v>
      </c>
      <c r="AV1270" s="263" t="s">
        <v>84</v>
      </c>
      <c r="AW1270" s="221"/>
      <c r="AX1270" s="210"/>
      <c r="AY1270" s="210"/>
      <c r="AZ1270" s="219">
        <f t="shared" si="1077"/>
        <v>0</v>
      </c>
      <c r="BA1270" s="222">
        <f t="shared" si="1062"/>
        <v>0</v>
      </c>
      <c r="BB1270" s="221"/>
      <c r="BC1270" s="210"/>
      <c r="BD1270" s="210"/>
      <c r="BE1270" s="219">
        <f t="shared" si="1078"/>
        <v>0</v>
      </c>
      <c r="BF1270" s="222">
        <f t="shared" si="1053"/>
        <v>0</v>
      </c>
      <c r="BG1270" s="223"/>
      <c r="BH1270" s="224" t="s">
        <v>80</v>
      </c>
      <c r="BI1270" s="225"/>
      <c r="BJ1270" s="249"/>
      <c r="BK1270" s="226">
        <v>0.31</v>
      </c>
      <c r="BL1270" s="250"/>
      <c r="BM1270" s="287"/>
      <c r="BN1270" s="226"/>
      <c r="BO1270" s="226">
        <v>0.26700000000000002</v>
      </c>
      <c r="BP1270" s="288"/>
      <c r="BQ1270" s="287"/>
      <c r="BR1270" s="226"/>
      <c r="BS1270" s="226">
        <v>0.16800000000000001</v>
      </c>
      <c r="BT1270" s="289"/>
      <c r="BU1270" s="8"/>
      <c r="BV1270" s="87"/>
      <c r="BW1270" s="104" t="s">
        <v>80</v>
      </c>
      <c r="BX1270" s="130"/>
      <c r="BY1270" s="93"/>
      <c r="BZ1270" s="102">
        <f>BK1270+BO1270+BS1270</f>
        <v>0.745</v>
      </c>
      <c r="CA1270" s="98"/>
      <c r="CB1270" s="8"/>
      <c r="CC1270" s="87"/>
      <c r="CD1270" s="131" t="s">
        <v>80</v>
      </c>
      <c r="CE1270" s="132"/>
      <c r="CF1270" s="93"/>
      <c r="CG1270" s="102">
        <f>BZ1270</f>
        <v>0.745</v>
      </c>
      <c r="CH1270" s="133"/>
      <c r="CI1270" s="8"/>
      <c r="CJ1270" s="9"/>
      <c r="CK1270" s="39"/>
      <c r="CL1270" s="40"/>
      <c r="CM1270" s="40"/>
      <c r="CN1270" s="40"/>
      <c r="CO1270" s="41"/>
      <c r="CP1270" s="8"/>
      <c r="CQ1270" s="25" t="s">
        <v>80</v>
      </c>
      <c r="CR1270" s="31">
        <f>BK1270/C1268%</f>
        <v>1.9177234766470772</v>
      </c>
      <c r="CS1270" s="31">
        <f>BO1270/D1268%</f>
        <v>2.9043837702599808</v>
      </c>
      <c r="CT1270" s="31">
        <f>BS1270/E1268%</f>
        <v>1.6535433070866143</v>
      </c>
      <c r="CU1270" s="32">
        <f>BZ1270/F1268%</f>
        <v>2.0975280139647503</v>
      </c>
    </row>
    <row r="1271" spans="1:99" ht="15.75" customHeight="1" x14ac:dyDescent="0.25">
      <c r="A1271" s="182" t="s">
        <v>85</v>
      </c>
      <c r="B1271" s="202"/>
      <c r="C1271" s="204">
        <v>15.802</v>
      </c>
      <c r="D1271" s="204">
        <v>14.855</v>
      </c>
      <c r="E1271" s="204">
        <v>10.86</v>
      </c>
      <c r="F1271" s="205">
        <f t="shared" si="1068"/>
        <v>41.516999999999996</v>
      </c>
      <c r="G1271" s="206">
        <f t="shared" si="1054"/>
        <v>807.32199999999989</v>
      </c>
      <c r="H1271" s="205">
        <f>G1271/BH1245</f>
        <v>28.832928571428567</v>
      </c>
      <c r="I1271" s="231">
        <f t="shared" si="1069"/>
        <v>0</v>
      </c>
      <c r="J1271" s="207">
        <f t="shared" si="1055"/>
        <v>90</v>
      </c>
      <c r="K1271" s="231">
        <f t="shared" si="1070"/>
        <v>0</v>
      </c>
      <c r="L1271" s="207">
        <f t="shared" si="1056"/>
        <v>40</v>
      </c>
      <c r="M1271" s="207">
        <f t="shared" si="1071"/>
        <v>160</v>
      </c>
      <c r="N1271" s="207">
        <f t="shared" si="1057"/>
        <v>9960</v>
      </c>
      <c r="O1271" s="208">
        <f t="shared" si="1072"/>
        <v>88.8888888888889</v>
      </c>
      <c r="P1271" s="208">
        <f t="shared" si="1073"/>
        <v>74.268353174603178</v>
      </c>
      <c r="Q1271" s="232" t="e">
        <f t="shared" si="1081"/>
        <v>#DIV/0!</v>
      </c>
      <c r="R1271" s="233" t="e">
        <f t="shared" si="1081"/>
        <v>#DIV/0!</v>
      </c>
      <c r="S1271" s="233" t="e">
        <f t="shared" si="1081"/>
        <v>#DIV/0!</v>
      </c>
      <c r="T1271" s="234" t="e">
        <f>(F1271)/(AL1271+AM1271+AN1271)*60</f>
        <v>#DIV/0!</v>
      </c>
      <c r="U1271" s="234" t="e">
        <f>(G1271)*60/AO1271</f>
        <v>#DIV/0!</v>
      </c>
      <c r="V1271" s="272"/>
      <c r="W1271" s="213"/>
      <c r="X1271" s="285">
        <f>X1270</f>
        <v>28</v>
      </c>
      <c r="Y1271" s="182" t="s">
        <v>85</v>
      </c>
      <c r="Z1271" s="215"/>
      <c r="AA1271" s="215"/>
      <c r="AB1271" s="215"/>
      <c r="AC1271" s="210">
        <f t="shared" si="1074"/>
        <v>0</v>
      </c>
      <c r="AD1271" s="215"/>
      <c r="AE1271" s="215"/>
      <c r="AF1271" s="215"/>
      <c r="AG1271" s="210">
        <f t="shared" si="1075"/>
        <v>0</v>
      </c>
      <c r="AH1271" s="216">
        <v>0</v>
      </c>
      <c r="AI1271" s="216">
        <v>40</v>
      </c>
      <c r="AJ1271" s="216">
        <v>120</v>
      </c>
      <c r="AK1271" s="210">
        <f t="shared" si="1076"/>
        <v>160</v>
      </c>
      <c r="AL1271" s="233"/>
      <c r="AM1271" s="233"/>
      <c r="AN1271" s="233"/>
      <c r="AO1271" s="207">
        <f t="shared" si="1059"/>
        <v>0</v>
      </c>
      <c r="AP1271" s="236"/>
      <c r="AQ1271" s="411">
        <f t="shared" si="1060"/>
        <v>0</v>
      </c>
      <c r="AR1271" s="237"/>
      <c r="AS1271" s="237"/>
      <c r="AT1271" s="237"/>
      <c r="AU1271" s="219">
        <f t="shared" si="1061"/>
        <v>285</v>
      </c>
      <c r="AV1271" s="263" t="s">
        <v>86</v>
      </c>
      <c r="AW1271" s="221"/>
      <c r="AX1271" s="210"/>
      <c r="AY1271" s="210"/>
      <c r="AZ1271" s="219">
        <f t="shared" si="1077"/>
        <v>0</v>
      </c>
      <c r="BA1271" s="222">
        <f t="shared" si="1062"/>
        <v>0</v>
      </c>
      <c r="BB1271" s="221"/>
      <c r="BC1271" s="210"/>
      <c r="BD1271" s="210"/>
      <c r="BE1271" s="219">
        <f t="shared" si="1078"/>
        <v>0</v>
      </c>
      <c r="BF1271" s="222">
        <f t="shared" si="1053"/>
        <v>0</v>
      </c>
      <c r="BG1271" s="223"/>
      <c r="BH1271" s="195"/>
      <c r="BI1271" s="239"/>
      <c r="BJ1271" s="240"/>
      <c r="BK1271" s="241"/>
      <c r="BL1271" s="242"/>
      <c r="BM1271" s="225"/>
      <c r="BN1271" s="241"/>
      <c r="BO1271" s="241"/>
      <c r="BP1271" s="251"/>
      <c r="BQ1271" s="225"/>
      <c r="BR1271" s="241"/>
      <c r="BS1271" s="241"/>
      <c r="BT1271" s="250"/>
      <c r="BU1271" s="8"/>
      <c r="BV1271" s="87"/>
      <c r="BW1271" s="97"/>
      <c r="BX1271" s="130"/>
      <c r="BY1271" s="93"/>
      <c r="BZ1271" s="93"/>
      <c r="CA1271" s="98"/>
      <c r="CB1271" s="8"/>
      <c r="CC1271" s="87"/>
      <c r="CD1271" s="131"/>
      <c r="CE1271" s="132"/>
      <c r="CF1271" s="93"/>
      <c r="CG1271" s="93"/>
      <c r="CH1271" s="133"/>
      <c r="CI1271" s="8"/>
      <c r="CJ1271" s="9"/>
      <c r="CP1271" s="8"/>
      <c r="CQ1271" s="42"/>
      <c r="CR1271" s="43"/>
      <c r="CS1271" s="43"/>
      <c r="CT1271" s="43"/>
      <c r="CU1271" s="48"/>
    </row>
    <row r="1272" spans="1:99" ht="15.75" customHeight="1" x14ac:dyDescent="0.25">
      <c r="A1272" s="201" t="s">
        <v>87</v>
      </c>
      <c r="B1272" s="202"/>
      <c r="C1272" s="204">
        <v>150</v>
      </c>
      <c r="D1272" s="204">
        <v>227</v>
      </c>
      <c r="E1272" s="204">
        <v>124.155</v>
      </c>
      <c r="F1272" s="290">
        <f t="shared" si="1068"/>
        <v>501.15499999999997</v>
      </c>
      <c r="G1272" s="206">
        <f t="shared" si="1054"/>
        <v>10735.232</v>
      </c>
      <c r="H1272" s="291">
        <f>G1272/BH1245</f>
        <v>383.40114285714287</v>
      </c>
      <c r="I1272" s="207"/>
      <c r="J1272" s="207"/>
      <c r="K1272" s="207"/>
      <c r="L1272" s="207"/>
      <c r="M1272" s="207"/>
      <c r="N1272" s="207"/>
      <c r="O1272" s="208"/>
      <c r="P1272" s="210"/>
      <c r="Q1272" s="209"/>
      <c r="R1272" s="210" t="e">
        <f t="shared" si="1081"/>
        <v>#DIV/0!</v>
      </c>
      <c r="S1272" s="210"/>
      <c r="T1272" s="209"/>
      <c r="U1272" s="209"/>
      <c r="V1272" s="212"/>
      <c r="W1272" s="213"/>
      <c r="X1272" s="292">
        <f>X1269</f>
        <v>28</v>
      </c>
      <c r="Y1272" s="293"/>
      <c r="Z1272" s="294"/>
      <c r="AA1272" s="295"/>
      <c r="AB1272" s="295"/>
      <c r="AC1272" s="294"/>
      <c r="AD1272" s="295"/>
      <c r="AE1272" s="295"/>
      <c r="AF1272" s="295"/>
      <c r="AG1272" s="295"/>
      <c r="AH1272" s="296"/>
      <c r="AI1272" s="295"/>
      <c r="AJ1272" s="295"/>
      <c r="AK1272" s="295"/>
      <c r="AL1272" s="295"/>
      <c r="AM1272" s="295"/>
      <c r="AN1272" s="295"/>
      <c r="AO1272" s="295"/>
      <c r="AP1272" s="295"/>
      <c r="AQ1272" s="295"/>
      <c r="AR1272" s="295"/>
      <c r="AS1272" s="295"/>
      <c r="AT1272" s="295"/>
      <c r="AU1272" s="297"/>
      <c r="AV1272" s="297"/>
      <c r="AW1272" s="297"/>
      <c r="AX1272" s="297"/>
      <c r="AY1272" s="297"/>
      <c r="AZ1272" s="297"/>
      <c r="BA1272" s="222">
        <f t="shared" si="1062"/>
        <v>0</v>
      </c>
      <c r="BB1272" s="297"/>
      <c r="BC1272" s="297"/>
      <c r="BD1272" s="297"/>
      <c r="BE1272" s="297"/>
      <c r="BF1272" s="298"/>
      <c r="BG1272" s="299"/>
      <c r="BH1272" s="224" t="s">
        <v>82</v>
      </c>
      <c r="BI1272" s="300"/>
      <c r="BJ1272" s="249"/>
      <c r="BK1272" s="226">
        <v>0</v>
      </c>
      <c r="BL1272" s="301"/>
      <c r="BM1272" s="300"/>
      <c r="BN1272" s="226"/>
      <c r="BO1272" s="226">
        <v>0.154</v>
      </c>
      <c r="BP1272" s="302"/>
      <c r="BQ1272" s="300"/>
      <c r="BR1272" s="226"/>
      <c r="BS1272" s="226">
        <v>0.2</v>
      </c>
      <c r="BT1272" s="289"/>
      <c r="BU1272" s="8"/>
      <c r="BV1272" s="87"/>
      <c r="BW1272" s="104" t="s">
        <v>82</v>
      </c>
      <c r="BX1272" s="130"/>
      <c r="BY1272" s="93"/>
      <c r="BZ1272" s="102">
        <f>BK1272+BO1272+BS1272</f>
        <v>0.35399999999999998</v>
      </c>
      <c r="CA1272" s="142"/>
      <c r="CB1272" s="15"/>
      <c r="CC1272" s="87"/>
      <c r="CD1272" s="131" t="s">
        <v>82</v>
      </c>
      <c r="CE1272" s="132"/>
      <c r="CF1272" s="93"/>
      <c r="CG1272" s="102">
        <f>BZ1272</f>
        <v>0.35399999999999998</v>
      </c>
      <c r="CH1272" s="133"/>
      <c r="CI1272" s="8"/>
      <c r="CJ1272" s="9"/>
      <c r="CK1272" s="8"/>
      <c r="CL1272" s="8"/>
      <c r="CM1272" s="8"/>
      <c r="CN1272" s="8"/>
      <c r="CO1272" s="8"/>
      <c r="CP1272" s="8"/>
      <c r="CQ1272" s="25" t="s">
        <v>82</v>
      </c>
      <c r="CR1272" s="31" t="e">
        <f>BK1272/C1269%</f>
        <v>#DIV/0!</v>
      </c>
      <c r="CS1272" s="31">
        <f>BO1272/D1269%</f>
        <v>2.9144587433762301</v>
      </c>
      <c r="CT1272" s="31">
        <f>BS1272/E1269%</f>
        <v>2.1052631578947367</v>
      </c>
      <c r="CU1272" s="32">
        <f>BZ1272/F1269%</f>
        <v>2.3944805194805192</v>
      </c>
    </row>
    <row r="1273" spans="1:99" ht="15.75" customHeight="1" x14ac:dyDescent="0.25">
      <c r="A1273" s="293" t="s">
        <v>88</v>
      </c>
      <c r="B1273" s="465"/>
      <c r="C1273" s="465"/>
      <c r="D1273" s="303"/>
      <c r="E1273" s="304" t="s">
        <v>89</v>
      </c>
      <c r="F1273" s="305">
        <v>426.31</v>
      </c>
      <c r="G1273" s="206">
        <f t="shared" si="1054"/>
        <v>8801.6899999999987</v>
      </c>
      <c r="H1273" s="306">
        <f>G1273/BH1245</f>
        <v>314.34607142857141</v>
      </c>
      <c r="I1273" s="307"/>
      <c r="J1273" s="307"/>
      <c r="K1273" s="308" t="s">
        <v>17</v>
      </c>
      <c r="L1273" s="308"/>
      <c r="M1273" s="308" t="s">
        <v>18</v>
      </c>
      <c r="N1273" s="308"/>
      <c r="O1273" s="466" t="s">
        <v>19</v>
      </c>
      <c r="P1273" s="466"/>
      <c r="Q1273" s="466" t="s">
        <v>90</v>
      </c>
      <c r="R1273" s="466"/>
      <c r="S1273" s="467" t="s">
        <v>91</v>
      </c>
      <c r="T1273" s="467"/>
      <c r="U1273" s="467" t="s">
        <v>92</v>
      </c>
      <c r="V1273" s="468"/>
      <c r="W1273" s="213"/>
      <c r="X1273" s="185"/>
      <c r="Y1273" s="309"/>
      <c r="Z1273" s="309"/>
      <c r="AA1273" s="310"/>
      <c r="AB1273" s="311"/>
      <c r="AC1273" s="311"/>
      <c r="AD1273" s="311"/>
      <c r="AE1273" s="312"/>
      <c r="AF1273" s="313"/>
      <c r="AG1273" s="313"/>
      <c r="AH1273" s="313"/>
      <c r="AI1273" s="313"/>
      <c r="AJ1273" s="313"/>
      <c r="AK1273" s="313"/>
      <c r="AL1273" s="313"/>
      <c r="AM1273" s="313"/>
      <c r="AN1273" s="313"/>
      <c r="AO1273" s="313"/>
      <c r="AP1273" s="313"/>
      <c r="AQ1273" s="313"/>
      <c r="AR1273" s="313"/>
      <c r="AS1273" s="313"/>
      <c r="AT1273" s="313"/>
      <c r="AU1273" s="313"/>
      <c r="AV1273" s="313"/>
      <c r="AW1273" s="313"/>
      <c r="AX1273" s="313"/>
      <c r="AY1273" s="313"/>
      <c r="AZ1273" s="313"/>
      <c r="BA1273" s="313"/>
      <c r="BB1273" s="313"/>
      <c r="BC1273" s="313"/>
      <c r="BD1273" s="313"/>
      <c r="BE1273" s="313"/>
      <c r="BF1273" s="313"/>
      <c r="BG1273" s="313"/>
      <c r="BH1273" s="224"/>
      <c r="BI1273" s="225"/>
      <c r="BJ1273" s="240"/>
      <c r="BK1273" s="241"/>
      <c r="BL1273" s="250"/>
      <c r="BM1273" s="225"/>
      <c r="BN1273" s="241"/>
      <c r="BO1273" s="241"/>
      <c r="BP1273" s="251"/>
      <c r="BQ1273" s="225"/>
      <c r="BR1273" s="241"/>
      <c r="BS1273" s="241"/>
      <c r="BT1273" s="250"/>
      <c r="BU1273" s="8"/>
      <c r="BV1273" s="87"/>
      <c r="BW1273" s="107"/>
      <c r="BX1273" s="130"/>
      <c r="BY1273" s="93"/>
      <c r="BZ1273" s="93"/>
      <c r="CA1273" s="142"/>
      <c r="CB1273" s="8"/>
      <c r="CC1273" s="87"/>
      <c r="CD1273" s="131"/>
      <c r="CE1273" s="132"/>
      <c r="CF1273" s="93"/>
      <c r="CG1273" s="93"/>
      <c r="CH1273" s="133"/>
      <c r="CI1273" s="8"/>
      <c r="CJ1273" s="9"/>
      <c r="CK1273" s="8"/>
      <c r="CL1273" s="8"/>
      <c r="CM1273" s="8"/>
      <c r="CN1273" s="8"/>
      <c r="CO1273" s="8"/>
      <c r="CP1273" s="8"/>
      <c r="CQ1273" s="25"/>
      <c r="CR1273" s="2"/>
      <c r="CS1273" s="2"/>
      <c r="CT1273" s="2"/>
      <c r="CU1273" s="3"/>
    </row>
    <row r="1274" spans="1:99" ht="15.75" customHeight="1" x14ac:dyDescent="0.25">
      <c r="A1274" s="314" t="s">
        <v>129</v>
      </c>
      <c r="B1274" s="315"/>
      <c r="C1274" s="315"/>
      <c r="D1274" s="316"/>
      <c r="E1274" s="316"/>
      <c r="F1274" s="317">
        <f>C1274+D1274+E1274</f>
        <v>0</v>
      </c>
      <c r="G1274" s="318">
        <f>F1274</f>
        <v>0</v>
      </c>
      <c r="H1274" s="319"/>
      <c r="I1274" s="320"/>
      <c r="J1274" s="321"/>
      <c r="K1274" s="322" t="s">
        <v>93</v>
      </c>
      <c r="L1274" s="323" t="s">
        <v>94</v>
      </c>
      <c r="M1274" s="324" t="s">
        <v>93</v>
      </c>
      <c r="N1274" s="323" t="s">
        <v>94</v>
      </c>
      <c r="O1274" s="324" t="s">
        <v>93</v>
      </c>
      <c r="P1274" s="323" t="s">
        <v>94</v>
      </c>
      <c r="Q1274" s="324" t="s">
        <v>93</v>
      </c>
      <c r="R1274" s="323" t="s">
        <v>94</v>
      </c>
      <c r="S1274" s="324" t="s">
        <v>93</v>
      </c>
      <c r="T1274" s="323" t="s">
        <v>94</v>
      </c>
      <c r="U1274" s="324" t="s">
        <v>93</v>
      </c>
      <c r="V1274" s="325" t="s">
        <v>94</v>
      </c>
      <c r="W1274" s="213"/>
      <c r="X1274" s="213"/>
      <c r="Y1274" s="309"/>
      <c r="Z1274" s="309"/>
      <c r="AA1274" s="326"/>
      <c r="AB1274" s="326"/>
      <c r="AC1274" s="326"/>
      <c r="AD1274" s="326"/>
      <c r="AE1274" s="326"/>
      <c r="AF1274" s="326"/>
      <c r="AG1274" s="326"/>
      <c r="AH1274" s="326"/>
      <c r="AI1274" s="326"/>
      <c r="AJ1274" s="326"/>
      <c r="AK1274" s="326"/>
      <c r="AL1274" s="326"/>
      <c r="AM1274" s="326"/>
      <c r="AN1274" s="326"/>
      <c r="AO1274" s="326"/>
      <c r="AP1274" s="326"/>
      <c r="AQ1274" s="326"/>
      <c r="AR1274" s="326"/>
      <c r="AS1274" s="326"/>
      <c r="AT1274" s="326"/>
      <c r="AU1274" s="326"/>
      <c r="AV1274" s="326"/>
      <c r="AW1274" s="326"/>
      <c r="AX1274" s="326"/>
      <c r="AY1274" s="326"/>
      <c r="AZ1274" s="326"/>
      <c r="BA1274" s="326"/>
      <c r="BB1274" s="326"/>
      <c r="BC1274" s="326"/>
      <c r="BD1274" s="326"/>
      <c r="BE1274" s="326"/>
      <c r="BF1274" s="326"/>
      <c r="BG1274" s="326"/>
      <c r="BH1274" s="224" t="s">
        <v>84</v>
      </c>
      <c r="BI1274" s="225"/>
      <c r="BJ1274" s="249"/>
      <c r="BK1274" s="226">
        <v>7.2999999999999995E-2</v>
      </c>
      <c r="BL1274" s="250"/>
      <c r="BM1274" s="225"/>
      <c r="BN1274" s="226"/>
      <c r="BO1274" s="226">
        <v>0</v>
      </c>
      <c r="BP1274" s="251"/>
      <c r="BQ1274" s="225"/>
      <c r="BR1274" s="226"/>
      <c r="BS1274" s="226">
        <v>9.2999999999999999E-2</v>
      </c>
      <c r="BT1274" s="250"/>
      <c r="BU1274" s="8"/>
      <c r="BV1274" s="87"/>
      <c r="BW1274" s="104" t="s">
        <v>84</v>
      </c>
      <c r="BX1274" s="130"/>
      <c r="BY1274" s="93"/>
      <c r="BZ1274" s="102">
        <f>BK1274+BO1274+BS1274</f>
        <v>0.16599999999999998</v>
      </c>
      <c r="CA1274" s="142"/>
      <c r="CB1274" s="8"/>
      <c r="CC1274" s="87"/>
      <c r="CD1274" s="90" t="s">
        <v>84</v>
      </c>
      <c r="CE1274" s="132"/>
      <c r="CF1274" s="93"/>
      <c r="CG1274" s="102">
        <f>BZ1274</f>
        <v>0.16599999999999998</v>
      </c>
      <c r="CH1274" s="133"/>
      <c r="CI1274" s="8"/>
      <c r="CJ1274" s="9"/>
      <c r="CK1274" s="8"/>
      <c r="CL1274" s="8"/>
      <c r="CM1274" s="8"/>
      <c r="CN1274" s="8"/>
      <c r="CO1274" s="8"/>
      <c r="CP1274" s="8"/>
      <c r="CQ1274" s="25" t="s">
        <v>84</v>
      </c>
      <c r="CR1274" s="31">
        <f>BK1274/C1270%</f>
        <v>1.9383961763143918</v>
      </c>
      <c r="CS1274" s="31" t="e">
        <f>BO1274/D1270%</f>
        <v>#DIV/0!</v>
      </c>
      <c r="CT1274" s="31">
        <f>BS1274/E1270%</f>
        <v>1.2945434298440979</v>
      </c>
      <c r="CU1274" s="32">
        <f>BZ1274/F1270%</f>
        <v>1.5159817351598173</v>
      </c>
    </row>
    <row r="1275" spans="1:99" ht="15.75" customHeight="1" x14ac:dyDescent="0.25">
      <c r="A1275" s="474" t="s">
        <v>95</v>
      </c>
      <c r="B1275" s="475"/>
      <c r="C1275" s="327" t="s">
        <v>40</v>
      </c>
      <c r="D1275" s="327" t="s">
        <v>45</v>
      </c>
      <c r="E1275" s="327" t="s">
        <v>48</v>
      </c>
      <c r="F1275" s="328" t="s">
        <v>52</v>
      </c>
      <c r="G1275" s="329" t="s">
        <v>56</v>
      </c>
      <c r="H1275" s="329" t="s">
        <v>96</v>
      </c>
      <c r="I1275" s="330" t="s">
        <v>97</v>
      </c>
      <c r="J1275" s="330"/>
      <c r="K1275" s="331"/>
      <c r="L1275" s="262"/>
      <c r="M1275" s="215"/>
      <c r="N1275" s="262"/>
      <c r="O1275" s="262">
        <v>1</v>
      </c>
      <c r="P1275" s="262">
        <v>15</v>
      </c>
      <c r="Q1275" s="210">
        <f t="shared" ref="Q1275:R1277" si="1082">K1275+M1275+O1275</f>
        <v>1</v>
      </c>
      <c r="R1275" s="211">
        <f t="shared" si="1082"/>
        <v>15</v>
      </c>
      <c r="S1275" s="411">
        <f t="shared" ref="S1275:T1277" si="1083">Q1275+S1229</f>
        <v>69</v>
      </c>
      <c r="T1275" s="411">
        <f t="shared" si="1083"/>
        <v>1140</v>
      </c>
      <c r="U1275" s="208">
        <f>S1275/X1249</f>
        <v>2.4642857142857144</v>
      </c>
      <c r="V1275" s="412">
        <f>T1275/S1275</f>
        <v>16.521739130434781</v>
      </c>
      <c r="W1275" s="185"/>
      <c r="X1275" s="213"/>
      <c r="Y1275" s="309"/>
      <c r="Z1275" s="309"/>
      <c r="AA1275" s="313"/>
      <c r="AB1275" s="313"/>
      <c r="AC1275" s="313"/>
      <c r="AD1275" s="313"/>
      <c r="AE1275" s="313"/>
      <c r="AF1275" s="313"/>
      <c r="AG1275" s="313"/>
      <c r="AH1275" s="313"/>
      <c r="AI1275" s="313"/>
      <c r="AJ1275" s="313"/>
      <c r="AK1275" s="313"/>
      <c r="AL1275" s="313"/>
      <c r="AM1275" s="313"/>
      <c r="AN1275" s="313"/>
      <c r="AO1275" s="313"/>
      <c r="AP1275" s="313"/>
      <c r="AQ1275" s="313"/>
      <c r="AR1275" s="313"/>
      <c r="AS1275" s="313"/>
      <c r="AT1275" s="313"/>
      <c r="AU1275" s="313"/>
      <c r="AV1275" s="313"/>
      <c r="AW1275" s="313"/>
      <c r="AX1275" s="313"/>
      <c r="AY1275" s="313"/>
      <c r="AZ1275" s="313"/>
      <c r="BA1275" s="313"/>
      <c r="BB1275" s="313"/>
      <c r="BC1275" s="313"/>
      <c r="BD1275" s="313"/>
      <c r="BE1275" s="313"/>
      <c r="BF1275" s="313"/>
      <c r="BG1275" s="313"/>
      <c r="BH1275" s="195"/>
      <c r="BI1275" s="225"/>
      <c r="BJ1275" s="240"/>
      <c r="BK1275" s="241"/>
      <c r="BL1275" s="250"/>
      <c r="BM1275" s="225"/>
      <c r="BN1275" s="241"/>
      <c r="BO1275" s="241"/>
      <c r="BP1275" s="251"/>
      <c r="BQ1275" s="225"/>
      <c r="BR1275" s="241"/>
      <c r="BS1275" s="241"/>
      <c r="BT1275" s="250"/>
      <c r="BU1275" s="8"/>
      <c r="BV1275" s="87"/>
      <c r="BW1275" s="97"/>
      <c r="BX1275" s="130"/>
      <c r="BY1275" s="93"/>
      <c r="BZ1275" s="93"/>
      <c r="CA1275" s="142"/>
      <c r="CB1275" s="8"/>
      <c r="CC1275" s="143"/>
      <c r="CD1275" s="108"/>
      <c r="CE1275" s="132"/>
      <c r="CF1275" s="93"/>
      <c r="CG1275" s="93"/>
      <c r="CH1275" s="133"/>
      <c r="CI1275" s="8"/>
      <c r="CJ1275" s="9"/>
      <c r="CK1275" s="8"/>
      <c r="CL1275" s="8"/>
      <c r="CM1275" s="8"/>
      <c r="CN1275" s="8"/>
      <c r="CO1275" s="8"/>
      <c r="CP1275" s="8"/>
      <c r="CQ1275" s="42"/>
      <c r="CR1275" s="43"/>
      <c r="CS1275" s="43"/>
      <c r="CT1275" s="43"/>
      <c r="CU1275" s="48"/>
    </row>
    <row r="1276" spans="1:99" ht="15.75" customHeight="1" x14ac:dyDescent="0.25">
      <c r="A1276" s="191" t="s">
        <v>98</v>
      </c>
      <c r="B1276" s="234"/>
      <c r="C1276" s="333">
        <v>1.2</v>
      </c>
      <c r="D1276" s="333">
        <v>0.85</v>
      </c>
      <c r="E1276" s="333">
        <v>1.1499999999999999</v>
      </c>
      <c r="F1276" s="334">
        <v>0.85</v>
      </c>
      <c r="G1276" s="334">
        <v>0.85</v>
      </c>
      <c r="H1276" s="335">
        <f>F1249</f>
        <v>404.32900000000001</v>
      </c>
      <c r="I1276" s="336" t="s">
        <v>99</v>
      </c>
      <c r="J1276" s="336"/>
      <c r="K1276" s="331">
        <v>1</v>
      </c>
      <c r="L1276" s="262">
        <v>17</v>
      </c>
      <c r="M1276" s="215"/>
      <c r="N1276" s="262"/>
      <c r="O1276" s="262">
        <v>0</v>
      </c>
      <c r="P1276" s="215">
        <v>0</v>
      </c>
      <c r="Q1276" s="210">
        <f t="shared" si="1082"/>
        <v>1</v>
      </c>
      <c r="R1276" s="211">
        <f t="shared" si="1082"/>
        <v>17</v>
      </c>
      <c r="S1276" s="411">
        <f t="shared" si="1083"/>
        <v>65</v>
      </c>
      <c r="T1276" s="411">
        <f t="shared" si="1083"/>
        <v>766</v>
      </c>
      <c r="U1276" s="208">
        <f>S1276/X1250</f>
        <v>2.3214285714285716</v>
      </c>
      <c r="V1276" s="222">
        <f>T1276/S1276</f>
        <v>11.784615384615385</v>
      </c>
      <c r="W1276" s="213"/>
      <c r="X1276" s="223"/>
      <c r="Y1276" s="309"/>
      <c r="Z1276" s="309"/>
      <c r="AA1276" s="313"/>
      <c r="AE1276" s="313"/>
      <c r="AF1276" s="313"/>
      <c r="AG1276" s="313"/>
      <c r="AH1276" s="313"/>
      <c r="AI1276" s="313"/>
      <c r="AJ1276" s="313"/>
      <c r="AK1276" s="313"/>
      <c r="AL1276" s="313"/>
      <c r="AM1276" s="313"/>
      <c r="AN1276" s="313"/>
      <c r="AO1276" s="313"/>
      <c r="AP1276" s="313"/>
      <c r="AQ1276" s="313"/>
      <c r="AR1276" s="313"/>
      <c r="AS1276" s="313"/>
      <c r="AT1276" s="313"/>
      <c r="AU1276" s="313"/>
      <c r="AV1276" s="313"/>
      <c r="AW1276" s="313"/>
      <c r="AX1276" s="313"/>
      <c r="AY1276" s="313"/>
      <c r="AZ1276" s="313"/>
      <c r="BA1276" s="313"/>
      <c r="BB1276" s="313"/>
      <c r="BC1276" s="313"/>
      <c r="BD1276" s="313"/>
      <c r="BE1276" s="313"/>
      <c r="BF1276" s="313"/>
      <c r="BG1276" s="313"/>
      <c r="BH1276" s="224" t="s">
        <v>86</v>
      </c>
      <c r="BI1276" s="239"/>
      <c r="BJ1276" s="249"/>
      <c r="BK1276" s="226">
        <v>0.14099999999999999</v>
      </c>
      <c r="BL1276" s="242"/>
      <c r="BM1276" s="225"/>
      <c r="BN1276" s="226"/>
      <c r="BO1276" s="226">
        <v>0.23799999999999999</v>
      </c>
      <c r="BP1276" s="251"/>
      <c r="BQ1276" s="225"/>
      <c r="BR1276" s="226"/>
      <c r="BS1276" s="226"/>
      <c r="BT1276" s="250"/>
      <c r="BU1276" s="87"/>
      <c r="BV1276" s="87"/>
      <c r="BW1276" s="104" t="s">
        <v>86</v>
      </c>
      <c r="BX1276" s="14"/>
      <c r="BY1276" s="16"/>
      <c r="BZ1276" s="102">
        <f>BK1276+BO1276+BS1276</f>
        <v>0.379</v>
      </c>
      <c r="CA1276" s="17"/>
      <c r="CB1276" s="469" t="s">
        <v>100</v>
      </c>
      <c r="CC1276" s="470"/>
      <c r="CD1276" s="131" t="s">
        <v>86</v>
      </c>
      <c r="CE1276" s="19"/>
      <c r="CF1276" s="16"/>
      <c r="CG1276" s="102">
        <f>BZ1276</f>
        <v>0.379</v>
      </c>
      <c r="CH1276" s="20"/>
      <c r="CI1276" s="9"/>
      <c r="CP1276" s="8"/>
      <c r="CQ1276" s="33" t="s">
        <v>86</v>
      </c>
      <c r="CR1276" s="44">
        <f>BK1276/C1271%</f>
        <v>0.89229211492216165</v>
      </c>
      <c r="CS1276" s="44">
        <f>BO1276/D1271%</f>
        <v>1.6021541568495454</v>
      </c>
      <c r="CT1276" s="44">
        <f>BS1276/E1271%</f>
        <v>0</v>
      </c>
      <c r="CU1276" s="49">
        <f>BZ1276/F1271%</f>
        <v>0.9128790615892286</v>
      </c>
    </row>
    <row r="1277" spans="1:99" ht="15.75" customHeight="1" x14ac:dyDescent="0.25">
      <c r="A1277" s="501" t="s">
        <v>95</v>
      </c>
      <c r="B1277" s="241" t="s">
        <v>38</v>
      </c>
      <c r="C1277" s="337">
        <f>BY1249/F1249%</f>
        <v>1.2316702487330864</v>
      </c>
      <c r="D1277" s="337">
        <f>BY1251/(F1251+F1252+F1253)%</f>
        <v>0.7214917075303745</v>
      </c>
      <c r="E1277" s="337">
        <f>BY1253/(F1254+F1255+F1256)%</f>
        <v>0.85142545359731292</v>
      </c>
      <c r="F1277" s="338">
        <f>BY1255/(F1257+F1258)%</f>
        <v>1.0194564345053467</v>
      </c>
      <c r="G1277" s="339">
        <f>BY1257/(F1259)%</f>
        <v>5.3058676654182264</v>
      </c>
      <c r="H1277" s="340" t="s">
        <v>101</v>
      </c>
      <c r="I1277" s="341" t="s">
        <v>102</v>
      </c>
      <c r="J1277" s="341"/>
      <c r="K1277" s="342"/>
      <c r="L1277" s="343"/>
      <c r="M1277" s="344"/>
      <c r="N1277" s="343"/>
      <c r="O1277" s="344">
        <v>0</v>
      </c>
      <c r="P1277" s="344">
        <v>0</v>
      </c>
      <c r="Q1277" s="294">
        <f t="shared" si="1082"/>
        <v>0</v>
      </c>
      <c r="R1277" s="345">
        <f t="shared" si="1082"/>
        <v>0</v>
      </c>
      <c r="S1277" s="411">
        <f t="shared" si="1083"/>
        <v>20</v>
      </c>
      <c r="T1277" s="411">
        <f t="shared" si="1083"/>
        <v>455</v>
      </c>
      <c r="U1277" s="346">
        <f>S1277/X1251</f>
        <v>0.7142857142857143</v>
      </c>
      <c r="V1277" s="347">
        <f>T1277/S1277</f>
        <v>22.75</v>
      </c>
      <c r="W1277" s="213"/>
      <c r="X1277" s="348"/>
      <c r="Y1277" s="309"/>
      <c r="Z1277" s="309"/>
      <c r="AA1277" s="348"/>
      <c r="AE1277" s="348"/>
      <c r="AF1277" s="348"/>
      <c r="AG1277" s="169"/>
      <c r="AH1277" s="169"/>
      <c r="AI1277" s="169"/>
      <c r="AJ1277" s="169"/>
      <c r="AK1277" s="169"/>
      <c r="AL1277" s="169"/>
      <c r="AM1277" s="169"/>
      <c r="AN1277" s="169"/>
      <c r="AO1277" s="169"/>
      <c r="AP1277" s="169"/>
      <c r="AQ1277" s="169"/>
      <c r="AR1277" s="169"/>
      <c r="AS1277" s="169"/>
      <c r="AT1277" s="169"/>
      <c r="AU1277" s="169"/>
      <c r="AV1277" s="169"/>
      <c r="AW1277" s="169"/>
      <c r="AX1277" s="169"/>
      <c r="AY1277" s="169"/>
      <c r="AZ1277" s="169"/>
      <c r="BA1277" s="169"/>
      <c r="BB1277" s="169"/>
      <c r="BC1277" s="169"/>
      <c r="BD1277" s="169"/>
      <c r="BE1277" s="169"/>
      <c r="BF1277" s="169"/>
      <c r="BG1277" s="169"/>
      <c r="BH1277" s="224"/>
      <c r="BI1277" s="349"/>
      <c r="BJ1277" s="276"/>
      <c r="BK1277" s="197"/>
      <c r="BL1277" s="250"/>
      <c r="BM1277" s="287"/>
      <c r="BN1277" s="241"/>
      <c r="BO1277" s="241"/>
      <c r="BP1277" s="288"/>
      <c r="BQ1277" s="350"/>
      <c r="BR1277" s="197"/>
      <c r="BS1277" s="197"/>
      <c r="BT1277" s="289"/>
      <c r="BU1277" s="87"/>
      <c r="BV1277" s="87"/>
      <c r="BW1277" s="107"/>
      <c r="BX1277" s="14"/>
      <c r="BY1277" s="16"/>
      <c r="BZ1277" s="93"/>
      <c r="CA1277" s="17"/>
      <c r="CB1277" s="144" t="s">
        <v>90</v>
      </c>
      <c r="CC1277" s="145"/>
      <c r="CD1277" s="131"/>
      <c r="CE1277" s="21"/>
      <c r="CF1277" s="22"/>
      <c r="CG1277" s="146"/>
      <c r="CH1277" s="23"/>
      <c r="CI1277" s="9"/>
      <c r="CP1277" s="8"/>
      <c r="CQ1277" s="8"/>
      <c r="CR1277" s="8"/>
      <c r="CS1277" s="8"/>
      <c r="CT1277" s="8"/>
      <c r="CU1277" s="8"/>
    </row>
    <row r="1278" spans="1:99" ht="15.75" customHeight="1" x14ac:dyDescent="0.25">
      <c r="A1278" s="502"/>
      <c r="B1278" s="351" t="s">
        <v>39</v>
      </c>
      <c r="C1278" s="352">
        <f>CF1249/G1249%</f>
        <v>6.2902988056137268E-2</v>
      </c>
      <c r="D1278" s="352">
        <f>CF1251/(G1251+G1252+G1253)%</f>
        <v>3.45572173271982E-2</v>
      </c>
      <c r="E1278" s="352">
        <f>CF1253/(G1254+G1255+G1256)%</f>
        <v>4.0088707443071012E-2</v>
      </c>
      <c r="F1278" s="353">
        <f>CF1255/(G1257+G1258)%</f>
        <v>5.8796596302569788E-2</v>
      </c>
      <c r="G1278" s="354">
        <f>CF1257/(G1259)%</f>
        <v>5.0506460964744711E-2</v>
      </c>
      <c r="H1278" s="413">
        <f>H1232+F1272-F1273</f>
        <v>1820.3510000000001</v>
      </c>
      <c r="K1278" s="309"/>
      <c r="L1278" s="309"/>
      <c r="M1278" s="471" t="s">
        <v>103</v>
      </c>
      <c r="N1278" s="472"/>
      <c r="O1278" s="473"/>
      <c r="P1278" s="357" t="s">
        <v>104</v>
      </c>
      <c r="Q1278" s="358" t="s">
        <v>105</v>
      </c>
      <c r="R1278" s="359" t="s">
        <v>106</v>
      </c>
      <c r="S1278" s="359" t="s">
        <v>107</v>
      </c>
      <c r="T1278" s="359" t="s">
        <v>108</v>
      </c>
      <c r="U1278" s="359" t="s">
        <v>101</v>
      </c>
      <c r="V1278" s="360" t="s">
        <v>109</v>
      </c>
      <c r="W1278" s="213"/>
      <c r="X1278" s="348"/>
      <c r="Y1278" s="348"/>
      <c r="Z1278" s="348"/>
      <c r="AA1278" s="348"/>
      <c r="AE1278" s="348"/>
      <c r="AF1278" s="348"/>
      <c r="AG1278" s="169"/>
      <c r="AH1278" s="169"/>
      <c r="AI1278" s="169"/>
      <c r="AJ1278" s="169"/>
      <c r="AK1278" s="169"/>
      <c r="AL1278" s="169"/>
      <c r="AM1278" s="169"/>
      <c r="AN1278" s="169"/>
      <c r="AO1278" s="169"/>
      <c r="AP1278" s="169"/>
      <c r="AQ1278" s="169"/>
      <c r="AR1278" s="169"/>
      <c r="AS1278" s="169"/>
      <c r="AT1278" s="169"/>
      <c r="AU1278" s="169"/>
      <c r="AV1278" s="169"/>
      <c r="AW1278" s="169"/>
      <c r="AX1278" s="169"/>
      <c r="AY1278" s="169"/>
      <c r="AZ1278" s="169"/>
      <c r="BA1278" s="169"/>
      <c r="BB1278" s="169"/>
      <c r="BC1278" s="169"/>
      <c r="BD1278" s="169"/>
      <c r="BE1278" s="169"/>
      <c r="BF1278" s="169"/>
      <c r="BG1278" s="169"/>
      <c r="BH1278" s="361" t="s">
        <v>110</v>
      </c>
      <c r="BI1278" s="480"/>
      <c r="BJ1278" s="362">
        <f>BJ1249+BJ1251+BJ1253+BJ1255+BJ1257+BJ1259+BJ1260+BJ1262+BJ1264+BJ1266+BJ1267+BJ1268+BJ1270+BJ1272+BJ1274+BJ1276</f>
        <v>12.110000000000001</v>
      </c>
      <c r="BK1278" s="362">
        <f>BK1249+BK1251+BK1253+BK1255+BK1257+BK1259+BK1260+BK1262+BK1264+BK1266+BK1267+BK1268+BK1270+BK1272+BK1274+BK1276</f>
        <v>0.66400000000000003</v>
      </c>
      <c r="BL1278" s="488"/>
      <c r="BM1278" s="489"/>
      <c r="BN1278" s="362">
        <f>BN1249+BN1251+BN1253+BN1255+BN1257+BN1259+BN1260+BN1262+BN1264+BN1266+BN1267+BN1268+BN1270+BN1272+BN1274+BN1276</f>
        <v>10.3</v>
      </c>
      <c r="BO1278" s="362">
        <f>BO1249+BO1251+BO1253+BO1255+BO1257+BO1259+BO1260+BO1262+BO1264+BO1266+BO1267+BO1268+BO1270+BO1272+BO1274+BO1276</f>
        <v>0.85899999999999999</v>
      </c>
      <c r="BP1278" s="488"/>
      <c r="BQ1278" s="489"/>
      <c r="BR1278" s="362">
        <f>BR1249+BR1251+BR1253+BR1255+BR1257+BR1259+BR1260+BR1262+BR1264+BR1266+BR1267+BR1268+BR1270+BR1272+BR1274+BR1276</f>
        <v>7.2600000000000007</v>
      </c>
      <c r="BS1278" s="362">
        <f>BS1249+BS1251+BS1253+BS1255+BS1257+BS1259+BS1260+BS1262+BS1264+BS1266+BS1267+BS1268+BS1270+BS1272+BS1274+BS1276</f>
        <v>0.7649999999999999</v>
      </c>
      <c r="BT1278" s="482"/>
      <c r="BU1278" s="87"/>
      <c r="BV1278" s="87"/>
      <c r="BW1278" s="147" t="s">
        <v>110</v>
      </c>
      <c r="BX1278" s="18"/>
      <c r="BY1278" s="148">
        <f>BY1249+BY1251+BY1253+BY1255+BY1257+BY1259+BY1260+BY1262+BY1264+BY1266+BY1267+BY1268+BY1270+BY1272+BY1274+BY1276</f>
        <v>29.67</v>
      </c>
      <c r="BZ1278" s="149">
        <f>BZ1251+BZ1253+BZ1255+BZ1257+BZ1259+BZ1260+BZ1262+BZ1264+BZ1266+BZ1267+BZ1268+BZ1270+BZ1272+BZ1274+BZ1276+CC1277</f>
        <v>2.2879999999999998</v>
      </c>
      <c r="CA1278" s="150">
        <f>CA1259+CA1260+CA1262+CA1266+CA1266+CA1267</f>
        <v>0</v>
      </c>
      <c r="CB1278" s="144" t="s">
        <v>39</v>
      </c>
      <c r="CC1278" s="145">
        <f>CC1277</f>
        <v>0</v>
      </c>
      <c r="CD1278" s="147" t="s">
        <v>110</v>
      </c>
      <c r="CE1278" s="151"/>
      <c r="CF1278" s="152">
        <f>SUM(CF1231:CF1277)</f>
        <v>638.16000000000031</v>
      </c>
      <c r="CG1278" s="153">
        <f>SUM(BZ1232:BZ1278)</f>
        <v>6.5500000000000007</v>
      </c>
      <c r="CH1278" s="154">
        <f>CA1278</f>
        <v>0</v>
      </c>
      <c r="CI1278" s="9"/>
      <c r="CP1278" s="8"/>
      <c r="CQ1278" s="45"/>
      <c r="CR1278" s="8"/>
      <c r="CS1278" s="8"/>
      <c r="CT1278" s="8"/>
      <c r="CU1278" s="8"/>
    </row>
    <row r="1279" spans="1:99" ht="15" customHeight="1" x14ac:dyDescent="0.25">
      <c r="A1279" s="363"/>
      <c r="H1279" s="364" t="s">
        <v>109</v>
      </c>
      <c r="K1279" s="309"/>
      <c r="L1279" s="309"/>
      <c r="M1279" s="365"/>
      <c r="N1279" s="333"/>
      <c r="O1279" s="366"/>
      <c r="P1279" s="367" t="s">
        <v>111</v>
      </c>
      <c r="Q1279" s="205"/>
      <c r="R1279" s="205"/>
      <c r="S1279" s="368"/>
      <c r="T1279" s="368"/>
      <c r="U1279" s="368"/>
      <c r="V1279" s="369">
        <f>Q1279+R1279+S1279+T1279+U1279</f>
        <v>0</v>
      </c>
      <c r="W1279" s="213"/>
      <c r="X1279" s="348"/>
      <c r="Y1279" s="348"/>
      <c r="Z1279" s="348"/>
      <c r="AA1279" s="348"/>
      <c r="AE1279" s="348"/>
      <c r="AF1279" s="348"/>
      <c r="AG1279" s="169"/>
      <c r="AH1279" s="169"/>
      <c r="AI1279" s="169"/>
      <c r="AJ1279" s="169"/>
      <c r="AK1279" s="169"/>
      <c r="AL1279" s="169"/>
      <c r="AM1279" s="169"/>
      <c r="AN1279" s="169"/>
      <c r="AO1279" s="169"/>
      <c r="AP1279" s="169"/>
      <c r="AQ1279" s="169"/>
      <c r="AR1279" s="169"/>
      <c r="AS1279" s="169"/>
      <c r="AT1279" s="169"/>
      <c r="AU1279" s="169"/>
      <c r="AV1279" s="169"/>
      <c r="AW1279" s="169"/>
      <c r="AX1279" s="169"/>
      <c r="AY1279" s="169"/>
      <c r="AZ1279" s="169"/>
      <c r="BA1279" s="169"/>
      <c r="BB1279" s="169"/>
      <c r="BC1279" s="169"/>
      <c r="BD1279" s="169"/>
      <c r="BE1279" s="169"/>
      <c r="BF1279" s="169"/>
      <c r="BG1279" s="169"/>
      <c r="BH1279" s="370" t="s">
        <v>112</v>
      </c>
      <c r="BI1279" s="481"/>
      <c r="BJ1279" s="371">
        <f>BJ1278/(BJ1278+C1272)%</f>
        <v>7.4702362593300844</v>
      </c>
      <c r="BK1279" s="371">
        <f>BK1278/C1272%</f>
        <v>0.44266666666666671</v>
      </c>
      <c r="BL1279" s="490"/>
      <c r="BM1279" s="491"/>
      <c r="BN1279" s="371">
        <f>BN1278/(BN1278+D1272)%</f>
        <v>4.3404972608512429</v>
      </c>
      <c r="BO1279" s="371">
        <f>BO1278/D1272%</f>
        <v>0.37841409691629957</v>
      </c>
      <c r="BP1279" s="490"/>
      <c r="BQ1279" s="491"/>
      <c r="BR1279" s="371">
        <f>BR1278/(BR1278+E1272)%</f>
        <v>5.5244835064490365</v>
      </c>
      <c r="BS1279" s="371">
        <f>BS1278/E1272%</f>
        <v>0.61616527727437476</v>
      </c>
      <c r="BT1279" s="483"/>
      <c r="BU1279" s="87"/>
      <c r="BV1279" s="87"/>
      <c r="BW1279" s="87"/>
      <c r="BX1279" s="87"/>
      <c r="BY1279" s="87"/>
      <c r="BZ1279" s="87"/>
      <c r="CA1279" s="87"/>
      <c r="CB1279" s="87"/>
      <c r="CC1279" s="87"/>
      <c r="CD1279" s="87"/>
      <c r="CE1279" s="87"/>
      <c r="CF1279" s="87"/>
      <c r="CG1279" s="87"/>
      <c r="CH1279" s="87"/>
      <c r="CI1279" s="9"/>
      <c r="CP1279" s="8"/>
    </row>
    <row r="1280" spans="1:99" ht="15" customHeight="1" x14ac:dyDescent="0.25">
      <c r="A1280" s="474" t="s">
        <v>95</v>
      </c>
      <c r="B1280" s="475"/>
      <c r="C1280" s="327" t="s">
        <v>58</v>
      </c>
      <c r="D1280" s="372" t="s">
        <v>61</v>
      </c>
      <c r="E1280" s="323" t="s">
        <v>65</v>
      </c>
      <c r="F1280" s="325" t="s">
        <v>70</v>
      </c>
      <c r="G1280" s="373" t="s">
        <v>71</v>
      </c>
      <c r="H1280" s="374" t="s">
        <v>73</v>
      </c>
      <c r="I1280" s="375"/>
      <c r="K1280" s="309"/>
      <c r="L1280" s="309"/>
      <c r="M1280" s="476" t="s">
        <v>113</v>
      </c>
      <c r="N1280" s="477"/>
      <c r="O1280" s="376"/>
      <c r="P1280" s="377" t="s">
        <v>114</v>
      </c>
      <c r="Q1280" s="378">
        <f t="shared" ref="Q1280:V1280" si="1084">Q1279</f>
        <v>0</v>
      </c>
      <c r="R1280" s="378">
        <f t="shared" si="1084"/>
        <v>0</v>
      </c>
      <c r="S1280" s="378">
        <f t="shared" si="1084"/>
        <v>0</v>
      </c>
      <c r="T1280" s="378">
        <f t="shared" si="1084"/>
        <v>0</v>
      </c>
      <c r="U1280" s="378">
        <f t="shared" si="1084"/>
        <v>0</v>
      </c>
      <c r="V1280" s="379">
        <f t="shared" si="1084"/>
        <v>0</v>
      </c>
      <c r="W1280" s="169"/>
      <c r="X1280" s="348"/>
      <c r="Y1280" s="348"/>
      <c r="Z1280" s="348"/>
      <c r="AA1280" s="348"/>
      <c r="AE1280" s="348"/>
      <c r="AF1280" s="348"/>
      <c r="AG1280" s="169"/>
      <c r="AH1280" s="169"/>
      <c r="AI1280" s="169"/>
      <c r="AJ1280" s="169"/>
      <c r="AK1280" s="169"/>
      <c r="AL1280" s="169"/>
      <c r="AM1280" s="169"/>
      <c r="AN1280" s="169"/>
      <c r="AO1280" s="169"/>
      <c r="AP1280" s="169"/>
      <c r="AQ1280" s="169"/>
      <c r="AR1280" s="169"/>
      <c r="AS1280" s="169"/>
      <c r="AT1280" s="169"/>
      <c r="AU1280" s="169"/>
      <c r="AV1280" s="169"/>
      <c r="AW1280" s="169"/>
      <c r="AX1280" s="169"/>
      <c r="AY1280" s="169"/>
      <c r="AZ1280" s="169"/>
      <c r="BA1280" s="169"/>
      <c r="BB1280" s="169"/>
      <c r="BC1280" s="169"/>
      <c r="BD1280" s="169"/>
      <c r="BE1280" s="169"/>
      <c r="BF1280" s="169"/>
      <c r="BG1280" s="169"/>
      <c r="BH1280" s="418"/>
      <c r="BI1280" s="419"/>
      <c r="BJ1280" s="419"/>
      <c r="BK1280" s="419"/>
      <c r="BL1280" s="419"/>
      <c r="BM1280" s="419"/>
      <c r="BN1280" s="419"/>
      <c r="BO1280" s="419"/>
      <c r="BP1280" s="419"/>
      <c r="BQ1280" s="419"/>
      <c r="BR1280" s="419"/>
      <c r="BS1280" s="419"/>
      <c r="BT1280" s="419"/>
      <c r="BU1280" s="118"/>
      <c r="BV1280" s="118"/>
      <c r="BW1280" s="118"/>
      <c r="BX1280" s="118"/>
      <c r="BY1280" s="118"/>
      <c r="BZ1280" s="118"/>
      <c r="CA1280" s="118"/>
      <c r="CB1280" s="118"/>
      <c r="CC1280" s="118"/>
      <c r="CD1280" s="118"/>
      <c r="CE1280" s="118"/>
      <c r="CF1280" s="118"/>
      <c r="CG1280" s="118"/>
      <c r="CH1280" s="118"/>
      <c r="CI1280" s="9"/>
    </row>
    <row r="1281" spans="1:99" ht="15" customHeight="1" x14ac:dyDescent="0.25">
      <c r="A1281" s="382"/>
      <c r="B1281" s="189"/>
      <c r="C1281" s="333">
        <v>1.5</v>
      </c>
      <c r="D1281" s="333">
        <v>1.45</v>
      </c>
      <c r="E1281" s="383">
        <v>1.25</v>
      </c>
      <c r="F1281" s="272">
        <v>1.5</v>
      </c>
      <c r="G1281" s="384">
        <v>1.5</v>
      </c>
      <c r="H1281" s="385">
        <v>1.5</v>
      </c>
      <c r="I1281" s="386"/>
      <c r="K1281" s="387" t="s">
        <v>56</v>
      </c>
      <c r="L1281" s="388"/>
      <c r="M1281" s="476" t="s">
        <v>115</v>
      </c>
      <c r="N1281" s="477"/>
      <c r="O1281" s="376"/>
      <c r="S1281" s="309"/>
      <c r="T1281" s="389"/>
      <c r="U1281" s="478" t="s">
        <v>109</v>
      </c>
      <c r="V1281" s="479"/>
      <c r="W1281" s="169"/>
      <c r="X1281" s="348"/>
      <c r="Y1281" s="390" t="s">
        <v>116</v>
      </c>
      <c r="Z1281" s="390">
        <f>100-(Z1284+V1284+0.15)</f>
        <v>94.239009013318096</v>
      </c>
      <c r="AA1281" s="348"/>
      <c r="AE1281" s="348"/>
      <c r="AF1281" s="348"/>
      <c r="AG1281" s="169"/>
      <c r="AH1281" s="169"/>
      <c r="AI1281" s="169"/>
      <c r="AJ1281" s="169"/>
      <c r="AK1281" s="169"/>
      <c r="AL1281" s="169"/>
      <c r="AM1281" s="169"/>
      <c r="AN1281" s="169"/>
      <c r="AO1281" s="169"/>
      <c r="AP1281" s="169"/>
      <c r="AQ1281" s="169"/>
      <c r="AR1281" s="169"/>
      <c r="AS1281" s="169"/>
      <c r="AT1281" s="169"/>
      <c r="AU1281" s="169"/>
      <c r="AV1281" s="169"/>
      <c r="AW1281" s="169"/>
      <c r="AX1281" s="169"/>
      <c r="AY1281" s="169"/>
      <c r="AZ1281" s="169"/>
      <c r="BA1281" s="169"/>
      <c r="BB1281" s="169"/>
      <c r="BC1281" s="169"/>
      <c r="BD1281" s="169"/>
      <c r="BE1281" s="169"/>
      <c r="BF1281" s="169"/>
      <c r="BG1281" s="169"/>
      <c r="BH1281" s="418"/>
      <c r="BI1281" s="419"/>
      <c r="BJ1281" s="419"/>
      <c r="BK1281" s="419"/>
      <c r="BL1281" s="419"/>
      <c r="BM1281" s="419"/>
      <c r="BN1281" s="419"/>
      <c r="BO1281" s="419"/>
      <c r="BP1281" s="419"/>
      <c r="BQ1281" s="419"/>
      <c r="BR1281" s="419"/>
      <c r="BS1281" s="419"/>
      <c r="BT1281" s="419"/>
      <c r="BU1281" s="118"/>
      <c r="BV1281" s="118"/>
      <c r="BW1281" s="118"/>
      <c r="BX1281" s="118"/>
      <c r="BY1281" s="118"/>
      <c r="BZ1281" s="118"/>
      <c r="CA1281" s="118"/>
      <c r="CB1281" s="118"/>
      <c r="CC1281" s="118"/>
      <c r="CD1281" s="118"/>
      <c r="CE1281" s="118"/>
      <c r="CF1281" s="118"/>
      <c r="CG1281" s="118"/>
      <c r="CH1281" s="118"/>
      <c r="CI1281" s="9"/>
    </row>
    <row r="1282" spans="1:99" ht="15.75" customHeight="1" x14ac:dyDescent="0.25">
      <c r="A1282" s="365" t="s">
        <v>117</v>
      </c>
      <c r="B1282" s="241" t="s">
        <v>38</v>
      </c>
      <c r="C1282" s="337">
        <f>BX1259/(BX1259+F1261)%</f>
        <v>2.3842855892904016</v>
      </c>
      <c r="D1282" s="337">
        <f>BX1260/(BX1260+F1262)%</f>
        <v>2.4606918238993716</v>
      </c>
      <c r="E1282" s="337">
        <f>BX1262/(BX1262+F1263)%</f>
        <v>2.7334851936218683</v>
      </c>
      <c r="F1282" s="339">
        <f>BX1264/(BX1264+F1264)%</f>
        <v>3.0685053051868834</v>
      </c>
      <c r="G1282" s="391">
        <f>BX1266/(BX1266+F1265)%</f>
        <v>6.0694698354661796</v>
      </c>
      <c r="H1282" s="392">
        <f>BX1267/(BX1267+F1266)%</f>
        <v>2.8345598255655493</v>
      </c>
      <c r="I1282" s="393"/>
      <c r="K1282" s="337">
        <f>BZ1257/(F1259)%</f>
        <v>0</v>
      </c>
      <c r="L1282" s="309"/>
      <c r="M1282" s="476" t="s">
        <v>118</v>
      </c>
      <c r="N1282" s="477"/>
      <c r="O1282" s="376"/>
      <c r="S1282" s="309"/>
      <c r="T1282" s="492" t="s">
        <v>119</v>
      </c>
      <c r="U1282" s="183" t="s">
        <v>36</v>
      </c>
      <c r="V1282" s="366">
        <v>5.25</v>
      </c>
      <c r="W1282" s="169"/>
      <c r="X1282" s="348"/>
      <c r="Y1282" s="484" t="s">
        <v>120</v>
      </c>
      <c r="Z1282" s="484"/>
      <c r="AA1282" s="348"/>
      <c r="AB1282" s="348"/>
      <c r="AC1282" s="348"/>
      <c r="AD1282" s="348"/>
      <c r="AE1282" s="348"/>
      <c r="AF1282" s="348"/>
      <c r="AG1282" s="169"/>
      <c r="AH1282" s="169"/>
      <c r="AI1282" s="169"/>
      <c r="AJ1282" s="169"/>
      <c r="AK1282" s="169"/>
      <c r="AL1282" s="169"/>
      <c r="AM1282" s="169"/>
      <c r="AN1282" s="169"/>
      <c r="AO1282" s="169"/>
      <c r="AP1282" s="169"/>
      <c r="AQ1282" s="169"/>
      <c r="AR1282" s="169"/>
      <c r="AS1282" s="169"/>
      <c r="AT1282" s="169"/>
      <c r="AU1282" s="169"/>
      <c r="AV1282" s="169"/>
      <c r="AW1282" s="169"/>
      <c r="AX1282" s="169"/>
      <c r="AY1282" s="169"/>
      <c r="AZ1282" s="169"/>
      <c r="BA1282" s="169"/>
      <c r="BB1282" s="169"/>
      <c r="BC1282" s="169"/>
      <c r="BD1282" s="169"/>
      <c r="BE1282" s="169"/>
      <c r="BF1282" s="169"/>
      <c r="BG1282" s="169"/>
      <c r="BH1282" s="418"/>
      <c r="BI1282" s="419"/>
      <c r="BJ1282" s="419"/>
      <c r="BK1282" s="419"/>
      <c r="BL1282" s="419"/>
      <c r="BM1282" s="419"/>
      <c r="BN1282" s="419"/>
      <c r="BO1282" s="419"/>
      <c r="BP1282" s="419"/>
      <c r="BQ1282" s="419"/>
      <c r="BR1282" s="419"/>
      <c r="BS1282" s="419"/>
      <c r="BT1282" s="419"/>
      <c r="BU1282" s="118"/>
      <c r="BV1282" s="118"/>
      <c r="BW1282" s="118"/>
      <c r="BX1282" s="118"/>
      <c r="BY1282" s="118"/>
      <c r="BZ1282" s="118"/>
      <c r="CA1282" s="118"/>
      <c r="CB1282" s="118"/>
      <c r="CC1282" s="118"/>
      <c r="CD1282" s="118"/>
      <c r="CE1282" s="118"/>
      <c r="CF1282" s="118"/>
      <c r="CG1282" s="118"/>
      <c r="CH1282" s="118"/>
      <c r="CI1282" s="9"/>
    </row>
    <row r="1283" spans="1:99" ht="15.75" customHeight="1" x14ac:dyDescent="0.25">
      <c r="A1283" s="365"/>
      <c r="B1283" s="241" t="s">
        <v>39</v>
      </c>
      <c r="C1283" s="337">
        <f>CE1259/(CE1259+G1261)%</f>
        <v>9.596027772723803E-2</v>
      </c>
      <c r="D1283" s="337">
        <f>CE1260/(CE1260+G1262)%</f>
        <v>8.9078011277902325E-2</v>
      </c>
      <c r="E1283" s="337">
        <f>CE1262/(CE1262+G1263)%</f>
        <v>0.10875132812559472</v>
      </c>
      <c r="F1283" s="339">
        <f>CE1264/(CE1264+G1264)%</f>
        <v>0.16822903470990622</v>
      </c>
      <c r="G1283" s="391">
        <f>CE1266/(CE1266+G1265)%</f>
        <v>0.28451842685305484</v>
      </c>
      <c r="H1283" s="394">
        <f>CF1267/(CF1267+G1266)%</f>
        <v>0.15265830960279486</v>
      </c>
      <c r="K1283" s="352">
        <f>CG1257/(G1259)%</f>
        <v>0</v>
      </c>
      <c r="M1283" s="485" t="s">
        <v>121</v>
      </c>
      <c r="N1283" s="467"/>
      <c r="O1283" s="395"/>
      <c r="T1283" s="492"/>
      <c r="U1283" s="183" t="s">
        <v>38</v>
      </c>
      <c r="V1283" s="193">
        <f>BY1278/(BY1278+F1272)%</f>
        <v>5.5894127066358985</v>
      </c>
      <c r="W1283" s="169"/>
      <c r="X1283" s="260"/>
      <c r="Y1283" s="183" t="s">
        <v>122</v>
      </c>
      <c r="Z1283" s="396">
        <v>0</v>
      </c>
      <c r="AA1283" s="260"/>
      <c r="AB1283" s="260"/>
      <c r="AC1283" s="260"/>
      <c r="AD1283" s="260"/>
      <c r="AE1283" s="260"/>
      <c r="AF1283" s="260"/>
      <c r="AG1283" s="223"/>
      <c r="AH1283" s="223"/>
      <c r="AI1283" s="223"/>
      <c r="AJ1283" s="223"/>
      <c r="AK1283" s="223"/>
      <c r="AL1283" s="223"/>
      <c r="AM1283" s="223"/>
      <c r="AN1283" s="223"/>
      <c r="AO1283" s="223"/>
      <c r="AP1283" s="223"/>
      <c r="AQ1283" s="223"/>
      <c r="AR1283" s="223"/>
      <c r="AS1283" s="223"/>
      <c r="AT1283" s="223"/>
      <c r="AU1283" s="223"/>
      <c r="AV1283" s="223"/>
      <c r="AW1283" s="223"/>
      <c r="AX1283" s="223"/>
      <c r="AY1283" s="223"/>
      <c r="AZ1283" s="223"/>
      <c r="BA1283" s="223"/>
      <c r="BB1283" s="223"/>
      <c r="BC1283" s="223"/>
      <c r="BD1283" s="223"/>
      <c r="BE1283" s="223"/>
      <c r="BF1283" s="223"/>
      <c r="BG1283" s="223"/>
      <c r="BH1283" s="380"/>
      <c r="BI1283" s="381"/>
      <c r="BJ1283" s="381"/>
      <c r="BK1283" s="381"/>
      <c r="BL1283" s="381"/>
      <c r="BM1283" s="381"/>
      <c r="BN1283" s="381"/>
      <c r="BO1283" s="381"/>
      <c r="BP1283" s="381"/>
      <c r="BQ1283" s="381"/>
      <c r="BR1283" s="381"/>
      <c r="BS1283" s="381"/>
      <c r="BT1283" s="381"/>
      <c r="BU1283" s="87"/>
      <c r="BV1283" s="87"/>
      <c r="BW1283" s="87"/>
      <c r="BX1283" s="87"/>
      <c r="BY1283" s="87"/>
      <c r="BZ1283" s="87"/>
      <c r="CA1283" s="87"/>
      <c r="CB1283" s="87"/>
      <c r="CC1283" s="87"/>
      <c r="CD1283" s="87"/>
      <c r="CE1283" s="87"/>
      <c r="CF1283" s="87"/>
      <c r="CG1283" s="87"/>
      <c r="CH1283" s="87"/>
      <c r="CI1283" s="9"/>
    </row>
    <row r="1284" spans="1:99" ht="15.75" customHeight="1" x14ac:dyDescent="0.25">
      <c r="A1284" s="382"/>
      <c r="B1284" s="234"/>
      <c r="C1284" s="333">
        <v>1.95</v>
      </c>
      <c r="D1284" s="333">
        <v>1.75</v>
      </c>
      <c r="E1284" s="333">
        <v>1.65</v>
      </c>
      <c r="F1284" s="384"/>
      <c r="G1284" s="322" t="s">
        <v>123</v>
      </c>
      <c r="H1284" s="397" t="s">
        <v>45</v>
      </c>
      <c r="I1284" s="327" t="s">
        <v>48</v>
      </c>
      <c r="J1284" s="327" t="s">
        <v>52</v>
      </c>
      <c r="K1284" s="327" t="s">
        <v>58</v>
      </c>
      <c r="L1284" s="372" t="s">
        <v>61</v>
      </c>
      <c r="M1284" s="323" t="s">
        <v>65</v>
      </c>
      <c r="N1284" s="323" t="s">
        <v>70</v>
      </c>
      <c r="O1284" s="327" t="s">
        <v>77</v>
      </c>
      <c r="P1284" s="327" t="s">
        <v>80</v>
      </c>
      <c r="Q1284" s="398" t="s">
        <v>82</v>
      </c>
      <c r="R1284" s="398" t="s">
        <v>84</v>
      </c>
      <c r="S1284" s="399" t="s">
        <v>86</v>
      </c>
      <c r="T1284" s="493"/>
      <c r="U1284" s="183" t="s">
        <v>39</v>
      </c>
      <c r="V1284" s="414">
        <f>CF1278/(CF1278+G1272)%</f>
        <v>5.6109909866819008</v>
      </c>
      <c r="W1284" s="169"/>
      <c r="X1284" s="260"/>
      <c r="Y1284" s="183" t="s">
        <v>124</v>
      </c>
      <c r="Z1284" s="400">
        <f>Z1283/((CF1278+G1272)+(CF1278+G1272)*0.0015)%</f>
        <v>0</v>
      </c>
      <c r="AF1284" s="260"/>
      <c r="AG1284" s="223"/>
      <c r="AH1284" s="223"/>
      <c r="AI1284" s="223"/>
      <c r="AJ1284" s="223"/>
      <c r="AK1284" s="223"/>
      <c r="AL1284" s="223"/>
      <c r="AM1284" s="223"/>
      <c r="AN1284" s="223"/>
      <c r="AO1284" s="223"/>
      <c r="AP1284" s="223"/>
      <c r="AQ1284" s="223"/>
      <c r="AR1284" s="223"/>
      <c r="AS1284" s="223"/>
      <c r="AT1284" s="223"/>
      <c r="AU1284" s="223"/>
      <c r="AV1284" s="223"/>
      <c r="AW1284" s="223"/>
      <c r="AX1284" s="223"/>
      <c r="AY1284" s="223"/>
      <c r="AZ1284" s="223"/>
      <c r="BA1284" s="223"/>
      <c r="BB1284" s="223"/>
      <c r="BC1284" s="223"/>
      <c r="BD1284" s="223"/>
      <c r="BE1284" s="223"/>
      <c r="BF1284" s="223"/>
      <c r="BG1284" s="223"/>
      <c r="BH1284" s="380"/>
      <c r="BI1284" s="381"/>
      <c r="BJ1284" s="381"/>
      <c r="BK1284" s="381"/>
      <c r="BL1284" s="381"/>
      <c r="BM1284" s="381"/>
      <c r="BN1284" s="381"/>
      <c r="BO1284" s="381"/>
      <c r="BP1284" s="381"/>
      <c r="BQ1284" s="381"/>
      <c r="BR1284" s="381"/>
      <c r="BS1284" s="381"/>
      <c r="BT1284" s="381"/>
      <c r="BU1284" s="87"/>
      <c r="BV1284" s="87"/>
      <c r="BW1284" s="87"/>
      <c r="BX1284" s="87"/>
      <c r="BY1284" s="87"/>
      <c r="BZ1284" s="87"/>
      <c r="CA1284" s="87"/>
      <c r="CB1284" s="87"/>
      <c r="CC1284" s="87"/>
      <c r="CD1284" s="87"/>
      <c r="CE1284" s="87"/>
      <c r="CF1284" s="87"/>
      <c r="CG1284" s="87"/>
      <c r="CH1284" s="87"/>
      <c r="CI1284" s="9"/>
    </row>
    <row r="1285" spans="1:99" ht="15" customHeight="1" x14ac:dyDescent="0.25">
      <c r="A1285" s="365" t="s">
        <v>109</v>
      </c>
      <c r="B1285" s="241" t="s">
        <v>38</v>
      </c>
      <c r="C1285" s="337">
        <f>BY1259/(BY1259+F1261)%</f>
        <v>2.5973459053605734</v>
      </c>
      <c r="D1285" s="337">
        <f>BY1260/(BY1260+F1262)%</f>
        <v>2.6901960784313728</v>
      </c>
      <c r="E1285" s="337">
        <f>BY1262/(BY1262+F1263)%</f>
        <v>3.0514939605848697</v>
      </c>
      <c r="F1285" s="338">
        <f>BY1264/(BY1264+F1264)%</f>
        <v>3.0685053051868834</v>
      </c>
      <c r="G1285" s="274" t="s">
        <v>38</v>
      </c>
      <c r="H1285" s="337">
        <f>BZ1251/(F1251+F1252+F1253)%</f>
        <v>0</v>
      </c>
      <c r="I1285" s="337">
        <f>BZ1253/(F1254+F1255+F1256)%</f>
        <v>0</v>
      </c>
      <c r="J1285" s="337">
        <f>BZ1255/(F1257+F1258)%</f>
        <v>0</v>
      </c>
      <c r="K1285" s="337">
        <f>BZ1259/F1261%</f>
        <v>0</v>
      </c>
      <c r="L1285" s="337">
        <f>BZ1260/F1262%</f>
        <v>0</v>
      </c>
      <c r="M1285" s="337">
        <f>BZ1262/F1263%</f>
        <v>0</v>
      </c>
      <c r="N1285" s="386">
        <f>BZ1264/F1264%</f>
        <v>0</v>
      </c>
      <c r="O1285" s="337">
        <f>BZ1268/F1267%</f>
        <v>2.0489325824822631</v>
      </c>
      <c r="P1285" s="337">
        <f>BZ1270/F1268%</f>
        <v>2.0975280139647503</v>
      </c>
      <c r="Q1285" s="337">
        <f>BZ1272/F1269%</f>
        <v>2.3944805194805192</v>
      </c>
      <c r="R1285" s="386">
        <f>BZ1274/F1270%</f>
        <v>1.5159817351598173</v>
      </c>
      <c r="S1285" s="272">
        <f>BZ1276/F1271%</f>
        <v>0.9128790615892286</v>
      </c>
      <c r="T1285" s="493" t="s">
        <v>14</v>
      </c>
      <c r="U1285" s="183" t="s">
        <v>38</v>
      </c>
      <c r="V1285" s="193">
        <f>BZ1278/F1272%/0.381</f>
        <v>1.1982818377212681</v>
      </c>
      <c r="W1285" s="223"/>
      <c r="X1285" s="260"/>
      <c r="AF1285" s="260"/>
      <c r="AG1285" s="223"/>
      <c r="AH1285" s="223"/>
      <c r="AI1285" s="223"/>
      <c r="AJ1285" s="223"/>
      <c r="AK1285" s="223"/>
      <c r="AL1285" s="223"/>
      <c r="AM1285" s="223"/>
      <c r="AN1285" s="223"/>
      <c r="AO1285" s="223"/>
      <c r="AP1285" s="223"/>
      <c r="AQ1285" s="223"/>
      <c r="AR1285" s="223"/>
      <c r="AS1285" s="223"/>
      <c r="AT1285" s="223"/>
      <c r="AU1285" s="223"/>
      <c r="AV1285" s="223"/>
      <c r="AW1285" s="223"/>
      <c r="AX1285" s="223"/>
      <c r="AY1285" s="223"/>
      <c r="AZ1285" s="223"/>
      <c r="BA1285" s="223"/>
      <c r="BB1285" s="223"/>
      <c r="BC1285" s="223"/>
      <c r="BD1285" s="223"/>
      <c r="BE1285" s="223"/>
      <c r="BF1285" s="223"/>
      <c r="BG1285" s="223"/>
      <c r="BH1285" s="380"/>
      <c r="BI1285" s="381"/>
      <c r="BJ1285" s="381"/>
      <c r="BK1285" s="381"/>
      <c r="BL1285" s="381"/>
      <c r="BM1285" s="381"/>
      <c r="BN1285" s="381"/>
      <c r="BO1285" s="381"/>
      <c r="BP1285" s="381"/>
      <c r="BQ1285" s="381"/>
      <c r="BR1285" s="381"/>
      <c r="BS1285" s="381"/>
      <c r="BT1285" s="381"/>
      <c r="BU1285" s="87"/>
      <c r="BV1285" s="87"/>
      <c r="BW1285" s="87"/>
      <c r="BX1285" s="87"/>
      <c r="BY1285" s="87"/>
      <c r="BZ1285" s="87"/>
      <c r="CA1285" s="87"/>
      <c r="CB1285" s="87"/>
      <c r="CC1285" s="87"/>
      <c r="CD1285" s="87"/>
      <c r="CE1285" s="87"/>
      <c r="CF1285" s="87"/>
      <c r="CG1285" s="87"/>
      <c r="CH1285" s="87"/>
      <c r="CI1285" s="9"/>
    </row>
    <row r="1286" spans="1:99" ht="15" customHeight="1" x14ac:dyDescent="0.25">
      <c r="A1286" s="401"/>
      <c r="B1286" s="351" t="s">
        <v>39</v>
      </c>
      <c r="C1286" s="352">
        <f>CF1259/(CF1259+G1261)%</f>
        <v>0.10475475064261316</v>
      </c>
      <c r="D1286" s="352">
        <f>CF1260/(CF1260+G1262)%</f>
        <v>9.7607506273345412E-2</v>
      </c>
      <c r="E1286" s="352">
        <f>CF1262/(CF1262+G1263)%</f>
        <v>0.12178559428651581</v>
      </c>
      <c r="F1286" s="353">
        <f>CF1264/(CF1264+G1264)%</f>
        <v>0.16822903470990622</v>
      </c>
      <c r="G1286" s="402" t="s">
        <v>39</v>
      </c>
      <c r="H1286" s="352">
        <f>CG1251/(G1251+G1252+G1253)%</f>
        <v>0</v>
      </c>
      <c r="I1286" s="352">
        <f>CG1253/(G1254+G1255+G1256)%</f>
        <v>0</v>
      </c>
      <c r="J1286" s="352">
        <f>CG1255/(G1257+G1258)%</f>
        <v>0</v>
      </c>
      <c r="K1286" s="352">
        <f>CG1259/G1261%</f>
        <v>0</v>
      </c>
      <c r="L1286" s="352">
        <f>CG1260/G1262%</f>
        <v>0</v>
      </c>
      <c r="M1286" s="352">
        <f>CG1262/G1263%</f>
        <v>0</v>
      </c>
      <c r="N1286" s="393">
        <f>CG1264/G1264%</f>
        <v>0</v>
      </c>
      <c r="O1286" s="352">
        <f>CG1268/G1267%</f>
        <v>6.6391971602380542E-2</v>
      </c>
      <c r="P1286" s="352">
        <f>CG1270/G1268%</f>
        <v>8.1368831259611349E-2</v>
      </c>
      <c r="Q1286" s="352">
        <f>CG1272/G1269%</f>
        <v>0.72490477945693577</v>
      </c>
      <c r="R1286" s="393">
        <f>CG1274/G1270%</f>
        <v>4.4219970377947546E-2</v>
      </c>
      <c r="S1286" s="403">
        <f>CG1276/G1271%</f>
        <v>4.6945332841171188E-2</v>
      </c>
      <c r="T1286" s="494"/>
      <c r="U1286" s="404" t="s">
        <v>39</v>
      </c>
      <c r="V1286" s="405">
        <f>CG1278/G1272%/0.381</f>
        <v>0.16014186791555848</v>
      </c>
      <c r="W1286" s="223"/>
      <c r="X1286" s="260"/>
      <c r="AF1286" s="260"/>
      <c r="AG1286" s="223"/>
      <c r="AH1286" s="223"/>
      <c r="AI1286" s="223"/>
      <c r="AJ1286" s="223"/>
      <c r="AK1286" s="223"/>
      <c r="AL1286" s="223"/>
      <c r="AM1286" s="223"/>
      <c r="AN1286" s="223"/>
      <c r="AO1286" s="223"/>
      <c r="AP1286" s="223"/>
      <c r="AQ1286" s="223"/>
      <c r="AR1286" s="223"/>
      <c r="AS1286" s="223"/>
      <c r="AT1286" s="223"/>
      <c r="AU1286" s="223"/>
      <c r="AV1286" s="223"/>
      <c r="AW1286" s="223"/>
      <c r="AX1286" s="223"/>
      <c r="AY1286" s="223"/>
      <c r="AZ1286" s="223"/>
      <c r="BA1286" s="223"/>
      <c r="BB1286" s="223"/>
      <c r="BC1286" s="223"/>
      <c r="BD1286" s="223"/>
      <c r="BE1286" s="223"/>
      <c r="BF1286" s="223"/>
      <c r="BG1286" s="223"/>
      <c r="BH1286" s="380"/>
      <c r="BI1286" s="381"/>
      <c r="BJ1286" s="381"/>
      <c r="BK1286" s="381"/>
      <c r="BL1286" s="381"/>
      <c r="BM1286" s="381"/>
      <c r="BN1286" s="381"/>
      <c r="BO1286" s="381"/>
      <c r="BP1286" s="381"/>
      <c r="BQ1286" s="381"/>
      <c r="BR1286" s="381"/>
      <c r="BS1286" s="381"/>
      <c r="BT1286" s="381"/>
      <c r="BU1286" s="87"/>
      <c r="BV1286" s="87"/>
      <c r="BW1286" s="87"/>
      <c r="BX1286" s="87"/>
      <c r="BY1286" s="87"/>
      <c r="BZ1286" s="87"/>
      <c r="CA1286" s="87"/>
      <c r="CB1286" s="87"/>
      <c r="CC1286" s="87"/>
      <c r="CD1286" s="87"/>
      <c r="CE1286" s="87"/>
      <c r="CF1286" s="87"/>
      <c r="CG1286" s="87"/>
      <c r="CH1286" s="87"/>
      <c r="CI1286" s="9"/>
    </row>
    <row r="1287" spans="1:99" ht="15" customHeight="1" x14ac:dyDescent="0.25">
      <c r="A1287" s="408" t="s">
        <v>125</v>
      </c>
      <c r="B1287" s="348"/>
      <c r="C1287" s="348"/>
      <c r="D1287" s="309"/>
      <c r="E1287" s="309"/>
      <c r="F1287" s="309"/>
      <c r="G1287" s="309"/>
      <c r="H1287" s="309"/>
      <c r="I1287" s="309"/>
      <c r="J1287" s="309"/>
      <c r="K1287" s="309"/>
      <c r="L1287" s="309"/>
      <c r="M1287" s="309"/>
      <c r="N1287" s="213"/>
      <c r="O1287" s="213"/>
      <c r="P1287" s="213"/>
      <c r="Q1287" s="309"/>
      <c r="R1287" s="309"/>
      <c r="W1287" s="223"/>
      <c r="X1287" s="309"/>
      <c r="Y1287" s="309"/>
      <c r="Z1287" s="309"/>
      <c r="AA1287" s="310"/>
      <c r="AB1287" s="310"/>
      <c r="AC1287" s="310"/>
      <c r="AD1287" s="310"/>
      <c r="AE1287" s="310"/>
      <c r="AF1287" s="310"/>
      <c r="AG1287" s="409"/>
      <c r="AH1287" s="409"/>
      <c r="AI1287" s="409"/>
      <c r="AJ1287" s="409"/>
      <c r="AK1287" s="409"/>
      <c r="AL1287" s="409"/>
      <c r="AM1287" s="409"/>
      <c r="AN1287" s="409"/>
      <c r="AO1287" s="409"/>
      <c r="AP1287" s="409"/>
      <c r="AQ1287" s="409"/>
      <c r="AR1287" s="409"/>
      <c r="AS1287" s="409"/>
      <c r="AT1287" s="409"/>
      <c r="AU1287" s="409"/>
      <c r="AV1287" s="409"/>
      <c r="AW1287" s="409"/>
      <c r="AX1287" s="409"/>
      <c r="AY1287" s="409"/>
      <c r="AZ1287" s="409"/>
      <c r="BA1287" s="409"/>
      <c r="BB1287" s="409"/>
      <c r="BC1287" s="409"/>
      <c r="BD1287" s="409"/>
      <c r="BE1287" s="409"/>
      <c r="BF1287" s="409"/>
      <c r="BG1287" s="313"/>
      <c r="BH1287" s="380"/>
      <c r="BI1287" s="381"/>
      <c r="BJ1287" s="381"/>
      <c r="BK1287" s="381"/>
      <c r="BL1287" s="381"/>
      <c r="BM1287" s="381"/>
      <c r="BN1287" s="381"/>
      <c r="BO1287" s="381"/>
      <c r="BP1287" s="381"/>
      <c r="BQ1287" s="381"/>
      <c r="BR1287" s="381"/>
      <c r="BS1287" s="381"/>
      <c r="BT1287" s="381"/>
      <c r="BU1287" s="87"/>
      <c r="BV1287" s="87"/>
      <c r="BW1287" s="87"/>
      <c r="BX1287" s="87"/>
      <c r="BY1287" s="87"/>
      <c r="BZ1287" s="87"/>
      <c r="CA1287" s="87"/>
      <c r="CB1287" s="87"/>
      <c r="CC1287" s="87"/>
      <c r="CD1287" s="87"/>
      <c r="CE1287" s="87"/>
      <c r="CF1287" s="87"/>
      <c r="CG1287" s="87"/>
      <c r="CH1287" s="87"/>
      <c r="CI1287" s="9"/>
    </row>
    <row r="1288" spans="1:99" ht="15" customHeight="1" x14ac:dyDescent="0.3">
      <c r="A1288" s="363"/>
      <c r="S1288" s="161"/>
      <c r="T1288" s="161"/>
      <c r="U1288" s="161"/>
      <c r="V1288" s="161"/>
      <c r="W1288" s="223"/>
      <c r="BG1288" s="409"/>
      <c r="BH1288" s="380"/>
      <c r="BI1288" s="381"/>
      <c r="BJ1288" s="381"/>
      <c r="BK1288" s="381"/>
      <c r="BL1288" s="381"/>
      <c r="BM1288" s="381"/>
      <c r="BN1288" s="381"/>
      <c r="BO1288" s="381"/>
      <c r="BP1288" s="381"/>
      <c r="BQ1288" s="381"/>
      <c r="BR1288" s="381"/>
      <c r="BS1288" s="381"/>
      <c r="BT1288" s="381"/>
      <c r="BU1288" s="87"/>
      <c r="BV1288" s="87"/>
      <c r="BW1288" s="87"/>
      <c r="BX1288" s="87"/>
      <c r="BY1288" s="87"/>
      <c r="BZ1288" s="87"/>
      <c r="CA1288" s="87"/>
      <c r="CB1288" s="87"/>
      <c r="CC1288" s="87"/>
      <c r="CD1288" s="87"/>
      <c r="CE1288" s="87"/>
      <c r="CF1288" s="87"/>
      <c r="CG1288" s="87"/>
      <c r="CH1288" s="87"/>
      <c r="CI1288" s="9"/>
    </row>
    <row r="1289" spans="1:99" ht="15" customHeight="1" x14ac:dyDescent="0.25">
      <c r="A1289" s="363"/>
      <c r="W1289" s="213"/>
      <c r="BH1289" s="380"/>
      <c r="BI1289" s="381"/>
      <c r="BJ1289" s="381"/>
      <c r="BK1289" s="381"/>
      <c r="BL1289" s="381"/>
      <c r="BM1289" s="381"/>
      <c r="BN1289" s="381"/>
      <c r="BO1289" s="381"/>
      <c r="BP1289" s="381"/>
      <c r="BQ1289" s="381"/>
      <c r="BR1289" s="381"/>
      <c r="BS1289" s="381"/>
      <c r="BT1289" s="381"/>
      <c r="BU1289" s="87"/>
      <c r="BV1289" s="87"/>
      <c r="BW1289" s="87"/>
      <c r="BX1289" s="87"/>
      <c r="BY1289" s="87"/>
      <c r="BZ1289" s="87"/>
      <c r="CA1289" s="87"/>
      <c r="CB1289" s="87"/>
      <c r="CC1289" s="87"/>
      <c r="CD1289" s="87"/>
      <c r="CE1289" s="87"/>
      <c r="CF1289" s="87"/>
      <c r="CG1289" s="87"/>
      <c r="CH1289" s="87"/>
      <c r="CI1289" s="9"/>
    </row>
    <row r="1290" spans="1:99" ht="15" customHeight="1" x14ac:dyDescent="0.25">
      <c r="A1290" s="363"/>
      <c r="W1290" s="213"/>
      <c r="BH1290" s="409"/>
      <c r="BI1290" s="409"/>
      <c r="BJ1290" s="409"/>
      <c r="BK1290" s="409"/>
      <c r="BL1290" s="409"/>
      <c r="BM1290" s="409"/>
      <c r="BN1290" s="409"/>
      <c r="BO1290" s="409"/>
      <c r="BP1290" s="409"/>
      <c r="BQ1290" s="409"/>
      <c r="BR1290" s="409"/>
      <c r="BS1290" s="409"/>
      <c r="BT1290" s="40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</row>
    <row r="1291" spans="1:99" ht="23.25" customHeight="1" x14ac:dyDescent="0.3">
      <c r="A1291" s="156" t="s">
        <v>0</v>
      </c>
      <c r="B1291" s="157"/>
      <c r="C1291" s="157"/>
      <c r="D1291" s="157"/>
      <c r="E1291" s="157"/>
      <c r="F1291" s="157"/>
      <c r="G1291" s="157"/>
      <c r="H1291" s="158"/>
      <c r="I1291" s="159"/>
      <c r="J1291" s="159"/>
      <c r="K1291" s="426" t="s">
        <v>1</v>
      </c>
      <c r="L1291" s="427"/>
      <c r="M1291" s="486" t="s">
        <v>566</v>
      </c>
      <c r="N1291" s="486"/>
      <c r="O1291" s="159"/>
      <c r="P1291" s="159"/>
      <c r="Q1291" s="159"/>
      <c r="R1291" s="159"/>
      <c r="S1291" s="159"/>
      <c r="T1291" s="159"/>
      <c r="U1291" s="159"/>
      <c r="V1291" s="160"/>
      <c r="W1291" s="161"/>
      <c r="X1291" s="161"/>
      <c r="Y1291" s="161"/>
      <c r="Z1291" s="161"/>
      <c r="AA1291" s="161"/>
      <c r="AB1291" s="161"/>
      <c r="AC1291" s="161"/>
      <c r="AD1291" s="161"/>
      <c r="AE1291" s="161"/>
      <c r="AF1291" s="161"/>
      <c r="AG1291" s="161"/>
      <c r="AH1291" s="161"/>
      <c r="AI1291" s="161"/>
      <c r="AJ1291" s="161"/>
      <c r="AK1291" s="161"/>
      <c r="AL1291" s="161"/>
      <c r="AM1291" s="161"/>
      <c r="AN1291" s="161"/>
      <c r="AO1291" s="161"/>
      <c r="AP1291" s="161"/>
      <c r="AQ1291" s="161"/>
      <c r="AR1291" s="161"/>
      <c r="AS1291" s="161"/>
      <c r="AT1291" s="161"/>
      <c r="AU1291" s="161"/>
      <c r="AV1291" s="161"/>
      <c r="AW1291" s="161"/>
      <c r="AX1291" s="161"/>
      <c r="AY1291" s="161"/>
      <c r="AZ1291" s="161"/>
      <c r="BA1291" s="161"/>
      <c r="BB1291" s="161"/>
      <c r="BC1291" s="161"/>
      <c r="BD1291" s="161"/>
      <c r="BE1291" s="161"/>
      <c r="BF1291" s="161"/>
      <c r="BG1291" s="161"/>
      <c r="BH1291" s="162">
        <v>29</v>
      </c>
      <c r="BI1291" s="430" t="s">
        <v>2</v>
      </c>
      <c r="BJ1291" s="431"/>
      <c r="BK1291" s="431"/>
      <c r="BL1291" s="432"/>
      <c r="BM1291" s="430" t="s">
        <v>3</v>
      </c>
      <c r="BN1291" s="431"/>
      <c r="BO1291" s="431"/>
      <c r="BP1291" s="432"/>
      <c r="BQ1291" s="430" t="s">
        <v>4</v>
      </c>
      <c r="BR1291" s="431"/>
      <c r="BS1291" s="431"/>
      <c r="BT1291" s="433"/>
      <c r="BU1291" s="87"/>
      <c r="BV1291" s="87"/>
      <c r="BW1291" s="87"/>
      <c r="BX1291" s="87"/>
      <c r="BY1291" s="88" t="s">
        <v>5</v>
      </c>
      <c r="BZ1291" s="89"/>
      <c r="CA1291" s="89"/>
      <c r="CB1291" s="87"/>
      <c r="CC1291" s="87"/>
      <c r="CD1291" s="87"/>
      <c r="CE1291" s="87"/>
      <c r="CF1291" s="88" t="s">
        <v>6</v>
      </c>
      <c r="CG1291" s="89"/>
      <c r="CH1291" s="89"/>
      <c r="CI1291" s="9"/>
      <c r="CK1291" s="12"/>
      <c r="CL1291" s="434" t="s">
        <v>7</v>
      </c>
      <c r="CM1291" s="434"/>
      <c r="CN1291" s="434"/>
      <c r="CO1291" s="24"/>
      <c r="CQ1291" s="12"/>
      <c r="CR1291" s="434" t="s">
        <v>8</v>
      </c>
      <c r="CS1291" s="434"/>
      <c r="CT1291" s="434"/>
      <c r="CU1291" s="24"/>
    </row>
    <row r="1292" spans="1:99" ht="15.75" customHeight="1" x14ac:dyDescent="0.25">
      <c r="A1292" s="163" t="s">
        <v>9</v>
      </c>
      <c r="B1292" s="435" t="s">
        <v>10</v>
      </c>
      <c r="C1292" s="435"/>
      <c r="D1292" s="435"/>
      <c r="E1292" s="435"/>
      <c r="F1292" s="435"/>
      <c r="G1292" s="435"/>
      <c r="H1292" s="435"/>
      <c r="I1292" s="436" t="s">
        <v>11</v>
      </c>
      <c r="J1292" s="436"/>
      <c r="K1292" s="436"/>
      <c r="L1292" s="436"/>
      <c r="M1292" s="436"/>
      <c r="N1292" s="436"/>
      <c r="O1292" s="461" t="s">
        <v>12</v>
      </c>
      <c r="P1292" s="461"/>
      <c r="Q1292" s="497" t="s">
        <v>13</v>
      </c>
      <c r="R1292" s="497"/>
      <c r="S1292" s="497"/>
      <c r="T1292" s="497"/>
      <c r="U1292" s="497"/>
      <c r="V1292" s="498"/>
      <c r="W1292" s="164"/>
      <c r="X1292" s="165"/>
      <c r="Y1292" s="437" t="s">
        <v>11</v>
      </c>
      <c r="Z1292" s="438"/>
      <c r="AA1292" s="438"/>
      <c r="AB1292" s="438"/>
      <c r="AC1292" s="438"/>
      <c r="AD1292" s="438"/>
      <c r="AE1292" s="438"/>
      <c r="AF1292" s="438"/>
      <c r="AG1292" s="438"/>
      <c r="AH1292" s="438"/>
      <c r="AI1292" s="438"/>
      <c r="AJ1292" s="438"/>
      <c r="AK1292" s="438"/>
      <c r="AL1292" s="438"/>
      <c r="AM1292" s="438"/>
      <c r="AN1292" s="438"/>
      <c r="AO1292" s="438"/>
      <c r="AP1292" s="438"/>
      <c r="AQ1292" s="438"/>
      <c r="AR1292" s="438"/>
      <c r="AS1292" s="438"/>
      <c r="AT1292" s="438"/>
      <c r="AU1292" s="439"/>
      <c r="AV1292" s="166"/>
      <c r="AW1292" s="167"/>
      <c r="AX1292" s="167"/>
      <c r="AY1292" s="167"/>
      <c r="AZ1292" s="167"/>
      <c r="BA1292" s="168"/>
      <c r="BB1292" s="167"/>
      <c r="BC1292" s="167"/>
      <c r="BD1292" s="167"/>
      <c r="BE1292" s="167"/>
      <c r="BF1292" s="168"/>
      <c r="BG1292" s="169"/>
      <c r="BH1292" s="170" t="s">
        <v>9</v>
      </c>
      <c r="BI1292" s="171" t="s">
        <v>7</v>
      </c>
      <c r="BJ1292" s="172"/>
      <c r="BK1292" s="173" t="s">
        <v>14</v>
      </c>
      <c r="BL1292" s="174" t="s">
        <v>15</v>
      </c>
      <c r="BM1292" s="171" t="s">
        <v>7</v>
      </c>
      <c r="BN1292" s="172"/>
      <c r="BO1292" s="173" t="s">
        <v>14</v>
      </c>
      <c r="BP1292" s="173" t="s">
        <v>15</v>
      </c>
      <c r="BQ1292" s="171" t="s">
        <v>7</v>
      </c>
      <c r="BR1292" s="172"/>
      <c r="BS1292" s="173" t="s">
        <v>14</v>
      </c>
      <c r="BT1292" s="174" t="s">
        <v>15</v>
      </c>
      <c r="BU1292" s="87"/>
      <c r="BV1292" s="87"/>
      <c r="BW1292" s="463" t="s">
        <v>9</v>
      </c>
      <c r="BX1292" s="91" t="s">
        <v>7</v>
      </c>
      <c r="BY1292" s="450" t="s">
        <v>16</v>
      </c>
      <c r="BZ1292" s="450" t="s">
        <v>14</v>
      </c>
      <c r="CA1292" s="452" t="s">
        <v>15</v>
      </c>
      <c r="CB1292" s="87"/>
      <c r="CC1292" s="87"/>
      <c r="CD1292" s="454" t="s">
        <v>9</v>
      </c>
      <c r="CE1292" s="92" t="s">
        <v>7</v>
      </c>
      <c r="CF1292" s="450" t="s">
        <v>16</v>
      </c>
      <c r="CG1292" s="457" t="s">
        <v>14</v>
      </c>
      <c r="CH1292" s="459" t="s">
        <v>15</v>
      </c>
      <c r="CI1292" s="9"/>
      <c r="CK1292" s="25" t="s">
        <v>9</v>
      </c>
      <c r="CL1292" s="26" t="s">
        <v>17</v>
      </c>
      <c r="CM1292" s="26" t="s">
        <v>18</v>
      </c>
      <c r="CN1292" s="1" t="s">
        <v>19</v>
      </c>
      <c r="CO1292" s="27" t="s">
        <v>20</v>
      </c>
      <c r="CP1292" s="28"/>
      <c r="CQ1292" s="25" t="s">
        <v>9</v>
      </c>
      <c r="CR1292" s="26" t="s">
        <v>17</v>
      </c>
      <c r="CS1292" s="26" t="s">
        <v>18</v>
      </c>
      <c r="CT1292" s="1" t="s">
        <v>19</v>
      </c>
      <c r="CU1292" s="27" t="s">
        <v>20</v>
      </c>
    </row>
    <row r="1293" spans="1:99" ht="31.5" customHeight="1" x14ac:dyDescent="0.25">
      <c r="A1293" s="175"/>
      <c r="B1293" s="176"/>
      <c r="C1293" s="177" t="s">
        <v>17</v>
      </c>
      <c r="D1293" s="177" t="s">
        <v>18</v>
      </c>
      <c r="E1293" s="177" t="s">
        <v>19</v>
      </c>
      <c r="F1293" s="178" t="s">
        <v>16</v>
      </c>
      <c r="G1293" s="178" t="s">
        <v>21</v>
      </c>
      <c r="H1293" s="178" t="s">
        <v>22</v>
      </c>
      <c r="I1293" s="440" t="s">
        <v>23</v>
      </c>
      <c r="J1293" s="440"/>
      <c r="K1293" s="441" t="s">
        <v>24</v>
      </c>
      <c r="L1293" s="441"/>
      <c r="M1293" s="441" t="s">
        <v>25</v>
      </c>
      <c r="N1293" s="441"/>
      <c r="O1293" s="462"/>
      <c r="P1293" s="462"/>
      <c r="Q1293" s="499"/>
      <c r="R1293" s="499"/>
      <c r="S1293" s="499"/>
      <c r="T1293" s="499"/>
      <c r="U1293" s="499"/>
      <c r="V1293" s="500"/>
      <c r="W1293" s="164"/>
      <c r="X1293" s="165"/>
      <c r="Y1293" s="179"/>
      <c r="Z1293" s="442" t="s">
        <v>26</v>
      </c>
      <c r="AA1293" s="442"/>
      <c r="AB1293" s="442"/>
      <c r="AC1293" s="442"/>
      <c r="AD1293" s="443" t="s">
        <v>27</v>
      </c>
      <c r="AE1293" s="443"/>
      <c r="AF1293" s="443"/>
      <c r="AG1293" s="443"/>
      <c r="AH1293" s="443" t="s">
        <v>28</v>
      </c>
      <c r="AI1293" s="443"/>
      <c r="AJ1293" s="443"/>
      <c r="AK1293" s="443"/>
      <c r="AL1293" s="444" t="s">
        <v>29</v>
      </c>
      <c r="AM1293" s="444"/>
      <c r="AN1293" s="444"/>
      <c r="AO1293" s="444"/>
      <c r="AP1293" s="445" t="s">
        <v>30</v>
      </c>
      <c r="AQ1293" s="445"/>
      <c r="AR1293" s="445" t="s">
        <v>31</v>
      </c>
      <c r="AS1293" s="445"/>
      <c r="AT1293" s="445"/>
      <c r="AU1293" s="446"/>
      <c r="AW1293" s="447" t="s">
        <v>32</v>
      </c>
      <c r="AX1293" s="448"/>
      <c r="AY1293" s="448"/>
      <c r="AZ1293" s="448"/>
      <c r="BA1293" s="449"/>
      <c r="BB1293" s="447" t="s">
        <v>33</v>
      </c>
      <c r="BC1293" s="448"/>
      <c r="BD1293" s="448"/>
      <c r="BE1293" s="448"/>
      <c r="BF1293" s="449"/>
      <c r="BG1293" s="181"/>
      <c r="BH1293" s="170"/>
      <c r="BI1293" s="171" t="s">
        <v>34</v>
      </c>
      <c r="BJ1293" s="173" t="s">
        <v>16</v>
      </c>
      <c r="BK1293" s="173"/>
      <c r="BL1293" s="174"/>
      <c r="BM1293" s="171" t="s">
        <v>34</v>
      </c>
      <c r="BN1293" s="173" t="s">
        <v>16</v>
      </c>
      <c r="BO1293" s="173"/>
      <c r="BP1293" s="173"/>
      <c r="BQ1293" s="171" t="s">
        <v>34</v>
      </c>
      <c r="BR1293" s="173" t="s">
        <v>16</v>
      </c>
      <c r="BS1293" s="173"/>
      <c r="BT1293" s="174"/>
      <c r="BU1293" s="87"/>
      <c r="BV1293" s="87"/>
      <c r="BW1293" s="464"/>
      <c r="BX1293" s="95" t="s">
        <v>34</v>
      </c>
      <c r="BY1293" s="451"/>
      <c r="BZ1293" s="451"/>
      <c r="CA1293" s="453"/>
      <c r="CB1293" s="87"/>
      <c r="CC1293" s="87"/>
      <c r="CD1293" s="455"/>
      <c r="CE1293" s="88" t="s">
        <v>34</v>
      </c>
      <c r="CF1293" s="456"/>
      <c r="CG1293" s="458"/>
      <c r="CH1293" s="460"/>
      <c r="CI1293" s="9"/>
      <c r="CK1293" s="25"/>
      <c r="CL1293" s="29" t="s">
        <v>35</v>
      </c>
      <c r="CM1293" s="26" t="s">
        <v>35</v>
      </c>
      <c r="CN1293" s="26" t="s">
        <v>35</v>
      </c>
      <c r="CO1293" s="27" t="s">
        <v>35</v>
      </c>
      <c r="CP1293" s="15"/>
      <c r="CQ1293" s="25"/>
      <c r="CR1293" s="29" t="s">
        <v>35</v>
      </c>
      <c r="CS1293" s="26" t="s">
        <v>35</v>
      </c>
      <c r="CT1293" s="26" t="s">
        <v>35</v>
      </c>
      <c r="CU1293" s="27" t="s">
        <v>35</v>
      </c>
    </row>
    <row r="1294" spans="1:99" ht="15.75" customHeight="1" x14ac:dyDescent="0.25">
      <c r="A1294" s="182"/>
      <c r="B1294" s="178" t="s">
        <v>36</v>
      </c>
      <c r="C1294" s="177" t="s">
        <v>37</v>
      </c>
      <c r="D1294" s="177" t="s">
        <v>37</v>
      </c>
      <c r="E1294" s="177" t="s">
        <v>37</v>
      </c>
      <c r="F1294" s="177" t="s">
        <v>37</v>
      </c>
      <c r="G1294" s="177" t="s">
        <v>37</v>
      </c>
      <c r="H1294" s="177" t="s">
        <v>37</v>
      </c>
      <c r="I1294" s="178" t="s">
        <v>38</v>
      </c>
      <c r="J1294" s="178" t="s">
        <v>39</v>
      </c>
      <c r="K1294" s="178" t="s">
        <v>38</v>
      </c>
      <c r="L1294" s="178" t="s">
        <v>39</v>
      </c>
      <c r="M1294" s="178" t="s">
        <v>38</v>
      </c>
      <c r="N1294" s="178" t="s">
        <v>39</v>
      </c>
      <c r="O1294" s="178" t="s">
        <v>38</v>
      </c>
      <c r="P1294" s="178" t="s">
        <v>39</v>
      </c>
      <c r="Q1294" s="183" t="s">
        <v>17</v>
      </c>
      <c r="R1294" s="183" t="s">
        <v>18</v>
      </c>
      <c r="S1294" s="183" t="s">
        <v>19</v>
      </c>
      <c r="T1294" s="183" t="s">
        <v>38</v>
      </c>
      <c r="U1294" s="183" t="s">
        <v>39</v>
      </c>
      <c r="V1294" s="184" t="s">
        <v>36</v>
      </c>
      <c r="W1294" s="185"/>
      <c r="X1294" s="186"/>
      <c r="Y1294" s="175"/>
      <c r="Z1294" s="187" t="s">
        <v>17</v>
      </c>
      <c r="AA1294" s="187" t="s">
        <v>18</v>
      </c>
      <c r="AB1294" s="188" t="s">
        <v>19</v>
      </c>
      <c r="AC1294" s="189" t="s">
        <v>16</v>
      </c>
      <c r="AD1294" s="187" t="s">
        <v>17</v>
      </c>
      <c r="AE1294" s="187" t="s">
        <v>18</v>
      </c>
      <c r="AF1294" s="187" t="s">
        <v>19</v>
      </c>
      <c r="AG1294" s="189" t="s">
        <v>16</v>
      </c>
      <c r="AH1294" s="187" t="s">
        <v>17</v>
      </c>
      <c r="AI1294" s="187" t="s">
        <v>18</v>
      </c>
      <c r="AJ1294" s="187" t="s">
        <v>19</v>
      </c>
      <c r="AK1294" s="189" t="s">
        <v>16</v>
      </c>
      <c r="AL1294" s="187" t="s">
        <v>17</v>
      </c>
      <c r="AM1294" s="187" t="s">
        <v>18</v>
      </c>
      <c r="AN1294" s="187" t="s">
        <v>19</v>
      </c>
      <c r="AO1294" s="189" t="s">
        <v>39</v>
      </c>
      <c r="AP1294" s="189" t="s">
        <v>38</v>
      </c>
      <c r="AQ1294" s="189" t="s">
        <v>39</v>
      </c>
      <c r="AR1294" s="187" t="s">
        <v>17</v>
      </c>
      <c r="AS1294" s="187" t="s">
        <v>18</v>
      </c>
      <c r="AT1294" s="187" t="s">
        <v>19</v>
      </c>
      <c r="AU1294" s="190" t="s">
        <v>39</v>
      </c>
      <c r="AV1294" s="191" t="s">
        <v>17</v>
      </c>
      <c r="AW1294" s="192" t="s">
        <v>17</v>
      </c>
      <c r="AX1294" s="189" t="s">
        <v>18</v>
      </c>
      <c r="AY1294" s="189" t="s">
        <v>19</v>
      </c>
      <c r="AZ1294" s="189" t="s">
        <v>38</v>
      </c>
      <c r="BA1294" s="193" t="s">
        <v>39</v>
      </c>
      <c r="BB1294" s="192" t="s">
        <v>17</v>
      </c>
      <c r="BC1294" s="189" t="s">
        <v>18</v>
      </c>
      <c r="BD1294" s="189" t="s">
        <v>19</v>
      </c>
      <c r="BE1294" s="189" t="s">
        <v>38</v>
      </c>
      <c r="BF1294" s="193" t="s">
        <v>39</v>
      </c>
      <c r="BG1294" s="194"/>
      <c r="BH1294" s="195"/>
      <c r="BI1294" s="196"/>
      <c r="BJ1294" s="197"/>
      <c r="BK1294" s="198"/>
      <c r="BL1294" s="199"/>
      <c r="BM1294" s="196"/>
      <c r="BN1294" s="197"/>
      <c r="BO1294" s="198"/>
      <c r="BP1294" s="200"/>
      <c r="BQ1294" s="196"/>
      <c r="BR1294" s="197"/>
      <c r="BS1294" s="198"/>
      <c r="BT1294" s="199"/>
      <c r="BU1294" s="8"/>
      <c r="BV1294" s="87"/>
      <c r="BW1294" s="97"/>
      <c r="BX1294" s="95"/>
      <c r="BY1294" s="93"/>
      <c r="BZ1294" s="93"/>
      <c r="CA1294" s="98"/>
      <c r="CB1294" s="8"/>
      <c r="CC1294" s="87"/>
      <c r="CD1294" s="90"/>
      <c r="CE1294" s="99"/>
      <c r="CF1294" s="100"/>
      <c r="CG1294" s="100"/>
      <c r="CH1294" s="101"/>
      <c r="CI1294" s="8"/>
      <c r="CJ1294" s="9"/>
      <c r="CK1294" s="25"/>
      <c r="CL1294" s="10"/>
      <c r="CM1294" s="10"/>
      <c r="CN1294" s="10"/>
      <c r="CO1294" s="11"/>
      <c r="CP1294" s="8"/>
      <c r="CQ1294" s="25"/>
      <c r="CR1294" s="30"/>
      <c r="CS1294" s="30"/>
      <c r="CT1294" s="30"/>
      <c r="CU1294" s="46"/>
    </row>
    <row r="1295" spans="1:99" ht="15.75" customHeight="1" x14ac:dyDescent="0.25">
      <c r="A1295" s="201" t="s">
        <v>40</v>
      </c>
      <c r="B1295" s="202"/>
      <c r="C1295" s="203">
        <v>144.94499999999999</v>
      </c>
      <c r="D1295" s="204">
        <v>131.465</v>
      </c>
      <c r="E1295" s="204">
        <v>137.84</v>
      </c>
      <c r="F1295" s="205">
        <f t="shared" ref="F1295:F1302" si="1085">C1295+D1295+E1295</f>
        <v>414.25</v>
      </c>
      <c r="G1295" s="206">
        <f>F1295+G1249</f>
        <v>8331.2029999999995</v>
      </c>
      <c r="H1295" s="206">
        <f>G1295/BH1291</f>
        <v>287.28286206896553</v>
      </c>
      <c r="I1295" s="207">
        <f t="shared" ref="I1295:I1311" si="1086">AC1295</f>
        <v>0</v>
      </c>
      <c r="J1295" s="207">
        <f>I1295+J1249</f>
        <v>0</v>
      </c>
      <c r="K1295" s="207">
        <f t="shared" ref="K1295:K1311" si="1087">AG1295</f>
        <v>0</v>
      </c>
      <c r="L1295" s="207">
        <f>K1295+L1249</f>
        <v>410</v>
      </c>
      <c r="M1295" s="207">
        <f t="shared" ref="M1295:M1311" si="1088">AK1295</f>
        <v>860</v>
      </c>
      <c r="N1295" s="207" t="e">
        <f>M1295+N1249</f>
        <v>#VALUE!</v>
      </c>
      <c r="O1295" s="208">
        <f>(24*60-(I1295+K1295+M1295+AR1295+AS1295+AT1295+AP1295))/24/60*100</f>
        <v>40.277777777777779</v>
      </c>
      <c r="P1295" s="410" t="e">
        <f>(X1295*24*60-(J1295+L1295+N1295+AQ1295+AU1295))/X1295/24/60*100</f>
        <v>#VALUE!</v>
      </c>
      <c r="Q1295" s="209"/>
      <c r="R1295" s="210"/>
      <c r="S1295" s="211"/>
      <c r="T1295" s="209"/>
      <c r="U1295" s="209"/>
      <c r="V1295" s="212"/>
      <c r="W1295" s="213"/>
      <c r="X1295" s="214">
        <f>BH1291</f>
        <v>29</v>
      </c>
      <c r="Y1295" s="201" t="s">
        <v>40</v>
      </c>
      <c r="Z1295" s="215"/>
      <c r="AA1295" s="216"/>
      <c r="AB1295" s="217"/>
      <c r="AC1295" s="210">
        <f t="shared" ref="AC1295:AC1311" si="1089">Z1295+AA1295+AB1295</f>
        <v>0</v>
      </c>
      <c r="AD1295" s="215"/>
      <c r="AE1295" s="215"/>
      <c r="AF1295" s="215"/>
      <c r="AG1295" s="210">
        <f t="shared" ref="AG1295:AG1311" si="1090">AD1295+AE1295+AF1295</f>
        <v>0</v>
      </c>
      <c r="AH1295" s="216">
        <v>285</v>
      </c>
      <c r="AI1295" s="216">
        <v>320</v>
      </c>
      <c r="AJ1295" s="216">
        <v>255</v>
      </c>
      <c r="AK1295" s="210">
        <f t="shared" ref="AK1295:AK1311" si="1091">AH1295+AI1295+AJ1295</f>
        <v>860</v>
      </c>
      <c r="AL1295" s="218"/>
      <c r="AM1295" s="218"/>
      <c r="AN1295" s="218"/>
      <c r="AO1295" s="207">
        <f>AL1295+AM1295+AN1295+AO1249</f>
        <v>0</v>
      </c>
      <c r="AP1295" s="209"/>
      <c r="AQ1295" s="411">
        <f>AP1295+AQ1249</f>
        <v>0</v>
      </c>
      <c r="AR1295" s="210"/>
      <c r="AS1295" s="210"/>
      <c r="AT1295" s="210"/>
      <c r="AU1295" s="219">
        <f>AR1295+AS1295+AT1295+AU1249</f>
        <v>0</v>
      </c>
      <c r="AV1295" s="220" t="s">
        <v>40</v>
      </c>
      <c r="AW1295" s="221"/>
      <c r="AX1295" s="210"/>
      <c r="AY1295" s="210"/>
      <c r="AZ1295" s="219">
        <f>AW1295+AX1295+AY1295</f>
        <v>0</v>
      </c>
      <c r="BA1295" s="222">
        <f>AZ1295+BA1249</f>
        <v>0</v>
      </c>
      <c r="BB1295" s="221"/>
      <c r="BC1295" s="210"/>
      <c r="BD1295" s="210"/>
      <c r="BE1295" s="219">
        <f>BB1295+BC1295+BD1295</f>
        <v>0</v>
      </c>
      <c r="BF1295" s="222">
        <f t="shared" ref="BF1295:BF1317" si="1092">BE1295+BF1249</f>
        <v>0</v>
      </c>
      <c r="BG1295" s="223"/>
      <c r="BH1295" s="224" t="s">
        <v>40</v>
      </c>
      <c r="BI1295" s="225"/>
      <c r="BJ1295" s="226">
        <v>2.31</v>
      </c>
      <c r="BK1295" s="227"/>
      <c r="BL1295" s="228"/>
      <c r="BM1295" s="225"/>
      <c r="BN1295" s="226">
        <v>0.9</v>
      </c>
      <c r="BO1295" s="227"/>
      <c r="BP1295" s="229"/>
      <c r="BQ1295" s="225"/>
      <c r="BR1295" s="226">
        <v>1.6</v>
      </c>
      <c r="BS1295" s="227"/>
      <c r="BT1295" s="230"/>
      <c r="BU1295" s="8"/>
      <c r="BV1295" s="87"/>
      <c r="BW1295" s="104" t="s">
        <v>40</v>
      </c>
      <c r="BX1295" s="13"/>
      <c r="BY1295" s="102">
        <f>BJ1295+BN1295+BR1295</f>
        <v>4.8100000000000005</v>
      </c>
      <c r="BZ1295" s="102"/>
      <c r="CA1295" s="98"/>
      <c r="CB1295" s="8"/>
      <c r="CC1295" s="87"/>
      <c r="CD1295" s="90" t="s">
        <v>40</v>
      </c>
      <c r="CE1295" s="105"/>
      <c r="CF1295" s="102">
        <f>BY1295</f>
        <v>4.8100000000000005</v>
      </c>
      <c r="CG1295" s="102"/>
      <c r="CH1295" s="106"/>
      <c r="CI1295" s="8"/>
      <c r="CJ1295" s="9"/>
      <c r="CK1295" s="25" t="s">
        <v>40</v>
      </c>
      <c r="CL1295" s="31">
        <f>BJ1295/C1295*100</f>
        <v>1.5937079581910381</v>
      </c>
      <c r="CM1295" s="31">
        <f>BN1295/D1295*100</f>
        <v>0.68459285741452103</v>
      </c>
      <c r="CN1295" s="31">
        <f>BR1295/E1295*100</f>
        <v>1.1607661056297156</v>
      </c>
      <c r="CO1295" s="32">
        <f>BY1295/F1295%</f>
        <v>1.1611345805672904</v>
      </c>
      <c r="CP1295" s="8"/>
      <c r="CQ1295" s="25" t="s">
        <v>40</v>
      </c>
      <c r="CR1295" s="31"/>
      <c r="CS1295" s="31"/>
      <c r="CT1295" s="31"/>
      <c r="CU1295" s="32"/>
    </row>
    <row r="1296" spans="1:99" ht="15.75" customHeight="1" x14ac:dyDescent="0.25">
      <c r="A1296" s="182" t="s">
        <v>41</v>
      </c>
      <c r="B1296" s="202"/>
      <c r="C1296" s="204">
        <v>82.599000000000004</v>
      </c>
      <c r="D1296" s="204">
        <v>165</v>
      </c>
      <c r="E1296" s="204">
        <v>173.03</v>
      </c>
      <c r="F1296" s="205">
        <f t="shared" si="1085"/>
        <v>420.62900000000002</v>
      </c>
      <c r="G1296" s="206">
        <f t="shared" ref="G1296:G1319" si="1093">F1296+G1250</f>
        <v>8193.5650000000005</v>
      </c>
      <c r="H1296" s="205">
        <f>G1296/BH1291</f>
        <v>282.53672413793106</v>
      </c>
      <c r="I1296" s="231">
        <f t="shared" si="1086"/>
        <v>30</v>
      </c>
      <c r="J1296" s="207">
        <f t="shared" ref="J1296:J1317" si="1094">I1296+J1250</f>
        <v>570</v>
      </c>
      <c r="K1296" s="231">
        <f t="shared" si="1087"/>
        <v>60</v>
      </c>
      <c r="L1296" s="207">
        <f t="shared" ref="L1296:L1317" si="1095">K1296+L1250</f>
        <v>295</v>
      </c>
      <c r="M1296" s="207">
        <f t="shared" si="1088"/>
        <v>15</v>
      </c>
      <c r="N1296" s="207">
        <f t="shared" ref="N1296:N1317" si="1096">M1296+N1250</f>
        <v>17035</v>
      </c>
      <c r="O1296" s="208">
        <f>(24*60-(I1296+K1296+M1296+AR1296+AS1296+AT1296+AP1296))/24/60*100</f>
        <v>92.708333333333343</v>
      </c>
      <c r="P1296" s="208">
        <f>(X1296*24*60-(J1296+L1296+N1296+AQ1296+AU1296))/X1296/24/60*100</f>
        <v>57.136015325670499</v>
      </c>
      <c r="Q1296" s="232"/>
      <c r="R1296" s="233"/>
      <c r="S1296" s="233"/>
      <c r="T1296" s="234"/>
      <c r="U1296" s="234"/>
      <c r="V1296" s="184"/>
      <c r="W1296" s="213"/>
      <c r="X1296" s="214">
        <f t="shared" ref="X1296:X1305" si="1097">X1295</f>
        <v>29</v>
      </c>
      <c r="Y1296" s="182" t="s">
        <v>41</v>
      </c>
      <c r="Z1296" s="215">
        <v>30</v>
      </c>
      <c r="AA1296" s="216"/>
      <c r="AB1296" s="216"/>
      <c r="AC1296" s="210">
        <f t="shared" si="1089"/>
        <v>30</v>
      </c>
      <c r="AD1296" s="235">
        <v>60</v>
      </c>
      <c r="AE1296" s="235"/>
      <c r="AF1296" s="235"/>
      <c r="AG1296" s="210">
        <f t="shared" si="1090"/>
        <v>60</v>
      </c>
      <c r="AH1296" s="235">
        <v>15</v>
      </c>
      <c r="AI1296" s="235">
        <v>0</v>
      </c>
      <c r="AJ1296" s="235">
        <v>0</v>
      </c>
      <c r="AK1296" s="210">
        <f t="shared" si="1091"/>
        <v>15</v>
      </c>
      <c r="AL1296" s="233"/>
      <c r="AM1296" s="233"/>
      <c r="AN1296" s="233"/>
      <c r="AO1296" s="207">
        <f t="shared" ref="AO1296:AO1317" si="1098">AL1296+AM1296+AN1296+AO1250</f>
        <v>0</v>
      </c>
      <c r="AP1296" s="236"/>
      <c r="AQ1296" s="411">
        <f t="shared" ref="AQ1296:AQ1317" si="1099">AP1296+AQ1250</f>
        <v>0</v>
      </c>
      <c r="AR1296" s="237"/>
      <c r="AS1296" s="237"/>
      <c r="AT1296" s="237"/>
      <c r="AU1296" s="219">
        <f t="shared" ref="AU1296:AU1317" si="1100">AR1296+AS1296+AT1296+AU1250</f>
        <v>0</v>
      </c>
      <c r="AV1296" s="220" t="s">
        <v>42</v>
      </c>
      <c r="AW1296" s="221"/>
      <c r="AX1296" s="210"/>
      <c r="AY1296" s="210"/>
      <c r="AZ1296" s="219">
        <f>AW1296+AX1296+AY1296</f>
        <v>0</v>
      </c>
      <c r="BA1296" s="222">
        <f t="shared" ref="BA1296:BA1318" si="1101">AZ1296+BA1250</f>
        <v>0</v>
      </c>
      <c r="BB1296" s="221"/>
      <c r="BC1296" s="210"/>
      <c r="BD1296" s="210"/>
      <c r="BE1296" s="219">
        <f>BB1296+BC1296+BD1296</f>
        <v>0</v>
      </c>
      <c r="BF1296" s="222">
        <f t="shared" si="1092"/>
        <v>0</v>
      </c>
      <c r="BG1296" s="238"/>
      <c r="BH1296" s="195"/>
      <c r="BI1296" s="239"/>
      <c r="BJ1296" s="240"/>
      <c r="BK1296" s="241"/>
      <c r="BL1296" s="242"/>
      <c r="BM1296" s="239"/>
      <c r="BN1296" s="241"/>
      <c r="BO1296" s="241"/>
      <c r="BP1296" s="198"/>
      <c r="BQ1296" s="239"/>
      <c r="BR1296" s="241"/>
      <c r="BS1296" s="241"/>
      <c r="BT1296" s="243"/>
      <c r="BU1296" s="8"/>
      <c r="BV1296" s="87"/>
      <c r="BW1296" s="107"/>
      <c r="BX1296" s="14"/>
      <c r="BY1296" s="93"/>
      <c r="BZ1296" s="93"/>
      <c r="CA1296" s="98"/>
      <c r="CB1296" s="8"/>
      <c r="CC1296" s="87"/>
      <c r="CD1296" s="108"/>
      <c r="CE1296" s="109"/>
      <c r="CF1296" s="93"/>
      <c r="CG1296" s="93"/>
      <c r="CH1296" s="110"/>
      <c r="CI1296" s="8"/>
      <c r="CJ1296" s="9"/>
      <c r="CK1296" s="25"/>
      <c r="CL1296" s="2"/>
      <c r="CM1296" s="2"/>
      <c r="CN1296" s="2"/>
      <c r="CO1296" s="3"/>
      <c r="CP1296" s="8"/>
      <c r="CQ1296" s="25"/>
      <c r="CR1296" s="2"/>
      <c r="CS1296" s="2"/>
      <c r="CT1296" s="2"/>
      <c r="CU1296" s="3"/>
    </row>
    <row r="1297" spans="1:99" ht="15.75" customHeight="1" x14ac:dyDescent="0.25">
      <c r="A1297" s="201" t="s">
        <v>43</v>
      </c>
      <c r="B1297" s="503">
        <v>260</v>
      </c>
      <c r="C1297" s="204">
        <v>106.27500000000001</v>
      </c>
      <c r="D1297" s="204">
        <v>70</v>
      </c>
      <c r="E1297" s="204">
        <v>34.24</v>
      </c>
      <c r="F1297" s="244">
        <f t="shared" si="1085"/>
        <v>210.51500000000001</v>
      </c>
      <c r="G1297" s="206">
        <f t="shared" si="1093"/>
        <v>5771.0460000000012</v>
      </c>
      <c r="H1297" s="206">
        <f>G1297/BH1291</f>
        <v>199.0015862068966</v>
      </c>
      <c r="I1297" s="207">
        <f t="shared" si="1086"/>
        <v>15</v>
      </c>
      <c r="J1297" s="207">
        <f t="shared" si="1094"/>
        <v>625</v>
      </c>
      <c r="K1297" s="207">
        <f t="shared" si="1087"/>
        <v>0</v>
      </c>
      <c r="L1297" s="207">
        <f t="shared" si="1095"/>
        <v>840</v>
      </c>
      <c r="M1297" s="207">
        <f t="shared" si="1088"/>
        <v>15</v>
      </c>
      <c r="N1297" s="207">
        <f t="shared" si="1096"/>
        <v>3960</v>
      </c>
      <c r="O1297" s="208">
        <f>(24*60-(I1297+K1297+M1297+AR1297+AS1297+AT1297+AP1297))/24/60*100</f>
        <v>97.916666666666657</v>
      </c>
      <c r="P1297" s="208">
        <f>(X1297*24*60-(J1297+L1297+N1297+AQ1297+AU1297))/X1297/24/60*100</f>
        <v>85.739942528735625</v>
      </c>
      <c r="Q1297" s="496" t="e">
        <f>(C1297+C1298)/AL1297*60</f>
        <v>#DIV/0!</v>
      </c>
      <c r="R1297" s="496" t="e">
        <f>(D1297+D1298)/AM1297*60</f>
        <v>#DIV/0!</v>
      </c>
      <c r="S1297" s="496" t="e">
        <f>(E1297+E1298)/AN1297*60</f>
        <v>#DIV/0!</v>
      </c>
      <c r="T1297" s="496" t="e">
        <f>(F1297+F1298)/(AL1297+AM1297+AN1297)*60</f>
        <v>#DIV/0!</v>
      </c>
      <c r="U1297" s="496">
        <f>(G1297+G1298)*60/AO1297</f>
        <v>12.654118446601943</v>
      </c>
      <c r="V1297" s="487">
        <v>13.76</v>
      </c>
      <c r="W1297" s="245"/>
      <c r="X1297" s="214">
        <f t="shared" si="1097"/>
        <v>29</v>
      </c>
      <c r="Y1297" s="201" t="s">
        <v>43</v>
      </c>
      <c r="Z1297" s="215"/>
      <c r="AA1297" s="216"/>
      <c r="AB1297" s="216">
        <v>15</v>
      </c>
      <c r="AC1297" s="210">
        <f t="shared" si="1089"/>
        <v>15</v>
      </c>
      <c r="AD1297" s="246"/>
      <c r="AE1297" s="235"/>
      <c r="AF1297" s="235"/>
      <c r="AG1297" s="210">
        <f t="shared" si="1090"/>
        <v>0</v>
      </c>
      <c r="AH1297" s="235">
        <v>0</v>
      </c>
      <c r="AI1297" s="235">
        <v>0</v>
      </c>
      <c r="AJ1297" s="235">
        <v>15</v>
      </c>
      <c r="AK1297" s="210">
        <f t="shared" si="1091"/>
        <v>15</v>
      </c>
      <c r="AL1297" s="247"/>
      <c r="AM1297" s="247"/>
      <c r="AN1297" s="247"/>
      <c r="AO1297" s="207">
        <f t="shared" si="1098"/>
        <v>30900</v>
      </c>
      <c r="AP1297" s="209"/>
      <c r="AQ1297" s="411">
        <f t="shared" si="1099"/>
        <v>0</v>
      </c>
      <c r="AR1297" s="210"/>
      <c r="AS1297" s="210"/>
      <c r="AT1297" s="210"/>
      <c r="AU1297" s="219">
        <f t="shared" si="1100"/>
        <v>530</v>
      </c>
      <c r="AV1297" s="220" t="s">
        <v>44</v>
      </c>
      <c r="AW1297" s="221"/>
      <c r="AX1297" s="210"/>
      <c r="AY1297" s="210"/>
      <c r="AZ1297" s="219">
        <f>AW1297+AX1297+AY1297</f>
        <v>0</v>
      </c>
      <c r="BA1297" s="222">
        <f t="shared" si="1101"/>
        <v>0</v>
      </c>
      <c r="BB1297" s="221"/>
      <c r="BC1297" s="210"/>
      <c r="BD1297" s="210"/>
      <c r="BE1297" s="219">
        <f>BB1297+BC1297+BD1297</f>
        <v>0</v>
      </c>
      <c r="BF1297" s="222">
        <f t="shared" si="1092"/>
        <v>0</v>
      </c>
      <c r="BG1297" s="248">
        <f>SUM(AR1297:AT1299,AP1297:AP1299,AL1297:AN1299,AH1297:AJ1299,AD1297:AF1299,Z1297:AB1299)</f>
        <v>30</v>
      </c>
      <c r="BH1297" s="224" t="s">
        <v>45</v>
      </c>
      <c r="BI1297" s="225"/>
      <c r="BJ1297" s="249">
        <v>1.03</v>
      </c>
      <c r="BK1297" s="226"/>
      <c r="BL1297" s="250"/>
      <c r="BM1297" s="225"/>
      <c r="BN1297" s="226">
        <v>1.1200000000000001</v>
      </c>
      <c r="BO1297" s="226"/>
      <c r="BP1297" s="251"/>
      <c r="BQ1297" s="225"/>
      <c r="BR1297" s="226">
        <v>0.56999999999999995</v>
      </c>
      <c r="BS1297" s="226"/>
      <c r="BT1297" s="252"/>
      <c r="BU1297" s="8"/>
      <c r="BV1297" s="87"/>
      <c r="BW1297" s="104" t="s">
        <v>45</v>
      </c>
      <c r="BX1297" s="13"/>
      <c r="BY1297" s="102">
        <f>BJ1297+BN1297+BR1297</f>
        <v>2.72</v>
      </c>
      <c r="BZ1297" s="102">
        <f>BK1297+BO1297+BS1297</f>
        <v>0</v>
      </c>
      <c r="CA1297" s="98"/>
      <c r="CB1297" s="8"/>
      <c r="CC1297" s="87"/>
      <c r="CD1297" s="90" t="s">
        <v>45</v>
      </c>
      <c r="CE1297" s="105"/>
      <c r="CF1297" s="102">
        <f>BY1297</f>
        <v>2.72</v>
      </c>
      <c r="CG1297" s="102">
        <f>BZ1297</f>
        <v>0</v>
      </c>
      <c r="CH1297" s="106"/>
      <c r="CI1297" s="8"/>
      <c r="CJ1297" s="9"/>
      <c r="CK1297" s="25" t="s">
        <v>45</v>
      </c>
      <c r="CL1297" s="31">
        <f>BJ1297/(C1297+C1298+C1299)%</f>
        <v>0.96918372147729936</v>
      </c>
      <c r="CM1297" s="31">
        <f>BN1297/(D1297+D1298+D1299)%</f>
        <v>1.6000000000000003</v>
      </c>
      <c r="CN1297" s="31">
        <f>BR1297/(E1297+E1298+E1299)%</f>
        <v>1.0472166084879659</v>
      </c>
      <c r="CO1297" s="32">
        <f>BY1297/(F1297+F1298+F1299)%</f>
        <v>1.1789948202249625</v>
      </c>
      <c r="CP1297" s="8"/>
      <c r="CQ1297" s="25" t="s">
        <v>45</v>
      </c>
      <c r="CR1297" s="31">
        <f>BK1297/(C1297+C1298+C1299)%</f>
        <v>0</v>
      </c>
      <c r="CS1297" s="31">
        <f>BO1297/(D1297+D1298+D1299)%</f>
        <v>0</v>
      </c>
      <c r="CT1297" s="31">
        <f>BS1297/(E1297+E1298+E1299)%</f>
        <v>0</v>
      </c>
      <c r="CU1297" s="32">
        <f>BZ1297/(F1297+F1298+F1299)%</f>
        <v>0</v>
      </c>
    </row>
    <row r="1298" spans="1:99" ht="15.75" customHeight="1" x14ac:dyDescent="0.25">
      <c r="A1298" s="182" t="s">
        <v>46</v>
      </c>
      <c r="B1298" s="503"/>
      <c r="C1298" s="204">
        <v>0</v>
      </c>
      <c r="D1298" s="204">
        <v>0</v>
      </c>
      <c r="E1298" s="204">
        <v>20.190000000000001</v>
      </c>
      <c r="F1298" s="205">
        <f t="shared" si="1085"/>
        <v>20.190000000000001</v>
      </c>
      <c r="G1298" s="206">
        <f t="shared" si="1093"/>
        <v>745.82500000000005</v>
      </c>
      <c r="H1298" s="205">
        <f>G1298/BH1291</f>
        <v>25.718103448275862</v>
      </c>
      <c r="I1298" s="231">
        <f t="shared" si="1086"/>
        <v>0</v>
      </c>
      <c r="J1298" s="207">
        <f t="shared" si="1094"/>
        <v>20</v>
      </c>
      <c r="K1298" s="231">
        <f t="shared" si="1087"/>
        <v>0</v>
      </c>
      <c r="L1298" s="207">
        <f t="shared" si="1095"/>
        <v>48.46</v>
      </c>
      <c r="M1298" s="207">
        <f t="shared" si="1088"/>
        <v>0</v>
      </c>
      <c r="N1298" s="207">
        <f t="shared" si="1096"/>
        <v>0</v>
      </c>
      <c r="O1298" s="208"/>
      <c r="P1298" s="208"/>
      <c r="Q1298" s="496"/>
      <c r="R1298" s="496"/>
      <c r="S1298" s="496"/>
      <c r="T1298" s="496"/>
      <c r="U1298" s="496"/>
      <c r="V1298" s="487"/>
      <c r="W1298" s="245"/>
      <c r="X1298" s="214">
        <f t="shared" si="1097"/>
        <v>29</v>
      </c>
      <c r="Y1298" s="182" t="s">
        <v>46</v>
      </c>
      <c r="Z1298" s="215"/>
      <c r="AA1298" s="216"/>
      <c r="AB1298" s="216"/>
      <c r="AC1298" s="210">
        <f t="shared" si="1089"/>
        <v>0</v>
      </c>
      <c r="AD1298" s="235"/>
      <c r="AE1298" s="235"/>
      <c r="AF1298" s="235"/>
      <c r="AG1298" s="210">
        <f t="shared" si="1090"/>
        <v>0</v>
      </c>
      <c r="AH1298" s="235">
        <v>0</v>
      </c>
      <c r="AI1298" s="235">
        <v>0</v>
      </c>
      <c r="AJ1298" s="235">
        <v>0</v>
      </c>
      <c r="AK1298" s="210">
        <f t="shared" si="1091"/>
        <v>0</v>
      </c>
      <c r="AL1298" s="233"/>
      <c r="AM1298" s="233"/>
      <c r="AN1298" s="233"/>
      <c r="AO1298" s="207">
        <f t="shared" si="1098"/>
        <v>0</v>
      </c>
      <c r="AP1298" s="236"/>
      <c r="AQ1298" s="411">
        <f t="shared" si="1099"/>
        <v>0</v>
      </c>
      <c r="AR1298" s="237"/>
      <c r="AS1298" s="237"/>
      <c r="AT1298" s="237"/>
      <c r="AU1298" s="219">
        <f t="shared" si="1100"/>
        <v>0</v>
      </c>
      <c r="AV1298" s="253"/>
      <c r="AW1298" s="254"/>
      <c r="AX1298" s="237"/>
      <c r="AY1298" s="237"/>
      <c r="AZ1298" s="255"/>
      <c r="BA1298" s="222">
        <f t="shared" si="1101"/>
        <v>0</v>
      </c>
      <c r="BB1298" s="254"/>
      <c r="BC1298" s="237"/>
      <c r="BD1298" s="237"/>
      <c r="BE1298" s="255"/>
      <c r="BF1298" s="222">
        <f t="shared" si="1092"/>
        <v>0</v>
      </c>
      <c r="BG1298" s="257"/>
      <c r="BH1298" s="195"/>
      <c r="BI1298" s="239"/>
      <c r="BJ1298" s="240"/>
      <c r="BK1298" s="241"/>
      <c r="BL1298" s="242"/>
      <c r="BM1298" s="239"/>
      <c r="BN1298" s="241"/>
      <c r="BO1298" s="241"/>
      <c r="BP1298" s="198"/>
      <c r="BQ1298" s="239"/>
      <c r="BR1298" s="241"/>
      <c r="BS1298" s="241"/>
      <c r="BT1298" s="243"/>
      <c r="BU1298" s="8"/>
      <c r="BV1298" s="87"/>
      <c r="BW1298" s="107"/>
      <c r="BX1298" s="14"/>
      <c r="BY1298" s="93"/>
      <c r="BZ1298" s="93"/>
      <c r="CA1298" s="98"/>
      <c r="CB1298" s="8"/>
      <c r="CC1298" s="87"/>
      <c r="CD1298" s="108"/>
      <c r="CE1298" s="109"/>
      <c r="CF1298" s="93"/>
      <c r="CG1298" s="93"/>
      <c r="CH1298" s="110"/>
      <c r="CI1298" s="8"/>
      <c r="CJ1298" s="9"/>
      <c r="CK1298" s="25"/>
      <c r="CL1298" s="2"/>
      <c r="CM1298" s="2"/>
      <c r="CN1298" s="2"/>
      <c r="CO1298" s="3"/>
      <c r="CP1298" s="8"/>
      <c r="CQ1298" s="25"/>
      <c r="CR1298" s="2"/>
      <c r="CS1298" s="2"/>
      <c r="CT1298" s="2"/>
      <c r="CU1298" s="3"/>
    </row>
    <row r="1299" spans="1:99" ht="15.75" customHeight="1" x14ac:dyDescent="0.25">
      <c r="A1299" s="182" t="s">
        <v>47</v>
      </c>
      <c r="B1299" s="258">
        <v>45</v>
      </c>
      <c r="C1299" s="204">
        <v>0</v>
      </c>
      <c r="D1299" s="204">
        <v>0</v>
      </c>
      <c r="E1299" s="204">
        <v>0</v>
      </c>
      <c r="F1299" s="205">
        <f t="shared" si="1085"/>
        <v>0</v>
      </c>
      <c r="G1299" s="206">
        <f t="shared" si="1093"/>
        <v>398.39999999999992</v>
      </c>
      <c r="H1299" s="205">
        <f>G1299/BH1291</f>
        <v>13.737931034482756</v>
      </c>
      <c r="I1299" s="231">
        <f t="shared" si="1086"/>
        <v>0</v>
      </c>
      <c r="J1299" s="207">
        <f t="shared" si="1094"/>
        <v>0</v>
      </c>
      <c r="K1299" s="231">
        <f t="shared" si="1087"/>
        <v>0</v>
      </c>
      <c r="L1299" s="207">
        <f t="shared" si="1095"/>
        <v>40</v>
      </c>
      <c r="M1299" s="207">
        <f t="shared" si="1088"/>
        <v>0</v>
      </c>
      <c r="N1299" s="207">
        <f t="shared" si="1096"/>
        <v>0</v>
      </c>
      <c r="O1299" s="208"/>
      <c r="P1299" s="208"/>
      <c r="Q1299" s="207" t="e">
        <f>C1299/AL1299*60</f>
        <v>#DIV/0!</v>
      </c>
      <c r="R1299" s="207" t="e">
        <f>D1299/AM1299*60</f>
        <v>#DIV/0!</v>
      </c>
      <c r="S1299" s="207" t="e">
        <f>E1299/AN1299*60</f>
        <v>#DIV/0!</v>
      </c>
      <c r="T1299" s="207" t="e">
        <f>(F1299)/(AL1299+AM1299+AN1299)*60</f>
        <v>#DIV/0!</v>
      </c>
      <c r="U1299" s="207" t="e">
        <f>(G1299)*60/AO1299</f>
        <v>#DIV/0!</v>
      </c>
      <c r="V1299" s="259">
        <v>16.5</v>
      </c>
      <c r="W1299" s="213"/>
      <c r="X1299" s="214">
        <f t="shared" si="1097"/>
        <v>29</v>
      </c>
      <c r="Y1299" s="182" t="s">
        <v>47</v>
      </c>
      <c r="Z1299" s="215"/>
      <c r="AA1299" s="216"/>
      <c r="AB1299" s="217"/>
      <c r="AC1299" s="210">
        <f t="shared" si="1089"/>
        <v>0</v>
      </c>
      <c r="AD1299" s="235"/>
      <c r="AE1299" s="235"/>
      <c r="AF1299" s="235"/>
      <c r="AG1299" s="210">
        <f t="shared" si="1090"/>
        <v>0</v>
      </c>
      <c r="AH1299" s="235">
        <v>0</v>
      </c>
      <c r="AI1299" s="235">
        <v>0</v>
      </c>
      <c r="AJ1299" s="235">
        <v>0</v>
      </c>
      <c r="AK1299" s="210">
        <f t="shared" si="1091"/>
        <v>0</v>
      </c>
      <c r="AL1299" s="247"/>
      <c r="AM1299" s="247"/>
      <c r="AN1299" s="247"/>
      <c r="AO1299" s="207">
        <f t="shared" si="1098"/>
        <v>0</v>
      </c>
      <c r="AP1299" s="236"/>
      <c r="AQ1299" s="411">
        <f t="shared" si="1099"/>
        <v>0</v>
      </c>
      <c r="AR1299" s="237"/>
      <c r="AS1299" s="237"/>
      <c r="AT1299" s="237"/>
      <c r="AU1299" s="219">
        <f t="shared" si="1100"/>
        <v>0</v>
      </c>
      <c r="AV1299" s="253"/>
      <c r="AW1299" s="254"/>
      <c r="AX1299" s="237"/>
      <c r="AY1299" s="237"/>
      <c r="AZ1299" s="255"/>
      <c r="BA1299" s="222">
        <f t="shared" si="1101"/>
        <v>0</v>
      </c>
      <c r="BB1299" s="254"/>
      <c r="BC1299" s="237"/>
      <c r="BD1299" s="237"/>
      <c r="BE1299" s="255"/>
      <c r="BF1299" s="222">
        <f t="shared" si="1092"/>
        <v>0</v>
      </c>
      <c r="BG1299" s="260"/>
      <c r="BH1299" s="224" t="s">
        <v>48</v>
      </c>
      <c r="BI1299" s="225"/>
      <c r="BJ1299" s="249">
        <v>2.0299999999999998</v>
      </c>
      <c r="BK1299" s="226"/>
      <c r="BL1299" s="250"/>
      <c r="BM1299" s="225"/>
      <c r="BN1299" s="226">
        <v>1.23</v>
      </c>
      <c r="BO1299" s="226"/>
      <c r="BP1299" s="251"/>
      <c r="BQ1299" s="225"/>
      <c r="BR1299" s="226">
        <v>1.29</v>
      </c>
      <c r="BS1299" s="226"/>
      <c r="BT1299" s="252"/>
      <c r="BU1299" s="8"/>
      <c r="BV1299" s="87"/>
      <c r="BW1299" s="104" t="s">
        <v>48</v>
      </c>
      <c r="BX1299" s="13"/>
      <c r="BY1299" s="102">
        <f>BJ1299+BN1299+BR1299</f>
        <v>4.55</v>
      </c>
      <c r="BZ1299" s="102">
        <f>BK1299+BO1299+BS1299</f>
        <v>0</v>
      </c>
      <c r="CA1299" s="98"/>
      <c r="CB1299" s="8"/>
      <c r="CC1299" s="87"/>
      <c r="CD1299" s="90" t="s">
        <v>48</v>
      </c>
      <c r="CE1299" s="105"/>
      <c r="CF1299" s="102">
        <f>BY1299</f>
        <v>4.55</v>
      </c>
      <c r="CG1299" s="102">
        <f>BZ1299</f>
        <v>0</v>
      </c>
      <c r="CH1299" s="106"/>
      <c r="CI1299" s="8"/>
      <c r="CJ1299" s="9"/>
      <c r="CK1299" s="25" t="s">
        <v>48</v>
      </c>
      <c r="CL1299" s="31">
        <f>BJ1299/(C1300+C1301+C1302)%</f>
        <v>0.75268817204301064</v>
      </c>
      <c r="CM1299" s="31">
        <f>BN1299/(D1300+D1301+D1302)%</f>
        <v>0.85021082463537712</v>
      </c>
      <c r="CN1299" s="31" t="e">
        <f>BR1299/(E1300+E1301+E1302)%</f>
        <v>#DIV/0!</v>
      </c>
      <c r="CO1299" s="32">
        <f>BY1299/(F1300+F1301+F1302)%</f>
        <v>1.0980524651881169</v>
      </c>
      <c r="CP1299" s="8"/>
      <c r="CQ1299" s="25" t="s">
        <v>48</v>
      </c>
      <c r="CR1299" s="31">
        <f>BK1299/(C1300+C1301+C1302)%</f>
        <v>0</v>
      </c>
      <c r="CS1299" s="31">
        <f>BO1299/(D1300+D1301+D1302)%</f>
        <v>0</v>
      </c>
      <c r="CT1299" s="31" t="e">
        <f>BS1299/(E1300+E1301+E1302)%</f>
        <v>#DIV/0!</v>
      </c>
      <c r="CU1299" s="32">
        <f>BZ1299/(F1302+F1300+F1301)%</f>
        <v>0</v>
      </c>
    </row>
    <row r="1300" spans="1:99" ht="15.75" customHeight="1" x14ac:dyDescent="0.25">
      <c r="A1300" s="201" t="s">
        <v>49</v>
      </c>
      <c r="B1300" s="503">
        <v>234</v>
      </c>
      <c r="C1300" s="204">
        <v>0</v>
      </c>
      <c r="D1300" s="204">
        <v>0</v>
      </c>
      <c r="E1300" s="204">
        <v>0</v>
      </c>
      <c r="F1300" s="206">
        <f t="shared" si="1085"/>
        <v>0</v>
      </c>
      <c r="G1300" s="206">
        <f t="shared" si="1093"/>
        <v>3483.5500000000011</v>
      </c>
      <c r="H1300" s="206">
        <f>G1300/BH1291</f>
        <v>120.12241379310349</v>
      </c>
      <c r="I1300" s="207">
        <f t="shared" si="1086"/>
        <v>0</v>
      </c>
      <c r="J1300" s="207">
        <f t="shared" si="1094"/>
        <v>220</v>
      </c>
      <c r="K1300" s="207">
        <f t="shared" si="1087"/>
        <v>0</v>
      </c>
      <c r="L1300" s="207">
        <f t="shared" si="1095"/>
        <v>405</v>
      </c>
      <c r="M1300" s="207">
        <f t="shared" si="1088"/>
        <v>0</v>
      </c>
      <c r="N1300" s="207">
        <f t="shared" si="1096"/>
        <v>3264</v>
      </c>
      <c r="O1300" s="208">
        <f>(24*60-(I1300+K1300+M1300+AR1300+AS1300+AT1300))/24/60*100</f>
        <v>100</v>
      </c>
      <c r="P1300" s="208">
        <f>(X1300*24*60-(J1300+L1300+N1300+AQ1300+AU1300))/X1300/24/60*100</f>
        <v>89.621647509578537</v>
      </c>
      <c r="Q1300" s="496" t="e">
        <f>(C1300+C1301)/AL1300*60</f>
        <v>#DIV/0!</v>
      </c>
      <c r="R1300" s="496" t="e">
        <f>(D1300+D1301)/AM1300*60</f>
        <v>#DIV/0!</v>
      </c>
      <c r="S1300" s="496" t="e">
        <f>(E1300+E1301)/AN1300*60</f>
        <v>#DIV/0!</v>
      </c>
      <c r="T1300" s="496" t="e">
        <f>(F1300+F1301)/(AL1300+AM1300+AN1300)*60</f>
        <v>#DIV/0!</v>
      </c>
      <c r="U1300" s="496">
        <f>(G1300+G1301)*60/AO1300</f>
        <v>6.529411764705884</v>
      </c>
      <c r="V1300" s="487">
        <v>16.25</v>
      </c>
      <c r="W1300" s="245"/>
      <c r="X1300" s="214">
        <f t="shared" si="1097"/>
        <v>29</v>
      </c>
      <c r="Y1300" s="201" t="s">
        <v>49</v>
      </c>
      <c r="Z1300" s="215"/>
      <c r="AA1300" s="216"/>
      <c r="AB1300" s="216"/>
      <c r="AC1300" s="210">
        <f t="shared" si="1089"/>
        <v>0</v>
      </c>
      <c r="AD1300" s="235"/>
      <c r="AE1300" s="235"/>
      <c r="AF1300" s="235"/>
      <c r="AG1300" s="210">
        <f t="shared" si="1090"/>
        <v>0</v>
      </c>
      <c r="AH1300" s="216">
        <v>0</v>
      </c>
      <c r="AI1300" s="216">
        <v>0</v>
      </c>
      <c r="AJ1300" s="216">
        <v>0</v>
      </c>
      <c r="AK1300" s="210">
        <f t="shared" si="1091"/>
        <v>0</v>
      </c>
      <c r="AL1300" s="247"/>
      <c r="AM1300" s="247"/>
      <c r="AN1300" s="247"/>
      <c r="AO1300" s="207">
        <f t="shared" si="1098"/>
        <v>32011</v>
      </c>
      <c r="AP1300" s="209"/>
      <c r="AQ1300" s="411">
        <f t="shared" si="1099"/>
        <v>0</v>
      </c>
      <c r="AR1300" s="210"/>
      <c r="AS1300" s="210"/>
      <c r="AT1300" s="210"/>
      <c r="AU1300" s="219">
        <f t="shared" si="1100"/>
        <v>445</v>
      </c>
      <c r="AV1300" s="220" t="s">
        <v>50</v>
      </c>
      <c r="AW1300" s="221"/>
      <c r="AX1300" s="210"/>
      <c r="AY1300" s="210"/>
      <c r="AZ1300" s="219">
        <f>AW1300+AX1300+AY1300</f>
        <v>0</v>
      </c>
      <c r="BA1300" s="222">
        <f t="shared" si="1101"/>
        <v>240</v>
      </c>
      <c r="BB1300" s="221"/>
      <c r="BC1300" s="210"/>
      <c r="BD1300" s="210"/>
      <c r="BE1300" s="219">
        <f>BB1300+BC1300+BD1300</f>
        <v>0</v>
      </c>
      <c r="BF1300" s="222">
        <f t="shared" si="1092"/>
        <v>0</v>
      </c>
      <c r="BG1300" s="248">
        <f>SUM(AR1300:AT1302,AP1300:AP1302,AL1300:AN1302,AH1300:AJ1302,AD1300:AF1302,Z1300:AB1302)</f>
        <v>90</v>
      </c>
      <c r="BH1300" s="195"/>
      <c r="BI1300" s="239"/>
      <c r="BJ1300" s="240"/>
      <c r="BK1300" s="241"/>
      <c r="BL1300" s="242"/>
      <c r="BM1300" s="239"/>
      <c r="BN1300" s="241"/>
      <c r="BO1300" s="241"/>
      <c r="BP1300" s="198"/>
      <c r="BQ1300" s="239"/>
      <c r="BR1300" s="241"/>
      <c r="BS1300" s="241"/>
      <c r="BT1300" s="243"/>
      <c r="BU1300" s="8"/>
      <c r="BV1300" s="87"/>
      <c r="BW1300" s="107"/>
      <c r="BX1300" s="14"/>
      <c r="BY1300" s="93"/>
      <c r="BZ1300" s="93"/>
      <c r="CA1300" s="98"/>
      <c r="CB1300" s="8"/>
      <c r="CC1300" s="87"/>
      <c r="CD1300" s="111"/>
      <c r="CE1300" s="112"/>
      <c r="CF1300" s="93"/>
      <c r="CG1300" s="93"/>
      <c r="CH1300" s="110"/>
      <c r="CI1300" s="8"/>
      <c r="CJ1300" s="9"/>
      <c r="CK1300" s="25"/>
      <c r="CL1300" s="2"/>
      <c r="CM1300" s="2"/>
      <c r="CN1300" s="2"/>
      <c r="CO1300" s="3"/>
      <c r="CP1300" s="8"/>
      <c r="CQ1300" s="25"/>
      <c r="CR1300" s="2"/>
      <c r="CS1300" s="2"/>
      <c r="CT1300" s="2"/>
      <c r="CU1300" s="3"/>
    </row>
    <row r="1301" spans="1:99" ht="15.75" customHeight="1" x14ac:dyDescent="0.25">
      <c r="A1301" s="182" t="s">
        <v>51</v>
      </c>
      <c r="B1301" s="503"/>
      <c r="C1301" s="204">
        <v>0</v>
      </c>
      <c r="D1301" s="204">
        <v>0</v>
      </c>
      <c r="E1301" s="204">
        <v>0</v>
      </c>
      <c r="F1301" s="205">
        <f t="shared" si="1085"/>
        <v>0</v>
      </c>
      <c r="G1301" s="206">
        <f t="shared" si="1093"/>
        <v>0</v>
      </c>
      <c r="H1301" s="205">
        <f>G1301/BH1291</f>
        <v>0</v>
      </c>
      <c r="I1301" s="231">
        <f t="shared" si="1086"/>
        <v>0</v>
      </c>
      <c r="J1301" s="207">
        <f t="shared" si="1094"/>
        <v>0</v>
      </c>
      <c r="K1301" s="231">
        <f t="shared" si="1087"/>
        <v>0</v>
      </c>
      <c r="L1301" s="207">
        <f t="shared" si="1095"/>
        <v>0</v>
      </c>
      <c r="M1301" s="207">
        <f t="shared" si="1088"/>
        <v>0</v>
      </c>
      <c r="N1301" s="207">
        <f t="shared" si="1096"/>
        <v>0</v>
      </c>
      <c r="O1301" s="208"/>
      <c r="P1301" s="208"/>
      <c r="Q1301" s="496"/>
      <c r="R1301" s="496"/>
      <c r="S1301" s="496"/>
      <c r="T1301" s="496"/>
      <c r="U1301" s="496"/>
      <c r="V1301" s="487"/>
      <c r="W1301" s="245"/>
      <c r="X1301" s="214">
        <f t="shared" si="1097"/>
        <v>29</v>
      </c>
      <c r="Y1301" s="182" t="s">
        <v>51</v>
      </c>
      <c r="Z1301" s="237"/>
      <c r="AA1301" s="261"/>
      <c r="AB1301" s="261"/>
      <c r="AC1301" s="210">
        <f t="shared" si="1089"/>
        <v>0</v>
      </c>
      <c r="AD1301" s="235"/>
      <c r="AE1301" s="235"/>
      <c r="AF1301" s="235"/>
      <c r="AG1301" s="210">
        <f t="shared" si="1090"/>
        <v>0</v>
      </c>
      <c r="AH1301" s="235">
        <v>0</v>
      </c>
      <c r="AI1301" s="235">
        <v>0</v>
      </c>
      <c r="AJ1301" s="235">
        <v>0</v>
      </c>
      <c r="AK1301" s="210">
        <f t="shared" si="1091"/>
        <v>0</v>
      </c>
      <c r="AL1301" s="233"/>
      <c r="AM1301" s="233"/>
      <c r="AN1301" s="233"/>
      <c r="AO1301" s="207">
        <f t="shared" si="1098"/>
        <v>0</v>
      </c>
      <c r="AP1301" s="236"/>
      <c r="AQ1301" s="411">
        <f t="shared" si="1099"/>
        <v>0</v>
      </c>
      <c r="AR1301" s="237"/>
      <c r="AS1301" s="237"/>
      <c r="AT1301" s="237"/>
      <c r="AU1301" s="219">
        <f t="shared" si="1100"/>
        <v>0</v>
      </c>
      <c r="AV1301" s="253"/>
      <c r="AW1301" s="254"/>
      <c r="AX1301" s="237"/>
      <c r="AY1301" s="237"/>
      <c r="AZ1301" s="255"/>
      <c r="BA1301" s="222">
        <f t="shared" si="1101"/>
        <v>0</v>
      </c>
      <c r="BB1301" s="254"/>
      <c r="BC1301" s="237"/>
      <c r="BD1301" s="237"/>
      <c r="BE1301" s="255"/>
      <c r="BF1301" s="222">
        <f t="shared" si="1092"/>
        <v>0</v>
      </c>
      <c r="BG1301" s="260"/>
      <c r="BH1301" s="224" t="s">
        <v>52</v>
      </c>
      <c r="BI1301" s="225"/>
      <c r="BJ1301" s="249">
        <v>0.75</v>
      </c>
      <c r="BK1301" s="226"/>
      <c r="BL1301" s="250"/>
      <c r="BM1301" s="225"/>
      <c r="BN1301" s="226">
        <v>0.66</v>
      </c>
      <c r="BO1301" s="226"/>
      <c r="BP1301" s="251"/>
      <c r="BQ1301" s="225"/>
      <c r="BR1301" s="226">
        <v>0.6</v>
      </c>
      <c r="BS1301" s="226"/>
      <c r="BT1301" s="252"/>
      <c r="BU1301" s="8"/>
      <c r="BV1301" s="87"/>
      <c r="BW1301" s="104" t="s">
        <v>52</v>
      </c>
      <c r="BX1301" s="13"/>
      <c r="BY1301" s="102">
        <f>BJ1301+BN1301+BR1301</f>
        <v>2.0100000000000002</v>
      </c>
      <c r="BZ1301" s="102">
        <f>BK1301+BO1301+BS1301</f>
        <v>0</v>
      </c>
      <c r="CA1301" s="98"/>
      <c r="CB1301" s="8"/>
      <c r="CC1301" s="87"/>
      <c r="CD1301" s="113" t="s">
        <v>52</v>
      </c>
      <c r="CE1301" s="96"/>
      <c r="CF1301" s="102">
        <f>BY1301</f>
        <v>2.0100000000000002</v>
      </c>
      <c r="CG1301" s="102">
        <f>BZ1301</f>
        <v>0</v>
      </c>
      <c r="CH1301" s="106"/>
      <c r="CI1301" s="8"/>
      <c r="CJ1301" s="9"/>
      <c r="CK1301" s="25" t="s">
        <v>52</v>
      </c>
      <c r="CL1301" s="31">
        <f>BJ1301/(C1303+C1304)%</f>
        <v>0.78632837072761586</v>
      </c>
      <c r="CM1301" s="31">
        <f>BN1301/(D1303+D1304)%</f>
        <v>1.8840993434199258</v>
      </c>
      <c r="CN1301" s="31">
        <f>BR1301/(E1303+E1304)%</f>
        <v>0.28858640758020299</v>
      </c>
      <c r="CO1301" s="32">
        <f>BY1301/(F1303+F1304)%</f>
        <v>0.59411208323480746</v>
      </c>
      <c r="CP1301" s="8"/>
      <c r="CQ1301" s="25" t="s">
        <v>52</v>
      </c>
      <c r="CR1301" s="31">
        <f>BK1301/(C1303+C1304)%</f>
        <v>0</v>
      </c>
      <c r="CS1301" s="31">
        <f>BO1301/(D1303+D1304)%</f>
        <v>0</v>
      </c>
      <c r="CT1301" s="31">
        <f>BS1301/(E1303+E1304)%</f>
        <v>0</v>
      </c>
      <c r="CU1301" s="32">
        <f>BZ1301/(F1303+F1304)%</f>
        <v>0</v>
      </c>
    </row>
    <row r="1302" spans="1:99" ht="15.75" customHeight="1" x14ac:dyDescent="0.25">
      <c r="A1302" s="182" t="s">
        <v>53</v>
      </c>
      <c r="B1302" s="202">
        <v>150</v>
      </c>
      <c r="C1302" s="204">
        <v>269.7</v>
      </c>
      <c r="D1302" s="204">
        <v>144.66999999999999</v>
      </c>
      <c r="E1302" s="204">
        <v>0</v>
      </c>
      <c r="F1302" s="205">
        <f t="shared" si="1085"/>
        <v>414.37</v>
      </c>
      <c r="G1302" s="206">
        <f t="shared" si="1093"/>
        <v>10126.555999999999</v>
      </c>
      <c r="H1302" s="205">
        <f>G1302/BH1291</f>
        <v>349.19158620689649</v>
      </c>
      <c r="I1302" s="231">
        <f t="shared" si="1086"/>
        <v>0</v>
      </c>
      <c r="J1302" s="207">
        <f t="shared" si="1094"/>
        <v>80</v>
      </c>
      <c r="K1302" s="231">
        <f t="shared" si="1087"/>
        <v>60</v>
      </c>
      <c r="L1302" s="207">
        <f t="shared" si="1095"/>
        <v>80</v>
      </c>
      <c r="M1302" s="207">
        <f t="shared" si="1088"/>
        <v>30</v>
      </c>
      <c r="N1302" s="207">
        <f t="shared" si="1096"/>
        <v>390</v>
      </c>
      <c r="O1302" s="208"/>
      <c r="P1302" s="208"/>
      <c r="Q1302" s="207" t="e">
        <f>C1302/AL1302*60</f>
        <v>#DIV/0!</v>
      </c>
      <c r="R1302" s="207" t="e">
        <f>D1302/AM1302*60</f>
        <v>#DIV/0!</v>
      </c>
      <c r="S1302" s="207" t="e">
        <f>E1302/AN1302*60</f>
        <v>#DIV/0!</v>
      </c>
      <c r="T1302" s="207" t="e">
        <f>(F1302)/(AL1302+AM1302+AN1302)*60</f>
        <v>#DIV/0!</v>
      </c>
      <c r="U1302" s="207" t="e">
        <f>(G1302)*60/AO1302</f>
        <v>#DIV/0!</v>
      </c>
      <c r="V1302" s="259">
        <v>20.6</v>
      </c>
      <c r="W1302" s="213"/>
      <c r="X1302" s="214">
        <f t="shared" si="1097"/>
        <v>29</v>
      </c>
      <c r="Y1302" s="182" t="s">
        <v>53</v>
      </c>
      <c r="Z1302" s="237"/>
      <c r="AA1302" s="261"/>
      <c r="AB1302" s="261"/>
      <c r="AC1302" s="210"/>
      <c r="AD1302" s="235">
        <v>60</v>
      </c>
      <c r="AE1302" s="235"/>
      <c r="AF1302" s="235"/>
      <c r="AG1302" s="210">
        <f t="shared" si="1090"/>
        <v>60</v>
      </c>
      <c r="AH1302" s="235">
        <v>30</v>
      </c>
      <c r="AI1302" s="235">
        <v>0</v>
      </c>
      <c r="AJ1302" s="235">
        <v>0</v>
      </c>
      <c r="AK1302" s="210">
        <f t="shared" si="1091"/>
        <v>30</v>
      </c>
      <c r="AL1302" s="247"/>
      <c r="AM1302" s="247"/>
      <c r="AN1302" s="247"/>
      <c r="AO1302" s="207">
        <f t="shared" si="1098"/>
        <v>0</v>
      </c>
      <c r="AP1302" s="236"/>
      <c r="AQ1302" s="411">
        <f t="shared" si="1099"/>
        <v>0</v>
      </c>
      <c r="AR1302" s="237"/>
      <c r="AS1302" s="237"/>
      <c r="AT1302" s="237"/>
      <c r="AU1302" s="219">
        <f t="shared" si="1100"/>
        <v>0</v>
      </c>
      <c r="AV1302" s="253"/>
      <c r="AW1302" s="254"/>
      <c r="AX1302" s="237"/>
      <c r="AY1302" s="237"/>
      <c r="AZ1302" s="255"/>
      <c r="BA1302" s="222">
        <f t="shared" si="1101"/>
        <v>0</v>
      </c>
      <c r="BB1302" s="254"/>
      <c r="BC1302" s="237"/>
      <c r="BD1302" s="237"/>
      <c r="BE1302" s="255"/>
      <c r="BF1302" s="222">
        <f t="shared" si="1092"/>
        <v>0</v>
      </c>
      <c r="BG1302" s="257"/>
      <c r="BH1302" s="224"/>
      <c r="BI1302" s="225"/>
      <c r="BJ1302" s="240"/>
      <c r="BK1302" s="240"/>
      <c r="BL1302" s="250"/>
      <c r="BM1302" s="225"/>
      <c r="BN1302" s="240"/>
      <c r="BO1302" s="240"/>
      <c r="BP1302" s="251"/>
      <c r="BQ1302" s="225"/>
      <c r="BR1302" s="240"/>
      <c r="BS1302" s="240"/>
      <c r="BT1302" s="252"/>
      <c r="BU1302" s="8"/>
      <c r="BV1302" s="87"/>
      <c r="BW1302" s="107"/>
      <c r="BX1302" s="13"/>
      <c r="BY1302" s="102"/>
      <c r="BZ1302" s="102"/>
      <c r="CA1302" s="98"/>
      <c r="CB1302" s="8"/>
      <c r="CC1302" s="87"/>
      <c r="CD1302" s="90"/>
      <c r="CE1302" s="105"/>
      <c r="CF1302" s="102"/>
      <c r="CG1302" s="102"/>
      <c r="CH1302" s="106"/>
      <c r="CI1302" s="8"/>
      <c r="CJ1302" s="9"/>
      <c r="CK1302" s="25"/>
      <c r="CL1302" s="31"/>
      <c r="CM1302" s="31"/>
      <c r="CN1302" s="31"/>
      <c r="CO1302" s="32"/>
      <c r="CP1302" s="8"/>
      <c r="CQ1302" s="25"/>
      <c r="CR1302" s="31"/>
      <c r="CS1302" s="31"/>
      <c r="CT1302" s="31"/>
      <c r="CU1302" s="32"/>
    </row>
    <row r="1303" spans="1:99" ht="15.75" customHeight="1" x14ac:dyDescent="0.25">
      <c r="A1303" s="201" t="s">
        <v>54</v>
      </c>
      <c r="B1303" s="202">
        <v>208</v>
      </c>
      <c r="C1303" s="204">
        <v>0</v>
      </c>
      <c r="D1303" s="204">
        <v>13.54</v>
      </c>
      <c r="E1303" s="204">
        <v>187.6</v>
      </c>
      <c r="F1303" s="206">
        <f t="shared" ref="F1303:F1311" si="1102">C1303+D1303+E1303</f>
        <v>201.14</v>
      </c>
      <c r="G1303" s="206">
        <f t="shared" si="1093"/>
        <v>855.07</v>
      </c>
      <c r="H1303" s="206">
        <f>G1303/BH1291</f>
        <v>29.485172413793105</v>
      </c>
      <c r="I1303" s="207">
        <f t="shared" si="1086"/>
        <v>0</v>
      </c>
      <c r="J1303" s="207">
        <f t="shared" si="1094"/>
        <v>1065</v>
      </c>
      <c r="K1303" s="207">
        <f t="shared" si="1087"/>
        <v>0</v>
      </c>
      <c r="L1303" s="207">
        <f t="shared" si="1095"/>
        <v>55</v>
      </c>
      <c r="M1303" s="207">
        <f t="shared" si="1088"/>
        <v>0</v>
      </c>
      <c r="N1303" s="207">
        <f t="shared" si="1096"/>
        <v>11095</v>
      </c>
      <c r="O1303" s="208">
        <f>(24*60-(I1303+K1303+M1303+AR1303+AS1303+AT1303+AP1303))/24/60*100</f>
        <v>100</v>
      </c>
      <c r="P1303" s="208">
        <f>(X1303*24*60-(J1303+L1303+N1303+AQ1303+AU1303))/X1303/24/60*100</f>
        <v>69.74377394636015</v>
      </c>
      <c r="Q1303" s="496" t="e">
        <f>(C1303+C1304)/(AL1303+AL1304)*60</f>
        <v>#DIV/0!</v>
      </c>
      <c r="R1303" s="496" t="e">
        <f>(D1303+D1304)/(AM1303+AM1304)*60</f>
        <v>#DIV/0!</v>
      </c>
      <c r="S1303" s="496" t="e">
        <f>(E1303+E1304)/(AN1303+AN1304)*60</f>
        <v>#DIV/0!</v>
      </c>
      <c r="T1303" s="496" t="e">
        <f>(F1303+F1304)/(AL1303+AM1303+AN1303+AL1304+AM1304+AN1304)*60</f>
        <v>#DIV/0!</v>
      </c>
      <c r="U1303" s="496" t="e">
        <f>(G1303+G1304)*60/(AO1303+AO1304)</f>
        <v>#VALUE!</v>
      </c>
      <c r="V1303" s="487">
        <v>22.18</v>
      </c>
      <c r="W1303" s="245"/>
      <c r="X1303" s="214">
        <f t="shared" si="1097"/>
        <v>29</v>
      </c>
      <c r="Y1303" s="201" t="s">
        <v>54</v>
      </c>
      <c r="Z1303" s="262"/>
      <c r="AA1303" s="216"/>
      <c r="AB1303" s="216"/>
      <c r="AC1303" s="210">
        <f t="shared" si="1089"/>
        <v>0</v>
      </c>
      <c r="AD1303" s="235"/>
      <c r="AE1303" s="235"/>
      <c r="AF1303" s="235"/>
      <c r="AG1303" s="210">
        <f t="shared" si="1090"/>
        <v>0</v>
      </c>
      <c r="AH1303" s="235">
        <v>0</v>
      </c>
      <c r="AI1303" s="235">
        <v>0</v>
      </c>
      <c r="AJ1303" s="235">
        <v>0</v>
      </c>
      <c r="AK1303" s="210">
        <f t="shared" si="1091"/>
        <v>0</v>
      </c>
      <c r="AL1303" s="247"/>
      <c r="AM1303" s="247"/>
      <c r="AN1303" s="247"/>
      <c r="AO1303" s="207">
        <f t="shared" si="1098"/>
        <v>23260</v>
      </c>
      <c r="AP1303" s="209"/>
      <c r="AQ1303" s="411">
        <f t="shared" si="1099"/>
        <v>0</v>
      </c>
      <c r="AR1303" s="210"/>
      <c r="AS1303" s="210"/>
      <c r="AT1303" s="210"/>
      <c r="AU1303" s="219">
        <f t="shared" si="1100"/>
        <v>420</v>
      </c>
      <c r="AV1303" s="263" t="s">
        <v>55</v>
      </c>
      <c r="AW1303" s="221"/>
      <c r="AX1303" s="210"/>
      <c r="AY1303" s="210"/>
      <c r="AZ1303" s="219">
        <f>AW1303+AX1303+AY1303</f>
        <v>0</v>
      </c>
      <c r="BA1303" s="222">
        <f t="shared" si="1101"/>
        <v>0</v>
      </c>
      <c r="BB1303" s="221"/>
      <c r="BC1303" s="210"/>
      <c r="BD1303" s="210"/>
      <c r="BE1303" s="219">
        <f>BB1303+BC1303+BD1303</f>
        <v>0</v>
      </c>
      <c r="BF1303" s="222">
        <f t="shared" si="1092"/>
        <v>0</v>
      </c>
      <c r="BG1303" s="248">
        <f>SUM(AR1303:AT1304,AP1303:AP1304,AL1303:AN1304,AH1303:AJ1304,AD1303:AF1304,Z1303:AB1304)</f>
        <v>435</v>
      </c>
      <c r="BH1303" s="224" t="s">
        <v>56</v>
      </c>
      <c r="BI1303" s="225"/>
      <c r="BJ1303" s="249">
        <v>0</v>
      </c>
      <c r="BK1303" s="226"/>
      <c r="BL1303" s="250"/>
      <c r="BM1303" s="225"/>
      <c r="BN1303" s="226">
        <v>0</v>
      </c>
      <c r="BO1303" s="226"/>
      <c r="BP1303" s="251"/>
      <c r="BQ1303" s="225"/>
      <c r="BR1303" s="226">
        <v>0</v>
      </c>
      <c r="BS1303" s="226"/>
      <c r="BT1303" s="252"/>
      <c r="BU1303" s="8"/>
      <c r="BV1303" s="87"/>
      <c r="BW1303" s="104" t="s">
        <v>56</v>
      </c>
      <c r="BX1303" s="13"/>
      <c r="BY1303" s="102">
        <f>BJ1303+BN1303+BR1303</f>
        <v>0</v>
      </c>
      <c r="BZ1303" s="102">
        <f>BK1303+BO1303+BS1303</f>
        <v>0</v>
      </c>
      <c r="CA1303" s="98"/>
      <c r="CB1303" s="8"/>
      <c r="CC1303" s="87"/>
      <c r="CD1303" s="103" t="s">
        <v>56</v>
      </c>
      <c r="CE1303" s="105"/>
      <c r="CF1303" s="102">
        <f>BY1303</f>
        <v>0</v>
      </c>
      <c r="CG1303" s="102">
        <f>BZ1303</f>
        <v>0</v>
      </c>
      <c r="CH1303" s="106"/>
      <c r="CI1303" s="8"/>
      <c r="CJ1303" s="9"/>
      <c r="CK1303" s="7" t="s">
        <v>56</v>
      </c>
      <c r="CL1303" s="31" t="e">
        <f>BJ1303/(C1305)%</f>
        <v>#DIV/0!</v>
      </c>
      <c r="CM1303" s="31" t="e">
        <f>BN1303/(D1305)%</f>
        <v>#DIV/0!</v>
      </c>
      <c r="CN1303" s="31" t="e">
        <f>BR1303/(E1305)%</f>
        <v>#DIV/0!</v>
      </c>
      <c r="CO1303" s="32" t="e">
        <f>BY1303/(F1305)%</f>
        <v>#DIV/0!</v>
      </c>
      <c r="CP1303" s="8"/>
      <c r="CQ1303" s="7" t="s">
        <v>56</v>
      </c>
      <c r="CR1303" s="31" t="e">
        <f>BK1303/(C1305)%</f>
        <v>#DIV/0!</v>
      </c>
      <c r="CS1303" s="31" t="e">
        <f>BO1303/(D1305)%</f>
        <v>#DIV/0!</v>
      </c>
      <c r="CT1303" s="31" t="e">
        <f>BS1303/(E1305)%</f>
        <v>#DIV/0!</v>
      </c>
      <c r="CU1303" s="32" t="e">
        <f>BZ1303/(F1305)%</f>
        <v>#DIV/0!</v>
      </c>
    </row>
    <row r="1304" spans="1:99" ht="15.75" customHeight="1" x14ac:dyDescent="0.25">
      <c r="A1304" s="182" t="s">
        <v>57</v>
      </c>
      <c r="B1304" s="202">
        <v>277</v>
      </c>
      <c r="C1304" s="204">
        <v>95.38</v>
      </c>
      <c r="D1304" s="204">
        <v>21.49</v>
      </c>
      <c r="E1304" s="204">
        <v>20.309999999999999</v>
      </c>
      <c r="F1304" s="205">
        <f t="shared" si="1102"/>
        <v>137.17999999999998</v>
      </c>
      <c r="G1304" s="206">
        <f t="shared" si="1093"/>
        <v>3480.0799999999995</v>
      </c>
      <c r="H1304" s="205">
        <f>G1304/BH1291</f>
        <v>120.00275862068963</v>
      </c>
      <c r="I1304" s="231">
        <f t="shared" si="1086"/>
        <v>0</v>
      </c>
      <c r="J1304" s="207">
        <f t="shared" si="1094"/>
        <v>190</v>
      </c>
      <c r="K1304" s="231">
        <f t="shared" si="1087"/>
        <v>35</v>
      </c>
      <c r="L1304" s="207">
        <f t="shared" si="1095"/>
        <v>35</v>
      </c>
      <c r="M1304" s="207">
        <f t="shared" si="1088"/>
        <v>400</v>
      </c>
      <c r="N1304" s="207">
        <f t="shared" si="1096"/>
        <v>2320</v>
      </c>
      <c r="O1304" s="208"/>
      <c r="P1304" s="208"/>
      <c r="Q1304" s="496"/>
      <c r="R1304" s="496"/>
      <c r="S1304" s="496"/>
      <c r="T1304" s="496"/>
      <c r="U1304" s="496"/>
      <c r="V1304" s="487"/>
      <c r="W1304" s="245"/>
      <c r="X1304" s="214">
        <f t="shared" si="1097"/>
        <v>29</v>
      </c>
      <c r="Y1304" s="182" t="s">
        <v>57</v>
      </c>
      <c r="Z1304" s="215"/>
      <c r="AA1304" s="216"/>
      <c r="AB1304" s="216"/>
      <c r="AC1304" s="210">
        <f t="shared" si="1089"/>
        <v>0</v>
      </c>
      <c r="AD1304" s="235">
        <v>35</v>
      </c>
      <c r="AE1304" s="235"/>
      <c r="AF1304" s="235"/>
      <c r="AG1304" s="210">
        <f t="shared" si="1090"/>
        <v>35</v>
      </c>
      <c r="AH1304" s="235">
        <v>70</v>
      </c>
      <c r="AI1304" s="235">
        <v>0</v>
      </c>
      <c r="AJ1304" s="235">
        <v>330</v>
      </c>
      <c r="AK1304" s="210">
        <f t="shared" si="1091"/>
        <v>400</v>
      </c>
      <c r="AL1304" s="247"/>
      <c r="AM1304" s="247"/>
      <c r="AN1304" s="247"/>
      <c r="AO1304" s="207" t="e">
        <f t="shared" si="1098"/>
        <v>#VALUE!</v>
      </c>
      <c r="AP1304" s="236"/>
      <c r="AQ1304" s="411">
        <f t="shared" si="1099"/>
        <v>0</v>
      </c>
      <c r="AR1304" s="237"/>
      <c r="AS1304" s="237"/>
      <c r="AT1304" s="237"/>
      <c r="AU1304" s="219">
        <f t="shared" si="1100"/>
        <v>0</v>
      </c>
      <c r="AV1304" s="253"/>
      <c r="AW1304" s="254"/>
      <c r="AX1304" s="237"/>
      <c r="AY1304" s="237"/>
      <c r="AZ1304" s="255"/>
      <c r="BA1304" s="222">
        <f t="shared" si="1101"/>
        <v>0</v>
      </c>
      <c r="BB1304" s="254"/>
      <c r="BC1304" s="237"/>
      <c r="BD1304" s="237"/>
      <c r="BE1304" s="255"/>
      <c r="BF1304" s="222">
        <f t="shared" si="1092"/>
        <v>0</v>
      </c>
      <c r="BG1304" s="238"/>
      <c r="BI1304" s="264"/>
      <c r="BJ1304" s="264"/>
      <c r="BK1304" s="264"/>
      <c r="BL1304" s="264"/>
      <c r="BM1304" s="264"/>
      <c r="BN1304" s="264"/>
      <c r="BO1304" s="264"/>
      <c r="BP1304" s="264"/>
      <c r="BQ1304" s="264"/>
      <c r="BR1304" s="264"/>
      <c r="BS1304" s="264"/>
      <c r="BT1304" s="265"/>
      <c r="BU1304" s="8"/>
      <c r="BV1304" s="87"/>
      <c r="BW1304" s="114"/>
      <c r="BX1304" s="115"/>
      <c r="BY1304" s="116"/>
      <c r="BZ1304" s="116"/>
      <c r="CA1304" s="117"/>
      <c r="CB1304" s="8"/>
      <c r="CC1304" s="118"/>
      <c r="CD1304" s="119"/>
      <c r="CE1304" s="120"/>
      <c r="CF1304" s="116"/>
      <c r="CG1304" s="116"/>
      <c r="CH1304" s="121"/>
      <c r="CI1304" s="8"/>
      <c r="CJ1304" s="9"/>
      <c r="CK1304" s="25"/>
      <c r="CL1304" s="2"/>
      <c r="CM1304" s="2"/>
      <c r="CN1304" s="2"/>
      <c r="CO1304" s="3"/>
      <c r="CP1304" s="8"/>
      <c r="CQ1304" s="25"/>
      <c r="CR1304" s="2"/>
      <c r="CS1304" s="2"/>
      <c r="CT1304" s="2"/>
      <c r="CU1304" s="3"/>
    </row>
    <row r="1305" spans="1:99" ht="15.75" customHeight="1" x14ac:dyDescent="0.25">
      <c r="A1305" s="182" t="s">
        <v>56</v>
      </c>
      <c r="B1305" s="202"/>
      <c r="C1305" s="204">
        <v>0</v>
      </c>
      <c r="D1305" s="204">
        <v>0</v>
      </c>
      <c r="E1305" s="204">
        <v>0</v>
      </c>
      <c r="F1305" s="205">
        <f t="shared" si="1102"/>
        <v>0</v>
      </c>
      <c r="G1305" s="206">
        <f t="shared" si="1093"/>
        <v>1682.953</v>
      </c>
      <c r="H1305" s="205">
        <f>G1305/BH1291</f>
        <v>58.032862068965514</v>
      </c>
      <c r="I1305" s="231">
        <f t="shared" si="1086"/>
        <v>0</v>
      </c>
      <c r="J1305" s="207">
        <f t="shared" si="1094"/>
        <v>0</v>
      </c>
      <c r="K1305" s="231">
        <f t="shared" si="1087"/>
        <v>0</v>
      </c>
      <c r="L1305" s="207">
        <f t="shared" si="1095"/>
        <v>180</v>
      </c>
      <c r="M1305" s="207">
        <f t="shared" si="1088"/>
        <v>480</v>
      </c>
      <c r="N1305" s="207">
        <f t="shared" si="1096"/>
        <v>23680</v>
      </c>
      <c r="O1305" s="208">
        <f>(24*60-(I1305+K1305+M1305+AR1305+AS1305+AT1305+AP1305))/24/60*100</f>
        <v>66.666666666666657</v>
      </c>
      <c r="P1305" s="208">
        <f>(X1305*24*60-(J1305+L1305+N1305+AQ1305+AU1305))/X1305/24/60*100</f>
        <v>42.863984674329508</v>
      </c>
      <c r="Q1305" s="266"/>
      <c r="R1305" s="266"/>
      <c r="S1305" s="266"/>
      <c r="T1305" s="266"/>
      <c r="U1305" s="266"/>
      <c r="V1305" s="267"/>
      <c r="W1305" s="245"/>
      <c r="X1305" s="214">
        <f t="shared" si="1097"/>
        <v>29</v>
      </c>
      <c r="Y1305" s="224" t="s">
        <v>56</v>
      </c>
      <c r="Z1305" s="215"/>
      <c r="AA1305" s="216"/>
      <c r="AB1305" s="216"/>
      <c r="AC1305" s="210">
        <f t="shared" si="1089"/>
        <v>0</v>
      </c>
      <c r="AD1305" s="235"/>
      <c r="AE1305" s="235"/>
      <c r="AF1305" s="235"/>
      <c r="AG1305" s="210">
        <f t="shared" si="1090"/>
        <v>0</v>
      </c>
      <c r="AH1305" s="235">
        <v>0</v>
      </c>
      <c r="AI1305" s="235">
        <v>0</v>
      </c>
      <c r="AJ1305" s="235">
        <v>480</v>
      </c>
      <c r="AK1305" s="210">
        <f t="shared" si="1091"/>
        <v>480</v>
      </c>
      <c r="AL1305" s="247"/>
      <c r="AM1305" s="247"/>
      <c r="AN1305" s="247"/>
      <c r="AO1305" s="207">
        <f t="shared" si="1098"/>
        <v>0</v>
      </c>
      <c r="AP1305" s="236"/>
      <c r="AQ1305" s="411">
        <f t="shared" si="1099"/>
        <v>0</v>
      </c>
      <c r="AR1305" s="237"/>
      <c r="AS1305" s="237"/>
      <c r="AT1305" s="237"/>
      <c r="AU1305" s="219">
        <f t="shared" si="1100"/>
        <v>0</v>
      </c>
      <c r="AV1305" s="263" t="s">
        <v>56</v>
      </c>
      <c r="AW1305" s="254"/>
      <c r="AX1305" s="254"/>
      <c r="AY1305" s="254"/>
      <c r="AZ1305" s="219">
        <f t="shared" ref="AZ1305:AZ1311" si="1103">AW1305+AX1305+AY1305</f>
        <v>0</v>
      </c>
      <c r="BA1305" s="222">
        <f t="shared" si="1101"/>
        <v>0</v>
      </c>
      <c r="BB1305" s="221"/>
      <c r="BC1305" s="210"/>
      <c r="BD1305" s="210"/>
      <c r="BE1305" s="219">
        <f t="shared" ref="BE1305:BE1311" si="1104">BB1305+BC1305+BD1305</f>
        <v>0</v>
      </c>
      <c r="BF1305" s="222">
        <f t="shared" si="1092"/>
        <v>2880</v>
      </c>
      <c r="BG1305" s="223"/>
      <c r="BH1305" s="224" t="s">
        <v>58</v>
      </c>
      <c r="BI1305" s="268">
        <v>1.2</v>
      </c>
      <c r="BJ1305" s="249">
        <v>1.3</v>
      </c>
      <c r="BK1305" s="226"/>
      <c r="BL1305" s="269"/>
      <c r="BM1305" s="268">
        <v>0.7</v>
      </c>
      <c r="BN1305" s="226">
        <v>0.8</v>
      </c>
      <c r="BO1305" s="226"/>
      <c r="BP1305" s="270"/>
      <c r="BQ1305" s="268">
        <v>1.03</v>
      </c>
      <c r="BR1305" s="226">
        <v>1.1299999999999999</v>
      </c>
      <c r="BS1305" s="226"/>
      <c r="BT1305" s="271"/>
      <c r="BU1305" s="8"/>
      <c r="BV1305" s="87"/>
      <c r="BW1305" s="122" t="s">
        <v>59</v>
      </c>
      <c r="BX1305" s="123">
        <f t="shared" ref="BX1305:CA1306" si="1105">BI1305+BM1305+BQ1305</f>
        <v>2.9299999999999997</v>
      </c>
      <c r="BY1305" s="102">
        <f t="shared" si="1105"/>
        <v>3.23</v>
      </c>
      <c r="BZ1305" s="102">
        <f t="shared" si="1105"/>
        <v>0</v>
      </c>
      <c r="CA1305" s="124">
        <f t="shared" si="1105"/>
        <v>0</v>
      </c>
      <c r="CB1305" s="8"/>
      <c r="CC1305" s="87"/>
      <c r="CD1305" s="113" t="s">
        <v>59</v>
      </c>
      <c r="CE1305" s="125">
        <f t="shared" ref="CE1305:CH1306" si="1106">BX1305</f>
        <v>2.9299999999999997</v>
      </c>
      <c r="CF1305" s="102">
        <f t="shared" si="1106"/>
        <v>3.23</v>
      </c>
      <c r="CG1305" s="102">
        <f t="shared" si="1106"/>
        <v>0</v>
      </c>
      <c r="CH1305" s="126">
        <f t="shared" si="1106"/>
        <v>0</v>
      </c>
      <c r="CI1305" s="8"/>
      <c r="CJ1305" s="9"/>
      <c r="CK1305" s="25" t="s">
        <v>58</v>
      </c>
      <c r="CL1305" s="31">
        <f>BJ1305/(BJ1305+C1307)%</f>
        <v>4.2112082928409453</v>
      </c>
      <c r="CM1305" s="31">
        <f>BN1305/(BN1305+D1307)%</f>
        <v>1.5813401858074718</v>
      </c>
      <c r="CN1305" s="31">
        <f>BR1305/(BR1305+E1307)%</f>
        <v>2.7427184466019412</v>
      </c>
      <c r="CO1305" s="32">
        <f>BY1305/(BY1305+F1307)%</f>
        <v>2.6332952877873796</v>
      </c>
      <c r="CP1305" s="8"/>
      <c r="CQ1305" s="25" t="s">
        <v>58</v>
      </c>
      <c r="CR1305" s="31">
        <f>BK1305/C1307%</f>
        <v>0</v>
      </c>
      <c r="CS1305" s="31">
        <f>BO1305/D1307%</f>
        <v>0</v>
      </c>
      <c r="CT1305" s="31">
        <f>BS1305/E1307%</f>
        <v>0</v>
      </c>
      <c r="CU1305" s="32">
        <f>BZ1305/F1307%</f>
        <v>0</v>
      </c>
    </row>
    <row r="1306" spans="1:99" ht="15.75" customHeight="1" x14ac:dyDescent="0.25">
      <c r="A1306" s="182" t="s">
        <v>60</v>
      </c>
      <c r="B1306" s="202"/>
      <c r="C1306" s="204">
        <v>227.511</v>
      </c>
      <c r="D1306" s="204">
        <v>242.245</v>
      </c>
      <c r="E1306" s="204">
        <v>0</v>
      </c>
      <c r="F1306" s="205">
        <f t="shared" si="1102"/>
        <v>469.75599999999997</v>
      </c>
      <c r="G1306" s="206">
        <f t="shared" si="1093"/>
        <v>8899.9369999999999</v>
      </c>
      <c r="H1306" s="205">
        <f>G1306/BH1291</f>
        <v>306.89437931034485</v>
      </c>
      <c r="I1306" s="231">
        <f t="shared" si="1086"/>
        <v>0</v>
      </c>
      <c r="J1306" s="207">
        <f t="shared" si="1094"/>
        <v>1510</v>
      </c>
      <c r="K1306" s="231">
        <f t="shared" si="1087"/>
        <v>0</v>
      </c>
      <c r="L1306" s="207">
        <f t="shared" si="1095"/>
        <v>1195</v>
      </c>
      <c r="M1306" s="207">
        <f t="shared" si="1088"/>
        <v>1998</v>
      </c>
      <c r="N1306" s="207">
        <f t="shared" si="1096"/>
        <v>54195</v>
      </c>
      <c r="O1306" s="208">
        <f>(16*24*60-(I1306+K1306+M1306+AR1306+AS1306+AT1306+AP1306))/16/24/60*100</f>
        <v>91.328125</v>
      </c>
      <c r="P1306" s="208">
        <f>(16*X1306*24*60-(J1306+L1306+N1306+AQ1306+AU1306))/16/X1306/24/60*100</f>
        <v>91.479585727969351</v>
      </c>
      <c r="Q1306" s="232"/>
      <c r="R1306" s="233"/>
      <c r="S1306" s="233"/>
      <c r="T1306" s="234"/>
      <c r="U1306" s="234"/>
      <c r="V1306" s="272"/>
      <c r="W1306" s="213"/>
      <c r="X1306" s="214">
        <f>X1311</f>
        <v>29</v>
      </c>
      <c r="Y1306" s="182" t="s">
        <v>60</v>
      </c>
      <c r="Z1306" s="215"/>
      <c r="AA1306" s="216"/>
      <c r="AB1306" s="216"/>
      <c r="AC1306" s="210">
        <f t="shared" si="1089"/>
        <v>0</v>
      </c>
      <c r="AD1306" s="235"/>
      <c r="AE1306" s="235"/>
      <c r="AF1306" s="235"/>
      <c r="AG1306" s="210">
        <f t="shared" si="1090"/>
        <v>0</v>
      </c>
      <c r="AH1306" s="235">
        <v>1278</v>
      </c>
      <c r="AI1306" s="235">
        <v>660</v>
      </c>
      <c r="AJ1306" s="235">
        <v>60</v>
      </c>
      <c r="AK1306" s="210">
        <f t="shared" si="1091"/>
        <v>1998</v>
      </c>
      <c r="AL1306" s="233"/>
      <c r="AM1306" s="233"/>
      <c r="AN1306" s="233"/>
      <c r="AO1306" s="207">
        <f t="shared" si="1098"/>
        <v>0</v>
      </c>
      <c r="AP1306" s="236"/>
      <c r="AQ1306" s="411">
        <f t="shared" si="1099"/>
        <v>0</v>
      </c>
      <c r="AR1306" s="237"/>
      <c r="AS1306" s="237"/>
      <c r="AT1306" s="237"/>
      <c r="AU1306" s="219">
        <f t="shared" si="1100"/>
        <v>30</v>
      </c>
      <c r="AV1306" s="263" t="s">
        <v>60</v>
      </c>
      <c r="AW1306" s="221"/>
      <c r="AX1306" s="210"/>
      <c r="AY1306" s="210"/>
      <c r="AZ1306" s="219">
        <f t="shared" si="1103"/>
        <v>0</v>
      </c>
      <c r="BA1306" s="222">
        <f t="shared" si="1101"/>
        <v>0</v>
      </c>
      <c r="BB1306" s="221">
        <f>AH1306</f>
        <v>1278</v>
      </c>
      <c r="BC1306" s="221">
        <f>AI1306</f>
        <v>660</v>
      </c>
      <c r="BD1306" s="221">
        <f>AJ1306</f>
        <v>60</v>
      </c>
      <c r="BE1306" s="219">
        <f t="shared" si="1104"/>
        <v>1998</v>
      </c>
      <c r="BF1306" s="222">
        <f t="shared" si="1092"/>
        <v>51315</v>
      </c>
      <c r="BG1306" s="223"/>
      <c r="BH1306" s="224" t="s">
        <v>61</v>
      </c>
      <c r="BI1306" s="268">
        <v>1.23</v>
      </c>
      <c r="BJ1306" s="249">
        <v>1.33</v>
      </c>
      <c r="BK1306" s="226"/>
      <c r="BL1306" s="269"/>
      <c r="BM1306" s="268">
        <v>0.7</v>
      </c>
      <c r="BN1306" s="226">
        <v>0.8</v>
      </c>
      <c r="BO1306" s="226"/>
      <c r="BP1306" s="270"/>
      <c r="BQ1306" s="268">
        <v>1.05</v>
      </c>
      <c r="BR1306" s="226">
        <v>1.1499999999999999</v>
      </c>
      <c r="BS1306" s="226"/>
      <c r="BT1306" s="271"/>
      <c r="BU1306" s="8"/>
      <c r="BV1306" s="87"/>
      <c r="BW1306" s="104" t="s">
        <v>62</v>
      </c>
      <c r="BX1306" s="127">
        <f t="shared" si="1105"/>
        <v>2.98</v>
      </c>
      <c r="BY1306" s="128">
        <f t="shared" si="1105"/>
        <v>3.28</v>
      </c>
      <c r="BZ1306" s="102">
        <f t="shared" si="1105"/>
        <v>0</v>
      </c>
      <c r="CA1306" s="124">
        <f t="shared" si="1105"/>
        <v>0</v>
      </c>
      <c r="CB1306" s="9"/>
      <c r="CC1306" s="87"/>
      <c r="CD1306" s="90" t="s">
        <v>62</v>
      </c>
      <c r="CE1306" s="129">
        <f t="shared" si="1106"/>
        <v>2.98</v>
      </c>
      <c r="CF1306" s="102">
        <f t="shared" si="1106"/>
        <v>3.28</v>
      </c>
      <c r="CG1306" s="102">
        <f t="shared" si="1106"/>
        <v>0</v>
      </c>
      <c r="CH1306" s="126">
        <f t="shared" si="1106"/>
        <v>0</v>
      </c>
      <c r="CI1306" s="8"/>
      <c r="CJ1306" s="9"/>
      <c r="CK1306" s="25" t="s">
        <v>61</v>
      </c>
      <c r="CL1306" s="31">
        <f>BJ1306/(BJ1306+C1308)%</f>
        <v>4.870010984987184</v>
      </c>
      <c r="CM1306" s="31">
        <f>BN1306/(BN1306+D1308)%</f>
        <v>1.4264063475082467</v>
      </c>
      <c r="CN1306" s="31">
        <f>BR1306/(BR1306+E1308)%</f>
        <v>2.3450244698205545</v>
      </c>
      <c r="CO1306" s="32">
        <f>BY1306/(BY1306+F1308)%</f>
        <v>2.4766866764828031</v>
      </c>
      <c r="CP1306" s="8"/>
      <c r="CQ1306" s="25" t="s">
        <v>61</v>
      </c>
      <c r="CR1306" s="31">
        <f>BK1306/C1308%</f>
        <v>0</v>
      </c>
      <c r="CS1306" s="31">
        <f>BO1306/D1308%</f>
        <v>0</v>
      </c>
      <c r="CT1306" s="31">
        <f>BS1306/E1308%</f>
        <v>0</v>
      </c>
      <c r="CU1306" s="32">
        <f>BZ1306/F1308%</f>
        <v>0</v>
      </c>
    </row>
    <row r="1307" spans="1:99" ht="15.75" customHeight="1" x14ac:dyDescent="0.25">
      <c r="A1307" s="201" t="s">
        <v>59</v>
      </c>
      <c r="B1307" s="202"/>
      <c r="C1307" s="204">
        <v>29.57</v>
      </c>
      <c r="D1307" s="204">
        <v>49.79</v>
      </c>
      <c r="E1307" s="204">
        <v>40.07</v>
      </c>
      <c r="F1307" s="206">
        <f t="shared" si="1102"/>
        <v>119.43</v>
      </c>
      <c r="G1307" s="206">
        <f t="shared" si="1093"/>
        <v>3523.8200000000006</v>
      </c>
      <c r="H1307" s="206">
        <f>G1307/BH1291</f>
        <v>121.51103448275865</v>
      </c>
      <c r="I1307" s="207">
        <f t="shared" si="1086"/>
        <v>0</v>
      </c>
      <c r="J1307" s="207">
        <f t="shared" si="1094"/>
        <v>0</v>
      </c>
      <c r="K1307" s="207">
        <f t="shared" si="1087"/>
        <v>0</v>
      </c>
      <c r="L1307" s="207">
        <f t="shared" si="1095"/>
        <v>100</v>
      </c>
      <c r="M1307" s="207">
        <f t="shared" si="1088"/>
        <v>400</v>
      </c>
      <c r="N1307" s="207" t="e">
        <f t="shared" si="1096"/>
        <v>#VALUE!</v>
      </c>
      <c r="O1307" s="208">
        <f>(24*60-(I1307+K1307+M1307+AR1307+AS1307+AT1307+AP1307))/24/60*100</f>
        <v>72.222222222222214</v>
      </c>
      <c r="P1307" s="208" t="e">
        <f>(X1307*24*60-(J1307+L1307+N1307+AQ1307+AU1307))/X1307/24/60*100</f>
        <v>#VALUE!</v>
      </c>
      <c r="Q1307" s="209"/>
      <c r="R1307" s="210"/>
      <c r="S1307" s="210"/>
      <c r="T1307" s="209"/>
      <c r="U1307" s="209"/>
      <c r="V1307" s="212"/>
      <c r="W1307" s="213"/>
      <c r="X1307" s="214">
        <f>X1306</f>
        <v>29</v>
      </c>
      <c r="Y1307" s="201" t="s">
        <v>59</v>
      </c>
      <c r="Z1307" s="215"/>
      <c r="AA1307" s="216"/>
      <c r="AB1307" s="216"/>
      <c r="AC1307" s="210">
        <f t="shared" si="1089"/>
        <v>0</v>
      </c>
      <c r="AD1307" s="235"/>
      <c r="AE1307" s="235"/>
      <c r="AF1307" s="235"/>
      <c r="AG1307" s="210">
        <f t="shared" si="1090"/>
        <v>0</v>
      </c>
      <c r="AH1307" s="235">
        <v>160</v>
      </c>
      <c r="AI1307" s="235">
        <v>120</v>
      </c>
      <c r="AJ1307" s="235">
        <v>120</v>
      </c>
      <c r="AK1307" s="210">
        <f t="shared" si="1091"/>
        <v>400</v>
      </c>
      <c r="AL1307" s="210"/>
      <c r="AM1307" s="210"/>
      <c r="AN1307" s="210"/>
      <c r="AO1307" s="207">
        <f t="shared" si="1098"/>
        <v>0</v>
      </c>
      <c r="AP1307" s="209"/>
      <c r="AQ1307" s="411">
        <f t="shared" si="1099"/>
        <v>0</v>
      </c>
      <c r="AR1307" s="210"/>
      <c r="AS1307" s="210"/>
      <c r="AT1307" s="210"/>
      <c r="AU1307" s="219">
        <f t="shared" si="1100"/>
        <v>0</v>
      </c>
      <c r="AV1307" s="263" t="s">
        <v>63</v>
      </c>
      <c r="AW1307" s="221"/>
      <c r="AX1307" s="210"/>
      <c r="AY1307" s="210"/>
      <c r="AZ1307" s="219">
        <f t="shared" si="1103"/>
        <v>0</v>
      </c>
      <c r="BA1307" s="222">
        <f t="shared" si="1101"/>
        <v>0</v>
      </c>
      <c r="BB1307" s="221"/>
      <c r="BC1307" s="210"/>
      <c r="BD1307" s="210"/>
      <c r="BE1307" s="219">
        <f t="shared" si="1104"/>
        <v>0</v>
      </c>
      <c r="BF1307" s="222">
        <f t="shared" si="1092"/>
        <v>0</v>
      </c>
      <c r="BG1307" s="238"/>
      <c r="BH1307" s="195"/>
      <c r="BI1307" s="274"/>
      <c r="BJ1307" s="240"/>
      <c r="BK1307" s="241"/>
      <c r="BL1307" s="275"/>
      <c r="BM1307" s="274"/>
      <c r="BN1307" s="241"/>
      <c r="BO1307" s="241"/>
      <c r="BP1307" s="276"/>
      <c r="BQ1307" s="274"/>
      <c r="BR1307" s="241"/>
      <c r="BS1307" s="241"/>
      <c r="BT1307" s="265"/>
      <c r="BU1307" s="8"/>
      <c r="BV1307" s="87"/>
      <c r="BW1307" s="107"/>
      <c r="BX1307" s="130"/>
      <c r="BY1307" s="93"/>
      <c r="BZ1307" s="93"/>
      <c r="CA1307" s="98"/>
      <c r="CB1307" s="8"/>
      <c r="CC1307" s="87"/>
      <c r="CD1307" s="108"/>
      <c r="CE1307" s="109"/>
      <c r="CF1307" s="93"/>
      <c r="CG1307" s="93"/>
      <c r="CH1307" s="110"/>
      <c r="CI1307" s="8"/>
      <c r="CJ1307" s="9"/>
      <c r="CK1307" s="25"/>
      <c r="CL1307" s="2"/>
      <c r="CM1307" s="2"/>
      <c r="CN1307" s="2"/>
      <c r="CO1307" s="3"/>
      <c r="CP1307" s="8"/>
      <c r="CQ1307" s="25"/>
      <c r="CR1307" s="2"/>
      <c r="CS1307" s="2"/>
      <c r="CT1307" s="2"/>
      <c r="CU1307" s="3"/>
    </row>
    <row r="1308" spans="1:99" ht="15.75" customHeight="1" x14ac:dyDescent="0.25">
      <c r="A1308" s="182" t="s">
        <v>62</v>
      </c>
      <c r="B1308" s="202"/>
      <c r="C1308" s="204">
        <v>25.98</v>
      </c>
      <c r="D1308" s="204">
        <v>55.284999999999997</v>
      </c>
      <c r="E1308" s="204">
        <v>47.89</v>
      </c>
      <c r="F1308" s="205">
        <f t="shared" si="1102"/>
        <v>129.155</v>
      </c>
      <c r="G1308" s="206">
        <f t="shared" si="1093"/>
        <v>3639.7990000000004</v>
      </c>
      <c r="H1308" s="205">
        <f>G1308/BH1291</f>
        <v>125.5103103448276</v>
      </c>
      <c r="I1308" s="231">
        <f t="shared" si="1086"/>
        <v>0</v>
      </c>
      <c r="J1308" s="207">
        <f t="shared" si="1094"/>
        <v>180</v>
      </c>
      <c r="K1308" s="231">
        <f t="shared" si="1087"/>
        <v>0</v>
      </c>
      <c r="L1308" s="207">
        <f t="shared" si="1095"/>
        <v>0</v>
      </c>
      <c r="M1308" s="207">
        <f t="shared" si="1088"/>
        <v>455</v>
      </c>
      <c r="N1308" s="207">
        <f t="shared" si="1096"/>
        <v>13005</v>
      </c>
      <c r="O1308" s="208">
        <f>(24*60-(I1308+K1308+M1308+AR1308+AS1308+AT1308+AP1308))/24/60*100</f>
        <v>68.402777777777786</v>
      </c>
      <c r="P1308" s="208">
        <f>(X1308*24*60-(J1308+L1308+N1308+AQ1308+AU1308))/X1308/24/60*100</f>
        <v>68.426724137931032</v>
      </c>
      <c r="Q1308" s="232"/>
      <c r="R1308" s="233"/>
      <c r="S1308" s="233"/>
      <c r="T1308" s="234"/>
      <c r="U1308" s="234"/>
      <c r="V1308" s="272"/>
      <c r="W1308" s="213"/>
      <c r="X1308" s="214">
        <f>X1307</f>
        <v>29</v>
      </c>
      <c r="Y1308" s="182" t="s">
        <v>62</v>
      </c>
      <c r="Z1308" s="215"/>
      <c r="AA1308" s="216"/>
      <c r="AB1308" s="216"/>
      <c r="AC1308" s="210">
        <f t="shared" si="1089"/>
        <v>0</v>
      </c>
      <c r="AD1308" s="235"/>
      <c r="AE1308" s="235"/>
      <c r="AF1308" s="235"/>
      <c r="AG1308" s="210">
        <f t="shared" si="1090"/>
        <v>0</v>
      </c>
      <c r="AH1308" s="235">
        <v>195</v>
      </c>
      <c r="AI1308" s="235">
        <v>150</v>
      </c>
      <c r="AJ1308" s="235">
        <v>110</v>
      </c>
      <c r="AK1308" s="210">
        <f t="shared" si="1091"/>
        <v>455</v>
      </c>
      <c r="AL1308" s="233"/>
      <c r="AM1308" s="233"/>
      <c r="AN1308" s="233"/>
      <c r="AO1308" s="207">
        <f t="shared" si="1098"/>
        <v>0</v>
      </c>
      <c r="AP1308" s="236"/>
      <c r="AQ1308" s="411">
        <f t="shared" si="1099"/>
        <v>0</v>
      </c>
      <c r="AR1308" s="237"/>
      <c r="AS1308" s="237"/>
      <c r="AT1308" s="237"/>
      <c r="AU1308" s="219">
        <f t="shared" si="1100"/>
        <v>0</v>
      </c>
      <c r="AV1308" s="263" t="s">
        <v>64</v>
      </c>
      <c r="AW1308" s="221"/>
      <c r="AX1308" s="210"/>
      <c r="AY1308" s="210"/>
      <c r="AZ1308" s="219">
        <f t="shared" si="1103"/>
        <v>0</v>
      </c>
      <c r="BA1308" s="222">
        <f t="shared" si="1101"/>
        <v>0</v>
      </c>
      <c r="BB1308" s="221"/>
      <c r="BC1308" s="210"/>
      <c r="BD1308" s="210"/>
      <c r="BE1308" s="219">
        <f t="shared" si="1104"/>
        <v>0</v>
      </c>
      <c r="BF1308" s="222">
        <f t="shared" si="1092"/>
        <v>0</v>
      </c>
      <c r="BG1308" s="223"/>
      <c r="BH1308" s="224" t="s">
        <v>65</v>
      </c>
      <c r="BI1308" s="268">
        <v>1.06</v>
      </c>
      <c r="BJ1308" s="249">
        <v>1.18</v>
      </c>
      <c r="BK1308" s="226"/>
      <c r="BL1308" s="269"/>
      <c r="BM1308" s="268">
        <v>0.64</v>
      </c>
      <c r="BN1308" s="226">
        <v>0.76</v>
      </c>
      <c r="BO1308" s="226"/>
      <c r="BP1308" s="270"/>
      <c r="BQ1308" s="268">
        <v>1.1399999999999999</v>
      </c>
      <c r="BR1308" s="226">
        <v>1.26</v>
      </c>
      <c r="BS1308" s="226"/>
      <c r="BT1308" s="271"/>
      <c r="BU1308" s="8"/>
      <c r="BV1308" s="87"/>
      <c r="BW1308" s="104" t="s">
        <v>66</v>
      </c>
      <c r="BX1308" s="127">
        <f>BI1308+BM1308+BQ1308</f>
        <v>2.84</v>
      </c>
      <c r="BY1308" s="128">
        <f>BJ1308+BN1308+BR1308</f>
        <v>3.2</v>
      </c>
      <c r="BZ1308" s="102">
        <f>BK1308+BO1308+BS1308</f>
        <v>0</v>
      </c>
      <c r="CA1308" s="124">
        <f>BL1308+BP1308+BT1308</f>
        <v>0</v>
      </c>
      <c r="CB1308" s="8"/>
      <c r="CC1308" s="87"/>
      <c r="CD1308" s="90" t="s">
        <v>66</v>
      </c>
      <c r="CE1308" s="129">
        <f>BX1308</f>
        <v>2.84</v>
      </c>
      <c r="CF1308" s="102">
        <f>BY1308</f>
        <v>3.2</v>
      </c>
      <c r="CG1308" s="102">
        <f>BZ1308</f>
        <v>0</v>
      </c>
      <c r="CH1308" s="126">
        <f>CA1308</f>
        <v>0</v>
      </c>
      <c r="CI1308" s="8"/>
      <c r="CJ1308" s="9"/>
      <c r="CK1308" s="25" t="s">
        <v>65</v>
      </c>
      <c r="CL1308" s="31">
        <f>BJ1308/(BJ1308+C1309)%</f>
        <v>6.4375340971085651</v>
      </c>
      <c r="CM1308" s="31">
        <f>BN1308/(BN1308+D1309)%</f>
        <v>1.7568192325473879</v>
      </c>
      <c r="CN1308" s="31">
        <f>BR1308/(BR1308+E1309)%</f>
        <v>2.2475918658580092</v>
      </c>
      <c r="CO1308" s="32">
        <f>BY1308/(BY1308+F1309)%</f>
        <v>2.719932001699958</v>
      </c>
      <c r="CP1308" s="8"/>
      <c r="CQ1308" s="25" t="s">
        <v>65</v>
      </c>
      <c r="CR1308" s="31">
        <f>BK1308/C1309%</f>
        <v>0</v>
      </c>
      <c r="CS1308" s="31">
        <f>BO1308/D1309%</f>
        <v>0</v>
      </c>
      <c r="CT1308" s="31">
        <f>BS1308/E1309%</f>
        <v>0</v>
      </c>
      <c r="CU1308" s="32">
        <f>BZ1308/F1309%</f>
        <v>0</v>
      </c>
    </row>
    <row r="1309" spans="1:99" ht="15.75" customHeight="1" x14ac:dyDescent="0.25">
      <c r="A1309" s="182" t="s">
        <v>66</v>
      </c>
      <c r="B1309" s="202"/>
      <c r="C1309" s="204">
        <v>17.149999999999999</v>
      </c>
      <c r="D1309" s="204">
        <v>42.5</v>
      </c>
      <c r="E1309" s="204">
        <v>54.8</v>
      </c>
      <c r="F1309" s="205">
        <f t="shared" si="1102"/>
        <v>114.44999999999999</v>
      </c>
      <c r="G1309" s="206">
        <f t="shared" si="1093"/>
        <v>2870.0370000000003</v>
      </c>
      <c r="H1309" s="205">
        <f>G1309/BH1291</f>
        <v>98.966793103448282</v>
      </c>
      <c r="I1309" s="231">
        <f t="shared" si="1086"/>
        <v>0</v>
      </c>
      <c r="J1309" s="207">
        <f t="shared" si="1094"/>
        <v>0</v>
      </c>
      <c r="K1309" s="231">
        <f t="shared" si="1087"/>
        <v>0</v>
      </c>
      <c r="L1309" s="207">
        <f t="shared" si="1095"/>
        <v>30</v>
      </c>
      <c r="M1309" s="207">
        <f t="shared" si="1088"/>
        <v>520</v>
      </c>
      <c r="N1309" s="207">
        <f t="shared" si="1096"/>
        <v>13920</v>
      </c>
      <c r="O1309" s="208">
        <f>(24*60-(I1309+K1309+M1309+AR1309+AS1309+AT1309+AP1309))/24/60*100</f>
        <v>63.888888888888893</v>
      </c>
      <c r="P1309" s="208">
        <f>(X1309*24*60-(J1309+L1309+N1309+AQ1309+AU1309))/X1309/24/60*100</f>
        <v>66.379310344827587</v>
      </c>
      <c r="Q1309" s="232"/>
      <c r="R1309" s="233"/>
      <c r="S1309" s="233"/>
      <c r="T1309" s="234"/>
      <c r="U1309" s="234"/>
      <c r="V1309" s="272"/>
      <c r="W1309" s="213"/>
      <c r="X1309" s="214">
        <f>X1308</f>
        <v>29</v>
      </c>
      <c r="Y1309" s="182" t="s">
        <v>66</v>
      </c>
      <c r="Z1309" s="215"/>
      <c r="AA1309" s="216"/>
      <c r="AB1309" s="216"/>
      <c r="AC1309" s="210">
        <f t="shared" si="1089"/>
        <v>0</v>
      </c>
      <c r="AD1309" s="246"/>
      <c r="AE1309" s="246"/>
      <c r="AF1309" s="235"/>
      <c r="AG1309" s="210">
        <f t="shared" si="1090"/>
        <v>0</v>
      </c>
      <c r="AH1309" s="235">
        <v>260</v>
      </c>
      <c r="AI1309" s="235">
        <v>170</v>
      </c>
      <c r="AJ1309" s="235">
        <v>90</v>
      </c>
      <c r="AK1309" s="210">
        <f t="shared" si="1091"/>
        <v>520</v>
      </c>
      <c r="AL1309" s="233"/>
      <c r="AM1309" s="233"/>
      <c r="AN1309" s="233"/>
      <c r="AO1309" s="207">
        <f t="shared" si="1098"/>
        <v>0</v>
      </c>
      <c r="AP1309" s="236"/>
      <c r="AQ1309" s="411">
        <f t="shared" si="1099"/>
        <v>0</v>
      </c>
      <c r="AR1309" s="237"/>
      <c r="AS1309" s="237"/>
      <c r="AT1309" s="237"/>
      <c r="AU1309" s="219">
        <f t="shared" si="1100"/>
        <v>90</v>
      </c>
      <c r="AV1309" s="263" t="s">
        <v>67</v>
      </c>
      <c r="AW1309" s="221"/>
      <c r="AX1309" s="210"/>
      <c r="AY1309" s="210"/>
      <c r="AZ1309" s="219">
        <f t="shared" si="1103"/>
        <v>0</v>
      </c>
      <c r="BA1309" s="222">
        <f t="shared" si="1101"/>
        <v>0</v>
      </c>
      <c r="BB1309" s="221"/>
      <c r="BC1309" s="210"/>
      <c r="BD1309" s="210"/>
      <c r="BE1309" s="219">
        <f t="shared" si="1104"/>
        <v>0</v>
      </c>
      <c r="BF1309" s="222">
        <f t="shared" si="1092"/>
        <v>0</v>
      </c>
      <c r="BG1309" s="238"/>
      <c r="BH1309" s="195"/>
      <c r="BI1309" s="278"/>
      <c r="BJ1309" s="276"/>
      <c r="BK1309" s="279"/>
      <c r="BL1309" s="280"/>
      <c r="BM1309" s="279"/>
      <c r="BN1309" s="281"/>
      <c r="BO1309" s="281"/>
      <c r="BP1309" s="280"/>
      <c r="BQ1309" s="279"/>
      <c r="BR1309" s="197"/>
      <c r="BS1309" s="197"/>
      <c r="BT1309" s="282"/>
      <c r="BU1309" s="8"/>
      <c r="BV1309" s="87"/>
      <c r="BW1309" s="107"/>
      <c r="BX1309" s="130"/>
      <c r="BY1309" s="93"/>
      <c r="BZ1309" s="93"/>
      <c r="CA1309" s="98"/>
      <c r="CB1309" s="8"/>
      <c r="CC1309" s="87"/>
      <c r="CD1309" s="131"/>
      <c r="CE1309" s="132"/>
      <c r="CF1309" s="93"/>
      <c r="CG1309" s="93"/>
      <c r="CH1309" s="133"/>
      <c r="CI1309" s="8"/>
      <c r="CJ1309" s="9"/>
      <c r="CK1309" s="25"/>
      <c r="CL1309" s="2"/>
      <c r="CM1309" s="2"/>
      <c r="CN1309" s="2"/>
      <c r="CO1309" s="3"/>
      <c r="CP1309" s="8"/>
      <c r="CQ1309" s="25"/>
      <c r="CR1309" s="2"/>
      <c r="CS1309" s="2"/>
      <c r="CT1309" s="2"/>
      <c r="CU1309" s="3"/>
    </row>
    <row r="1310" spans="1:99" ht="15.75" customHeight="1" x14ac:dyDescent="0.25">
      <c r="A1310" s="182" t="s">
        <v>68</v>
      </c>
      <c r="B1310" s="202"/>
      <c r="C1310" s="204">
        <v>8.7569999999999997</v>
      </c>
      <c r="D1310" s="204">
        <v>18.074999999999999</v>
      </c>
      <c r="E1310" s="204">
        <v>22.55</v>
      </c>
      <c r="F1310" s="205">
        <f t="shared" si="1102"/>
        <v>49.382000000000005</v>
      </c>
      <c r="G1310" s="206">
        <f t="shared" si="1093"/>
        <v>1034.4720000000002</v>
      </c>
      <c r="H1310" s="205">
        <f>G1310/BH1291</f>
        <v>35.671448275862076</v>
      </c>
      <c r="I1310" s="231">
        <f t="shared" si="1086"/>
        <v>0</v>
      </c>
      <c r="J1310" s="207">
        <f t="shared" si="1094"/>
        <v>0</v>
      </c>
      <c r="K1310" s="231">
        <f t="shared" si="1087"/>
        <v>0</v>
      </c>
      <c r="L1310" s="207">
        <f t="shared" si="1095"/>
        <v>0</v>
      </c>
      <c r="M1310" s="207">
        <f t="shared" si="1088"/>
        <v>500</v>
      </c>
      <c r="N1310" s="207">
        <f t="shared" si="1096"/>
        <v>12210</v>
      </c>
      <c r="O1310" s="208">
        <f>(24*60-(I1310+K1310+M1310+AR1310+AS1310+AT1310+AP1310))/24/60*100</f>
        <v>65.277777777777786</v>
      </c>
      <c r="P1310" s="208">
        <f>(X1310*24*60-(J1310+L1310+N1310+AQ1310+AU1310))/X1310/24/60*100</f>
        <v>70.761494252873561</v>
      </c>
      <c r="Q1310" s="232"/>
      <c r="R1310" s="233"/>
      <c r="S1310" s="233"/>
      <c r="T1310" s="234"/>
      <c r="U1310" s="234"/>
      <c r="V1310" s="272"/>
      <c r="W1310" s="213"/>
      <c r="X1310" s="214">
        <v>29</v>
      </c>
      <c r="Y1310" s="182" t="s">
        <v>68</v>
      </c>
      <c r="Z1310" s="215"/>
      <c r="AA1310" s="216"/>
      <c r="AB1310" s="216"/>
      <c r="AC1310" s="210">
        <f t="shared" si="1089"/>
        <v>0</v>
      </c>
      <c r="AD1310" s="235"/>
      <c r="AE1310" s="235"/>
      <c r="AF1310" s="235"/>
      <c r="AG1310" s="210">
        <f t="shared" si="1090"/>
        <v>0</v>
      </c>
      <c r="AH1310" s="216">
        <v>120</v>
      </c>
      <c r="AI1310" s="216">
        <v>220</v>
      </c>
      <c r="AJ1310" s="216">
        <v>160</v>
      </c>
      <c r="AK1310" s="210">
        <f t="shared" si="1091"/>
        <v>500</v>
      </c>
      <c r="AL1310" s="233"/>
      <c r="AM1310" s="233"/>
      <c r="AN1310" s="233"/>
      <c r="AO1310" s="207">
        <f t="shared" si="1098"/>
        <v>0</v>
      </c>
      <c r="AP1310" s="236"/>
      <c r="AQ1310" s="411">
        <f t="shared" si="1099"/>
        <v>0</v>
      </c>
      <c r="AR1310" s="237"/>
      <c r="AS1310" s="237"/>
      <c r="AT1310" s="237"/>
      <c r="AU1310" s="219">
        <f t="shared" si="1100"/>
        <v>0</v>
      </c>
      <c r="AV1310" s="263" t="s">
        <v>69</v>
      </c>
      <c r="AW1310" s="221"/>
      <c r="AX1310" s="210"/>
      <c r="AY1310" s="210"/>
      <c r="AZ1310" s="219">
        <f t="shared" si="1103"/>
        <v>0</v>
      </c>
      <c r="BA1310" s="222">
        <f t="shared" si="1101"/>
        <v>0</v>
      </c>
      <c r="BB1310" s="221"/>
      <c r="BC1310" s="210"/>
      <c r="BD1310" s="210"/>
      <c r="BE1310" s="219">
        <f t="shared" si="1104"/>
        <v>0</v>
      </c>
      <c r="BF1310" s="222">
        <f t="shared" si="1092"/>
        <v>0</v>
      </c>
      <c r="BG1310" s="223"/>
      <c r="BH1310" s="224" t="s">
        <v>70</v>
      </c>
      <c r="BI1310" s="268">
        <v>0.85</v>
      </c>
      <c r="BJ1310" s="249">
        <v>0.85</v>
      </c>
      <c r="BK1310" s="226"/>
      <c r="BL1310" s="269"/>
      <c r="BM1310" s="268">
        <v>0.3</v>
      </c>
      <c r="BN1310" s="226">
        <v>0.3</v>
      </c>
      <c r="BO1310" s="226"/>
      <c r="BP1310" s="270"/>
      <c r="BQ1310" s="268">
        <v>0.65</v>
      </c>
      <c r="BR1310" s="226">
        <v>0.65</v>
      </c>
      <c r="BS1310" s="226"/>
      <c r="BT1310" s="250"/>
      <c r="BU1310" s="8"/>
      <c r="BV1310" s="87"/>
      <c r="BW1310" s="104" t="s">
        <v>68</v>
      </c>
      <c r="BX1310" s="127">
        <f>BI1310+BM1310+BQ1310</f>
        <v>1.7999999999999998</v>
      </c>
      <c r="BY1310" s="128">
        <f>BJ1310+BN1310+BR1310</f>
        <v>1.7999999999999998</v>
      </c>
      <c r="BZ1310" s="102">
        <f>BK1310+BO1310+BS1310</f>
        <v>0</v>
      </c>
      <c r="CA1310" s="124">
        <f>BL1310+BP1310+BT1310</f>
        <v>0</v>
      </c>
      <c r="CB1310" s="8"/>
      <c r="CC1310" s="87"/>
      <c r="CD1310" s="131" t="s">
        <v>68</v>
      </c>
      <c r="CE1310" s="129">
        <f>BX1310</f>
        <v>1.7999999999999998</v>
      </c>
      <c r="CF1310" s="102">
        <f>BY1310</f>
        <v>1.7999999999999998</v>
      </c>
      <c r="CG1310" s="102">
        <f>BZ1310</f>
        <v>0</v>
      </c>
      <c r="CH1310" s="126">
        <f>CA1310</f>
        <v>0</v>
      </c>
      <c r="CI1310" s="8"/>
      <c r="CJ1310" s="9"/>
      <c r="CK1310" s="25" t="s">
        <v>70</v>
      </c>
      <c r="CL1310" s="31">
        <f>BJ1310/(BJ1310+C1310)%</f>
        <v>8.8477152076610821</v>
      </c>
      <c r="CM1310" s="31">
        <f>BN1310/(BN1310+D1310)%</f>
        <v>1.6326530612244898</v>
      </c>
      <c r="CN1310" s="31">
        <f>BR1310/(BR1310+E1310)%</f>
        <v>2.8017241379310347</v>
      </c>
      <c r="CO1310" s="32">
        <f>BY1310/(BY1310+F1310)%</f>
        <v>3.5168613965847362</v>
      </c>
      <c r="CP1310" s="8"/>
      <c r="CQ1310" s="25" t="s">
        <v>70</v>
      </c>
      <c r="CR1310" s="31">
        <f>BK1310/C1310%</f>
        <v>0</v>
      </c>
      <c r="CS1310" s="31">
        <f>BO1310/D1310%</f>
        <v>0</v>
      </c>
      <c r="CT1310" s="31">
        <f>BS1310/E1310%</f>
        <v>0</v>
      </c>
      <c r="CU1310" s="32">
        <f>BZ1310/F1310%</f>
        <v>0</v>
      </c>
    </row>
    <row r="1311" spans="1:99" ht="15.75" customHeight="1" x14ac:dyDescent="0.25">
      <c r="A1311" s="182" t="s">
        <v>71</v>
      </c>
      <c r="B1311" s="202"/>
      <c r="C1311" s="204">
        <v>4.3099999999999996</v>
      </c>
      <c r="D1311" s="204">
        <v>5.16</v>
      </c>
      <c r="E1311" s="204">
        <v>2.5</v>
      </c>
      <c r="F1311" s="206">
        <f t="shared" si="1102"/>
        <v>11.969999999999999</v>
      </c>
      <c r="G1311" s="206">
        <f t="shared" si="1093"/>
        <v>302.86099999999999</v>
      </c>
      <c r="H1311" s="206">
        <f>G1311/BH1291</f>
        <v>10.443482758620689</v>
      </c>
      <c r="I1311" s="207">
        <f t="shared" si="1086"/>
        <v>0</v>
      </c>
      <c r="J1311" s="207">
        <f t="shared" si="1094"/>
        <v>0</v>
      </c>
      <c r="K1311" s="207">
        <f t="shared" si="1087"/>
        <v>0</v>
      </c>
      <c r="L1311" s="207">
        <f t="shared" si="1095"/>
        <v>0</v>
      </c>
      <c r="M1311" s="207">
        <f t="shared" si="1088"/>
        <v>90</v>
      </c>
      <c r="N1311" s="207">
        <f t="shared" si="1096"/>
        <v>7790</v>
      </c>
      <c r="O1311" s="208">
        <f>(7*24*60-(I1311+K1311+M1311+AR1311+AS1311+AT1311+AP1311))/7/24/60*100</f>
        <v>99.107142857142861</v>
      </c>
      <c r="P1311" s="208">
        <f>(7*X1311*24*60-(J1311+L1311+N1311+AQ1311+AU1311))/7/X1311/24/60*100</f>
        <v>97.335112205801849</v>
      </c>
      <c r="Q1311" s="209"/>
      <c r="R1311" s="210"/>
      <c r="S1311" s="210"/>
      <c r="T1311" s="209"/>
      <c r="U1311" s="209"/>
      <c r="V1311" s="212"/>
      <c r="W1311" s="213"/>
      <c r="X1311" s="214">
        <f>X1304</f>
        <v>29</v>
      </c>
      <c r="Y1311" s="182" t="s">
        <v>71</v>
      </c>
      <c r="Z1311" s="215"/>
      <c r="AA1311" s="216"/>
      <c r="AB1311" s="216"/>
      <c r="AC1311" s="210">
        <f t="shared" si="1089"/>
        <v>0</v>
      </c>
      <c r="AD1311" s="235"/>
      <c r="AE1311" s="235"/>
      <c r="AF1311" s="235"/>
      <c r="AG1311" s="210">
        <f t="shared" si="1090"/>
        <v>0</v>
      </c>
      <c r="AH1311" s="216">
        <v>60</v>
      </c>
      <c r="AI1311" s="216">
        <v>30</v>
      </c>
      <c r="AJ1311" s="216">
        <v>0</v>
      </c>
      <c r="AK1311" s="210">
        <f t="shared" si="1091"/>
        <v>90</v>
      </c>
      <c r="AL1311" s="233"/>
      <c r="AM1311" s="233"/>
      <c r="AN1311" s="233"/>
      <c r="AO1311" s="207">
        <f t="shared" si="1098"/>
        <v>0</v>
      </c>
      <c r="AP1311" s="209"/>
      <c r="AQ1311" s="411">
        <f t="shared" si="1099"/>
        <v>0</v>
      </c>
      <c r="AR1311" s="210"/>
      <c r="AS1311" s="210"/>
      <c r="AT1311" s="210"/>
      <c r="AU1311" s="219">
        <f t="shared" si="1100"/>
        <v>0</v>
      </c>
      <c r="AV1311" s="263" t="s">
        <v>72</v>
      </c>
      <c r="AW1311" s="221">
        <f>AH1311</f>
        <v>60</v>
      </c>
      <c r="AX1311" s="221">
        <f>AI1311</f>
        <v>30</v>
      </c>
      <c r="AY1311" s="221">
        <f>AJ1311</f>
        <v>0</v>
      </c>
      <c r="AZ1311" s="219">
        <f t="shared" si="1103"/>
        <v>90</v>
      </c>
      <c r="BA1311" s="222">
        <f t="shared" si="1101"/>
        <v>4390</v>
      </c>
      <c r="BB1311" s="221"/>
      <c r="BC1311" s="210"/>
      <c r="BD1311" s="210"/>
      <c r="BE1311" s="219">
        <f t="shared" si="1104"/>
        <v>0</v>
      </c>
      <c r="BF1311" s="222">
        <f t="shared" si="1092"/>
        <v>0</v>
      </c>
      <c r="BG1311" s="238"/>
      <c r="BH1311" s="195"/>
      <c r="BI1311" s="274"/>
      <c r="BJ1311" s="240"/>
      <c r="BK1311" s="241"/>
      <c r="BL1311" s="275"/>
      <c r="BM1311" s="274"/>
      <c r="BN1311" s="241"/>
      <c r="BO1311" s="241"/>
      <c r="BP1311" s="276"/>
      <c r="BQ1311" s="274"/>
      <c r="BR1311" s="241"/>
      <c r="BS1311" s="241"/>
      <c r="BT1311" s="265"/>
      <c r="BU1311" s="8"/>
      <c r="BV1311" s="87"/>
      <c r="BW1311" s="134"/>
      <c r="BX1311" s="130"/>
      <c r="BY1311" s="93"/>
      <c r="BZ1311" s="93"/>
      <c r="CA1311" s="98"/>
      <c r="CB1311" s="8"/>
      <c r="CC1311" s="87"/>
      <c r="CD1311" s="90"/>
      <c r="CE1311" s="109"/>
      <c r="CF1311" s="93"/>
      <c r="CG1311" s="93"/>
      <c r="CH1311" s="110"/>
      <c r="CI1311" s="8"/>
      <c r="CJ1311" s="9"/>
      <c r="CK1311" s="25"/>
      <c r="CL1311" s="2"/>
      <c r="CM1311" s="2"/>
      <c r="CN1311" s="2"/>
      <c r="CO1311" s="3"/>
      <c r="CP1311" s="8"/>
      <c r="CQ1311" s="25"/>
      <c r="CR1311" s="2"/>
      <c r="CS1311" s="2"/>
      <c r="CT1311" s="2"/>
      <c r="CU1311" s="3"/>
    </row>
    <row r="1312" spans="1:99" ht="15.75" customHeight="1" x14ac:dyDescent="0.25">
      <c r="A1312" s="182" t="s">
        <v>73</v>
      </c>
      <c r="B1312" s="202"/>
      <c r="C1312" s="204">
        <v>5.21</v>
      </c>
      <c r="D1312" s="204">
        <v>12.56</v>
      </c>
      <c r="E1312" s="204">
        <v>8.9</v>
      </c>
      <c r="F1312" s="205">
        <f t="shared" ref="F1312:F1317" si="1107">C1312+D1312+E1312</f>
        <v>26.67</v>
      </c>
      <c r="G1312" s="206">
        <f t="shared" si="1093"/>
        <v>706.88999999999987</v>
      </c>
      <c r="H1312" s="205">
        <f>G1312/BH1291</f>
        <v>24.375517241379306</v>
      </c>
      <c r="I1312" s="231">
        <f t="shared" ref="I1312:I1317" si="1108">AC1312</f>
        <v>0</v>
      </c>
      <c r="J1312" s="207">
        <f t="shared" si="1094"/>
        <v>0</v>
      </c>
      <c r="K1312" s="231">
        <f t="shared" ref="K1312:K1317" si="1109">AG1312</f>
        <v>0</v>
      </c>
      <c r="L1312" s="207">
        <f t="shared" si="1095"/>
        <v>45</v>
      </c>
      <c r="M1312" s="207">
        <f t="shared" ref="M1312:M1317" si="1110">AK1312</f>
        <v>455</v>
      </c>
      <c r="N1312" s="207">
        <f t="shared" si="1096"/>
        <v>13415</v>
      </c>
      <c r="O1312" s="208">
        <f t="shared" ref="O1312:O1317" si="1111">(24*60-(I1312+K1312+M1312+AR1312+AS1312+AT1312+AP1312))/24/60*100</f>
        <v>68.402777777777786</v>
      </c>
      <c r="P1312" s="208">
        <f t="shared" ref="P1312:P1317" si="1112">(X1312*24*60-(J1312+L1312+N1312+AQ1312+AU1312))/X1312/24/60*100</f>
        <v>67.768199233716473</v>
      </c>
      <c r="Q1312" s="232"/>
      <c r="R1312" s="233"/>
      <c r="S1312" s="233"/>
      <c r="T1312" s="234"/>
      <c r="U1312" s="234"/>
      <c r="V1312" s="272"/>
      <c r="W1312" s="213"/>
      <c r="X1312" s="214">
        <v>29</v>
      </c>
      <c r="Y1312" s="182" t="s">
        <v>73</v>
      </c>
      <c r="Z1312" s="215"/>
      <c r="AA1312" s="216"/>
      <c r="AB1312" s="216"/>
      <c r="AC1312" s="210">
        <f t="shared" ref="AC1312:AC1317" si="1113">Z1312+AA1312+AB1312</f>
        <v>0</v>
      </c>
      <c r="AD1312" s="235"/>
      <c r="AE1312" s="235"/>
      <c r="AF1312" s="235"/>
      <c r="AG1312" s="210">
        <f t="shared" ref="AG1312:AG1317" si="1114">AD1312+AE1312+AF1312</f>
        <v>0</v>
      </c>
      <c r="AH1312" s="216">
        <v>120</v>
      </c>
      <c r="AI1312" s="216">
        <v>165</v>
      </c>
      <c r="AJ1312" s="216">
        <v>170</v>
      </c>
      <c r="AK1312" s="210">
        <f t="shared" ref="AK1312:AK1317" si="1115">AH1312+AI1312+AJ1312</f>
        <v>455</v>
      </c>
      <c r="AL1312" s="233"/>
      <c r="AM1312" s="233"/>
      <c r="AN1312" s="233"/>
      <c r="AO1312" s="207">
        <f t="shared" si="1098"/>
        <v>0</v>
      </c>
      <c r="AP1312" s="236"/>
      <c r="AQ1312" s="411">
        <f t="shared" si="1099"/>
        <v>0</v>
      </c>
      <c r="AR1312" s="237"/>
      <c r="AS1312" s="237"/>
      <c r="AT1312" s="237"/>
      <c r="AU1312" s="219">
        <f t="shared" si="1100"/>
        <v>0</v>
      </c>
      <c r="AV1312" s="263" t="s">
        <v>74</v>
      </c>
      <c r="AW1312" s="221"/>
      <c r="AX1312" s="210"/>
      <c r="AY1312" s="210"/>
      <c r="AZ1312" s="219">
        <f t="shared" ref="AZ1312:AZ1317" si="1116">AW1312+AX1312+AY1312</f>
        <v>0</v>
      </c>
      <c r="BA1312" s="222">
        <f t="shared" si="1101"/>
        <v>0</v>
      </c>
      <c r="BB1312" s="221"/>
      <c r="BC1312" s="210"/>
      <c r="BD1312" s="210"/>
      <c r="BE1312" s="219">
        <f t="shared" ref="BE1312:BE1317" si="1117">BB1312+BC1312+BD1312</f>
        <v>0</v>
      </c>
      <c r="BF1312" s="222">
        <f t="shared" si="1092"/>
        <v>0</v>
      </c>
      <c r="BG1312" s="223"/>
      <c r="BH1312" s="224" t="s">
        <v>71</v>
      </c>
      <c r="BI1312" s="268">
        <v>0.37</v>
      </c>
      <c r="BJ1312" s="249">
        <v>0.37</v>
      </c>
      <c r="BK1312" s="226"/>
      <c r="BL1312" s="269"/>
      <c r="BM1312" s="268">
        <v>0.24</v>
      </c>
      <c r="BN1312" s="226">
        <v>0.24</v>
      </c>
      <c r="BO1312" s="226"/>
      <c r="BP1312" s="270"/>
      <c r="BQ1312" s="268">
        <v>0.26</v>
      </c>
      <c r="BR1312" s="226">
        <v>0.26</v>
      </c>
      <c r="BS1312" s="226"/>
      <c r="BT1312" s="250"/>
      <c r="BU1312" s="8"/>
      <c r="BV1312" s="87"/>
      <c r="BW1312" s="104" t="s">
        <v>71</v>
      </c>
      <c r="BX1312" s="127">
        <f t="shared" ref="BX1312:CA1313" si="1118">BI1312+BM1312+BQ1312</f>
        <v>0.87</v>
      </c>
      <c r="BY1312" s="128">
        <f t="shared" si="1118"/>
        <v>0.87</v>
      </c>
      <c r="BZ1312" s="102">
        <f t="shared" si="1118"/>
        <v>0</v>
      </c>
      <c r="CA1312" s="124">
        <f t="shared" si="1118"/>
        <v>0</v>
      </c>
      <c r="CB1312" s="8"/>
      <c r="CC1312" s="87"/>
      <c r="CD1312" s="131" t="s">
        <v>71</v>
      </c>
      <c r="CE1312" s="129">
        <f t="shared" ref="CE1312:CH1313" si="1119">BX1312</f>
        <v>0.87</v>
      </c>
      <c r="CF1312" s="102">
        <f t="shared" si="1119"/>
        <v>0.87</v>
      </c>
      <c r="CG1312" s="102">
        <f t="shared" si="1119"/>
        <v>0</v>
      </c>
      <c r="CH1312" s="126">
        <f t="shared" si="1119"/>
        <v>0</v>
      </c>
      <c r="CI1312" s="8"/>
      <c r="CJ1312" s="9"/>
      <c r="CK1312" s="25" t="s">
        <v>75</v>
      </c>
      <c r="CL1312" s="31">
        <f>BJ1312/(BJ1312+C1311)%</f>
        <v>7.9059829059829072</v>
      </c>
      <c r="CM1312" s="31">
        <f>BN1312/(BN1312+D1311)%</f>
        <v>4.4444444444444438</v>
      </c>
      <c r="CN1312" s="31">
        <f>BR1312/(BR1312+E1312)%</f>
        <v>2.8384279475982535</v>
      </c>
      <c r="CO1312" s="32">
        <f>BY1312/(BY1312+F1311)%</f>
        <v>6.7757009345794401</v>
      </c>
      <c r="CP1312" s="8"/>
      <c r="CQ1312" s="25" t="s">
        <v>75</v>
      </c>
      <c r="CR1312" s="31">
        <f>BK1312/C1311%</f>
        <v>0</v>
      </c>
      <c r="CS1312" s="31">
        <f>BO1312/D1311%</f>
        <v>0</v>
      </c>
      <c r="CT1312" s="31">
        <f>BS1312/E1311%</f>
        <v>0</v>
      </c>
      <c r="CU1312" s="32">
        <f>BZ1312/F1311%</f>
        <v>0</v>
      </c>
    </row>
    <row r="1313" spans="1:99" ht="15.75" customHeight="1" x14ac:dyDescent="0.25">
      <c r="A1313" s="201" t="s">
        <v>76</v>
      </c>
      <c r="B1313" s="202"/>
      <c r="C1313" s="204">
        <v>12.744</v>
      </c>
      <c r="D1313" s="204">
        <v>6.4539999999999997</v>
      </c>
      <c r="E1313" s="204">
        <v>17.98</v>
      </c>
      <c r="F1313" s="206">
        <f t="shared" si="1107"/>
        <v>37.177999999999997</v>
      </c>
      <c r="G1313" s="206">
        <f t="shared" si="1093"/>
        <v>1007.1748</v>
      </c>
      <c r="H1313" s="206">
        <f>G1313/BH1291</f>
        <v>34.730165517241382</v>
      </c>
      <c r="I1313" s="207">
        <f t="shared" si="1108"/>
        <v>0</v>
      </c>
      <c r="J1313" s="207">
        <f t="shared" si="1094"/>
        <v>45</v>
      </c>
      <c r="K1313" s="207">
        <f t="shared" si="1109"/>
        <v>0</v>
      </c>
      <c r="L1313" s="207">
        <f t="shared" si="1095"/>
        <v>45</v>
      </c>
      <c r="M1313" s="207">
        <f t="shared" si="1110"/>
        <v>0</v>
      </c>
      <c r="N1313" s="207">
        <f t="shared" si="1096"/>
        <v>6515</v>
      </c>
      <c r="O1313" s="208">
        <f t="shared" si="1111"/>
        <v>100</v>
      </c>
      <c r="P1313" s="208">
        <f t="shared" si="1112"/>
        <v>84.111590038314191</v>
      </c>
      <c r="Q1313" s="209" t="e">
        <f t="shared" ref="Q1313:S1318" si="1120">C1313/AL1313*60</f>
        <v>#DIV/0!</v>
      </c>
      <c r="R1313" s="210" t="e">
        <f t="shared" si="1120"/>
        <v>#DIV/0!</v>
      </c>
      <c r="S1313" s="210" t="e">
        <f t="shared" si="1120"/>
        <v>#DIV/0!</v>
      </c>
      <c r="T1313" s="209" t="e">
        <f>(F1313)/(AL1313+AM1313+AN1313)*60</f>
        <v>#DIV/0!</v>
      </c>
      <c r="U1313" s="209" t="e">
        <f>(G1313)*60/AO1313</f>
        <v>#DIV/0!</v>
      </c>
      <c r="V1313" s="212"/>
      <c r="W1313" s="213"/>
      <c r="X1313" s="214">
        <f>X1309</f>
        <v>29</v>
      </c>
      <c r="Y1313" s="201" t="s">
        <v>76</v>
      </c>
      <c r="Z1313" s="215"/>
      <c r="AA1313" s="216"/>
      <c r="AB1313" s="216"/>
      <c r="AC1313" s="210">
        <f t="shared" si="1113"/>
        <v>0</v>
      </c>
      <c r="AD1313" s="235"/>
      <c r="AE1313" s="235"/>
      <c r="AF1313" s="246"/>
      <c r="AG1313" s="210">
        <f t="shared" si="1114"/>
        <v>0</v>
      </c>
      <c r="AH1313" s="235">
        <v>0</v>
      </c>
      <c r="AI1313" s="235">
        <v>0</v>
      </c>
      <c r="AJ1313" s="235">
        <v>0</v>
      </c>
      <c r="AK1313" s="210">
        <f t="shared" si="1115"/>
        <v>0</v>
      </c>
      <c r="AL1313" s="210"/>
      <c r="AM1313" s="210"/>
      <c r="AN1313" s="210"/>
      <c r="AO1313" s="207">
        <f t="shared" si="1098"/>
        <v>0</v>
      </c>
      <c r="AP1313" s="209"/>
      <c r="AQ1313" s="411">
        <f t="shared" si="1099"/>
        <v>0</v>
      </c>
      <c r="AR1313" s="210"/>
      <c r="AS1313" s="210"/>
      <c r="AT1313" s="210"/>
      <c r="AU1313" s="219">
        <f t="shared" si="1100"/>
        <v>30</v>
      </c>
      <c r="AV1313" s="263" t="s">
        <v>77</v>
      </c>
      <c r="AW1313" s="221"/>
      <c r="AX1313" s="210"/>
      <c r="AY1313" s="210"/>
      <c r="AZ1313" s="219">
        <f t="shared" si="1116"/>
        <v>0</v>
      </c>
      <c r="BA1313" s="222">
        <f t="shared" si="1101"/>
        <v>0</v>
      </c>
      <c r="BB1313" s="221"/>
      <c r="BC1313" s="210"/>
      <c r="BD1313" s="210"/>
      <c r="BE1313" s="219">
        <f t="shared" si="1117"/>
        <v>0</v>
      </c>
      <c r="BF1313" s="222">
        <f t="shared" si="1092"/>
        <v>0</v>
      </c>
      <c r="BG1313" s="238"/>
      <c r="BH1313" s="283" t="s">
        <v>73</v>
      </c>
      <c r="BI1313" s="264">
        <v>0.35</v>
      </c>
      <c r="BJ1313" s="264">
        <v>0.35</v>
      </c>
      <c r="BK1313" s="264"/>
      <c r="BL1313" s="264"/>
      <c r="BM1313" s="264">
        <v>0.4</v>
      </c>
      <c r="BN1313" s="264">
        <v>0.4</v>
      </c>
      <c r="BO1313" s="264"/>
      <c r="BP1313" s="264"/>
      <c r="BQ1313" s="264">
        <v>0.23</v>
      </c>
      <c r="BR1313" s="264">
        <v>0.23</v>
      </c>
      <c r="BS1313" s="264"/>
      <c r="BT1313" s="250"/>
      <c r="BU1313" s="8"/>
      <c r="BV1313" s="87"/>
      <c r="BW1313" s="104" t="s">
        <v>73</v>
      </c>
      <c r="BX1313" s="135">
        <f t="shared" si="1118"/>
        <v>0.98</v>
      </c>
      <c r="BY1313" s="136">
        <f t="shared" si="1118"/>
        <v>0.98</v>
      </c>
      <c r="BZ1313" s="137">
        <f t="shared" si="1118"/>
        <v>0</v>
      </c>
      <c r="CA1313" s="138">
        <f t="shared" si="1118"/>
        <v>0</v>
      </c>
      <c r="CB1313" s="8"/>
      <c r="CC1313" s="118"/>
      <c r="CD1313" s="139" t="s">
        <v>73</v>
      </c>
      <c r="CE1313" s="140">
        <f t="shared" si="1119"/>
        <v>0.98</v>
      </c>
      <c r="CF1313" s="137">
        <f t="shared" si="1119"/>
        <v>0.98</v>
      </c>
      <c r="CG1313" s="137">
        <f t="shared" si="1119"/>
        <v>0</v>
      </c>
      <c r="CH1313" s="141">
        <f t="shared" si="1119"/>
        <v>0</v>
      </c>
      <c r="CI1313" s="8"/>
      <c r="CJ1313" s="9"/>
      <c r="CK1313" s="33"/>
      <c r="CL1313" s="4"/>
      <c r="CM1313" s="4"/>
      <c r="CN1313" s="4"/>
      <c r="CO1313" s="5"/>
      <c r="CP1313" s="8"/>
      <c r="CQ1313" s="34" t="s">
        <v>78</v>
      </c>
      <c r="CR1313" s="35">
        <f>BK1313/C1312%</f>
        <v>0</v>
      </c>
      <c r="CS1313" s="35">
        <f>BO1313/D1312%</f>
        <v>0</v>
      </c>
      <c r="CT1313" s="35">
        <f>BS1313/E1312%</f>
        <v>0</v>
      </c>
      <c r="CU1313" s="47">
        <f>BZ1313/F1312%</f>
        <v>0</v>
      </c>
    </row>
    <row r="1314" spans="1:99" ht="15.75" customHeight="1" x14ac:dyDescent="0.25">
      <c r="A1314" s="182" t="s">
        <v>79</v>
      </c>
      <c r="B1314" s="202"/>
      <c r="C1314" s="204">
        <v>7.6950000000000003</v>
      </c>
      <c r="D1314" s="204">
        <v>0</v>
      </c>
      <c r="E1314" s="204">
        <v>15.163</v>
      </c>
      <c r="F1314" s="205">
        <f t="shared" si="1107"/>
        <v>22.858000000000001</v>
      </c>
      <c r="G1314" s="206">
        <f t="shared" si="1093"/>
        <v>938.44199999999989</v>
      </c>
      <c r="H1314" s="205">
        <f>G1314/BH1291</f>
        <v>32.360068965517236</v>
      </c>
      <c r="I1314" s="231">
        <f t="shared" si="1108"/>
        <v>0</v>
      </c>
      <c r="J1314" s="207">
        <f t="shared" si="1094"/>
        <v>90</v>
      </c>
      <c r="K1314" s="231">
        <f t="shared" si="1109"/>
        <v>0</v>
      </c>
      <c r="L1314" s="207">
        <f t="shared" si="1095"/>
        <v>0</v>
      </c>
      <c r="M1314" s="207">
        <f t="shared" si="1110"/>
        <v>0</v>
      </c>
      <c r="N1314" s="207">
        <f t="shared" si="1096"/>
        <v>8230</v>
      </c>
      <c r="O1314" s="208">
        <f t="shared" si="1111"/>
        <v>100</v>
      </c>
      <c r="P1314" s="208">
        <f t="shared" si="1112"/>
        <v>78.927203065134094</v>
      </c>
      <c r="Q1314" s="232" t="e">
        <f t="shared" si="1120"/>
        <v>#DIV/0!</v>
      </c>
      <c r="R1314" s="233" t="e">
        <f t="shared" si="1120"/>
        <v>#DIV/0!</v>
      </c>
      <c r="S1314" s="233" t="e">
        <f t="shared" si="1120"/>
        <v>#DIV/0!</v>
      </c>
      <c r="T1314" s="234" t="e">
        <f>(F1314)/(AL1314+AM1314+AN1314)*60</f>
        <v>#DIV/0!</v>
      </c>
      <c r="U1314" s="234" t="e">
        <f>(G1314)*60/AO1314</f>
        <v>#DIV/0!</v>
      </c>
      <c r="V1314" s="272"/>
      <c r="W1314" s="213"/>
      <c r="X1314" s="214">
        <f>X1313</f>
        <v>29</v>
      </c>
      <c r="Y1314" s="182" t="s">
        <v>79</v>
      </c>
      <c r="Z1314" s="215"/>
      <c r="AA1314" s="216"/>
      <c r="AB1314" s="216"/>
      <c r="AC1314" s="210">
        <f t="shared" si="1113"/>
        <v>0</v>
      </c>
      <c r="AD1314" s="235"/>
      <c r="AE1314" s="235"/>
      <c r="AF1314" s="246"/>
      <c r="AG1314" s="210">
        <f t="shared" si="1114"/>
        <v>0</v>
      </c>
      <c r="AH1314" s="235">
        <v>0</v>
      </c>
      <c r="AI1314" s="235">
        <v>0</v>
      </c>
      <c r="AJ1314" s="235">
        <v>0</v>
      </c>
      <c r="AK1314" s="210">
        <f t="shared" si="1115"/>
        <v>0</v>
      </c>
      <c r="AL1314" s="233"/>
      <c r="AM1314" s="233"/>
      <c r="AN1314" s="233"/>
      <c r="AO1314" s="207">
        <f t="shared" si="1098"/>
        <v>0</v>
      </c>
      <c r="AP1314" s="236"/>
      <c r="AQ1314" s="411">
        <f t="shared" si="1099"/>
        <v>480</v>
      </c>
      <c r="AR1314" s="237"/>
      <c r="AS1314" s="237"/>
      <c r="AT1314" s="237"/>
      <c r="AU1314" s="219">
        <f t="shared" si="1100"/>
        <v>0</v>
      </c>
      <c r="AV1314" s="263" t="s">
        <v>80</v>
      </c>
      <c r="AW1314" s="221"/>
      <c r="AX1314" s="210"/>
      <c r="AY1314" s="210"/>
      <c r="AZ1314" s="219">
        <f t="shared" si="1116"/>
        <v>0</v>
      </c>
      <c r="BA1314" s="222">
        <f t="shared" si="1101"/>
        <v>0</v>
      </c>
      <c r="BB1314" s="221"/>
      <c r="BC1314" s="210"/>
      <c r="BD1314" s="210"/>
      <c r="BE1314" s="219">
        <f t="shared" si="1117"/>
        <v>0</v>
      </c>
      <c r="BF1314" s="222">
        <f t="shared" si="1092"/>
        <v>0</v>
      </c>
      <c r="BG1314" s="284"/>
      <c r="BH1314" s="224" t="s">
        <v>77</v>
      </c>
      <c r="BI1314" s="225"/>
      <c r="BJ1314" s="249"/>
      <c r="BK1314" s="226">
        <v>0.251</v>
      </c>
      <c r="BL1314" s="250"/>
      <c r="BM1314" s="225"/>
      <c r="BN1314" s="226"/>
      <c r="BO1314" s="226">
        <v>0.11600000000000001</v>
      </c>
      <c r="BP1314" s="251"/>
      <c r="BQ1314" s="225"/>
      <c r="BR1314" s="226"/>
      <c r="BS1314" s="226">
        <v>0.68500000000000005</v>
      </c>
      <c r="BT1314" s="250"/>
      <c r="BU1314" s="8"/>
      <c r="BV1314" s="87"/>
      <c r="BW1314" s="104" t="s">
        <v>77</v>
      </c>
      <c r="BX1314" s="130"/>
      <c r="BY1314" s="93"/>
      <c r="BZ1314" s="102">
        <f>BK1314+BO1314+BS1314</f>
        <v>1.052</v>
      </c>
      <c r="CA1314" s="98"/>
      <c r="CB1314" s="8"/>
      <c r="CC1314" s="87"/>
      <c r="CD1314" s="131" t="s">
        <v>77</v>
      </c>
      <c r="CE1314" s="132"/>
      <c r="CF1314" s="93"/>
      <c r="CG1314" s="102">
        <f>BZ1314</f>
        <v>1.052</v>
      </c>
      <c r="CH1314" s="133"/>
      <c r="CI1314" s="8"/>
      <c r="CJ1314" s="9"/>
      <c r="CK1314" s="34" t="s">
        <v>78</v>
      </c>
      <c r="CL1314" s="35">
        <f>BJ1313/(BJ1313+C1312)%</f>
        <v>6.2949640287769784</v>
      </c>
      <c r="CM1314" s="31">
        <f>BN1313/(BN1313+D1312)%</f>
        <v>3.0864197530864192</v>
      </c>
      <c r="CN1314" s="31">
        <f>BR1313/(BR1313+E1312)%</f>
        <v>2.5191675794085433</v>
      </c>
      <c r="CO1314" s="32">
        <f>BY1313/(BY1313+F1312)%</f>
        <v>3.5443037974683542</v>
      </c>
      <c r="CP1314" s="8"/>
      <c r="CQ1314" s="25" t="s">
        <v>77</v>
      </c>
      <c r="CR1314" s="31">
        <f>BK1314/C1313%</f>
        <v>1.9695543000627747</v>
      </c>
      <c r="CS1314" s="31">
        <f>BO1314/D1313%</f>
        <v>1.7973349860551597</v>
      </c>
      <c r="CT1314" s="31">
        <f>BS1314/E1313%</f>
        <v>3.8097886540600667</v>
      </c>
      <c r="CU1314" s="32">
        <f>BZ1314/F1313%</f>
        <v>2.8296304265963745</v>
      </c>
    </row>
    <row r="1315" spans="1:99" ht="15.75" customHeight="1" x14ac:dyDescent="0.25">
      <c r="A1315" s="182" t="s">
        <v>81</v>
      </c>
      <c r="B1315" s="202"/>
      <c r="C1315" s="204">
        <v>5.819</v>
      </c>
      <c r="D1315" s="204">
        <v>7.16</v>
      </c>
      <c r="E1315" s="204">
        <v>0</v>
      </c>
      <c r="F1315" s="205">
        <f t="shared" si="1107"/>
        <v>12.978999999999999</v>
      </c>
      <c r="G1315" s="206">
        <f t="shared" si="1093"/>
        <v>61.812999999999995</v>
      </c>
      <c r="H1315" s="205">
        <f>G1315/BH1291</f>
        <v>2.1314827586206895</v>
      </c>
      <c r="I1315" s="231">
        <f t="shared" si="1108"/>
        <v>0</v>
      </c>
      <c r="J1315" s="207">
        <f t="shared" si="1094"/>
        <v>0</v>
      </c>
      <c r="K1315" s="231">
        <f t="shared" si="1109"/>
        <v>0</v>
      </c>
      <c r="L1315" s="207">
        <f t="shared" si="1095"/>
        <v>0</v>
      </c>
      <c r="M1315" s="207">
        <f t="shared" si="1110"/>
        <v>0</v>
      </c>
      <c r="N1315" s="207">
        <f t="shared" si="1096"/>
        <v>35430</v>
      </c>
      <c r="O1315" s="208">
        <f t="shared" si="1111"/>
        <v>100</v>
      </c>
      <c r="P1315" s="208">
        <f t="shared" si="1112"/>
        <v>15.158045977011495</v>
      </c>
      <c r="Q1315" s="232" t="e">
        <f t="shared" si="1120"/>
        <v>#DIV/0!</v>
      </c>
      <c r="R1315" s="233" t="e">
        <f t="shared" si="1120"/>
        <v>#DIV/0!</v>
      </c>
      <c r="S1315" s="233" t="e">
        <f t="shared" si="1120"/>
        <v>#DIV/0!</v>
      </c>
      <c r="T1315" s="234" t="e">
        <f>(F1315)/(AL1315+AM1315+AN1315)*60</f>
        <v>#DIV/0!</v>
      </c>
      <c r="U1315" s="234" t="e">
        <f>(G1315)*60/AO1315</f>
        <v>#DIV/0!</v>
      </c>
      <c r="V1315" s="272"/>
      <c r="W1315" s="213"/>
      <c r="X1315" s="285">
        <f>X1314</f>
        <v>29</v>
      </c>
      <c r="Y1315" s="182" t="s">
        <v>81</v>
      </c>
      <c r="Z1315" s="215"/>
      <c r="AA1315" s="216"/>
      <c r="AB1315" s="216"/>
      <c r="AC1315" s="210">
        <f t="shared" si="1113"/>
        <v>0</v>
      </c>
      <c r="AD1315" s="216"/>
      <c r="AE1315" s="216"/>
      <c r="AF1315" s="216"/>
      <c r="AG1315" s="210">
        <f t="shared" si="1114"/>
        <v>0</v>
      </c>
      <c r="AH1315" s="235">
        <v>0</v>
      </c>
      <c r="AI1315" s="235">
        <v>0</v>
      </c>
      <c r="AJ1315" s="235">
        <v>0</v>
      </c>
      <c r="AK1315" s="210">
        <f t="shared" si="1115"/>
        <v>0</v>
      </c>
      <c r="AL1315" s="233"/>
      <c r="AM1315" s="233"/>
      <c r="AN1315" s="233"/>
      <c r="AO1315" s="207">
        <f t="shared" si="1098"/>
        <v>0</v>
      </c>
      <c r="AP1315" s="236"/>
      <c r="AQ1315" s="411">
        <f t="shared" si="1099"/>
        <v>0</v>
      </c>
      <c r="AR1315" s="237"/>
      <c r="AS1315" s="237"/>
      <c r="AT1315" s="237"/>
      <c r="AU1315" s="219">
        <f t="shared" si="1100"/>
        <v>0</v>
      </c>
      <c r="AV1315" s="263" t="s">
        <v>82</v>
      </c>
      <c r="AW1315" s="221"/>
      <c r="AX1315" s="210"/>
      <c r="AY1315" s="210"/>
      <c r="AZ1315" s="219">
        <f t="shared" si="1116"/>
        <v>0</v>
      </c>
      <c r="BA1315" s="222">
        <f t="shared" si="1101"/>
        <v>0</v>
      </c>
      <c r="BB1315" s="221"/>
      <c r="BC1315" s="210"/>
      <c r="BD1315" s="210"/>
      <c r="BE1315" s="219">
        <f t="shared" si="1117"/>
        <v>0</v>
      </c>
      <c r="BF1315" s="222">
        <f t="shared" si="1092"/>
        <v>0</v>
      </c>
      <c r="BG1315" s="223"/>
      <c r="BH1315" s="195"/>
      <c r="BI1315" s="239"/>
      <c r="BJ1315" s="240"/>
      <c r="BK1315" s="241"/>
      <c r="BL1315" s="242"/>
      <c r="BM1315" s="239"/>
      <c r="BN1315" s="241"/>
      <c r="BO1315" s="241"/>
      <c r="BP1315" s="198"/>
      <c r="BQ1315" s="239"/>
      <c r="BR1315" s="241"/>
      <c r="BS1315" s="241"/>
      <c r="BT1315" s="242"/>
      <c r="BU1315" s="8"/>
      <c r="BV1315" s="87"/>
      <c r="BW1315" s="107"/>
      <c r="BX1315" s="130"/>
      <c r="BY1315" s="93"/>
      <c r="BZ1315" s="93"/>
      <c r="CA1315" s="98"/>
      <c r="CB1315" s="8"/>
      <c r="CC1315" s="87"/>
      <c r="CD1315" s="108"/>
      <c r="CE1315" s="109"/>
      <c r="CF1315" s="93"/>
      <c r="CG1315" s="93"/>
      <c r="CH1315" s="110"/>
      <c r="CI1315" s="8"/>
      <c r="CJ1315" s="9"/>
      <c r="CK1315" s="36"/>
      <c r="CL1315" s="37"/>
      <c r="CM1315" s="37"/>
      <c r="CN1315" s="37"/>
      <c r="CO1315" s="38"/>
      <c r="CP1315" s="8"/>
      <c r="CQ1315" s="25"/>
      <c r="CR1315" s="2"/>
      <c r="CS1315" s="2"/>
      <c r="CT1315" s="2"/>
      <c r="CU1315" s="3"/>
    </row>
    <row r="1316" spans="1:99" ht="15.75" customHeight="1" x14ac:dyDescent="0.25">
      <c r="A1316" s="182" t="s">
        <v>83</v>
      </c>
      <c r="B1316" s="202"/>
      <c r="C1316" s="204">
        <v>5</v>
      </c>
      <c r="D1316" s="204">
        <v>3.0720000000000001</v>
      </c>
      <c r="E1316" s="204">
        <v>4.6440000000000001</v>
      </c>
      <c r="F1316" s="205">
        <f t="shared" si="1107"/>
        <v>12.715999999999999</v>
      </c>
      <c r="G1316" s="206">
        <f t="shared" si="1093"/>
        <v>388.11200000000002</v>
      </c>
      <c r="H1316" s="205">
        <f>G1316/BH1291</f>
        <v>13.383172413793105</v>
      </c>
      <c r="I1316" s="231">
        <f t="shared" si="1108"/>
        <v>0</v>
      </c>
      <c r="J1316" s="207">
        <f t="shared" si="1094"/>
        <v>540</v>
      </c>
      <c r="K1316" s="231">
        <f t="shared" si="1109"/>
        <v>0</v>
      </c>
      <c r="L1316" s="207">
        <f t="shared" si="1095"/>
        <v>240</v>
      </c>
      <c r="M1316" s="207">
        <f t="shared" si="1110"/>
        <v>0</v>
      </c>
      <c r="N1316" s="207">
        <f t="shared" si="1096"/>
        <v>5245</v>
      </c>
      <c r="O1316" s="208">
        <f t="shared" si="1111"/>
        <v>100</v>
      </c>
      <c r="P1316" s="208">
        <f t="shared" si="1112"/>
        <v>85.572318007662844</v>
      </c>
      <c r="Q1316" s="232" t="e">
        <f t="shared" si="1120"/>
        <v>#DIV/0!</v>
      </c>
      <c r="R1316" s="233" t="e">
        <f t="shared" si="1120"/>
        <v>#DIV/0!</v>
      </c>
      <c r="S1316" s="233" t="e">
        <f t="shared" si="1120"/>
        <v>#DIV/0!</v>
      </c>
      <c r="T1316" s="234" t="e">
        <f>(F1316)/(AL1316+AM1316+AN1316)*60</f>
        <v>#DIV/0!</v>
      </c>
      <c r="U1316" s="234" t="e">
        <f>(G1316)*60/AO1316</f>
        <v>#DIV/0!</v>
      </c>
      <c r="V1316" s="272"/>
      <c r="W1316" s="286"/>
      <c r="X1316" s="214">
        <f>X1315</f>
        <v>29</v>
      </c>
      <c r="Y1316" s="182" t="s">
        <v>83</v>
      </c>
      <c r="Z1316" s="215"/>
      <c r="AA1316" s="215"/>
      <c r="AB1316" s="215"/>
      <c r="AC1316" s="210">
        <f t="shared" si="1113"/>
        <v>0</v>
      </c>
      <c r="AD1316" s="215"/>
      <c r="AE1316" s="215"/>
      <c r="AF1316" s="215"/>
      <c r="AG1316" s="210">
        <f t="shared" si="1114"/>
        <v>0</v>
      </c>
      <c r="AH1316" s="235">
        <v>0</v>
      </c>
      <c r="AI1316" s="235">
        <v>0</v>
      </c>
      <c r="AJ1316" s="235">
        <v>0</v>
      </c>
      <c r="AK1316" s="210">
        <f t="shared" si="1115"/>
        <v>0</v>
      </c>
      <c r="AL1316" s="233"/>
      <c r="AM1316" s="233"/>
      <c r="AN1316" s="233"/>
      <c r="AO1316" s="207">
        <f t="shared" si="1098"/>
        <v>0</v>
      </c>
      <c r="AP1316" s="236"/>
      <c r="AQ1316" s="411">
        <f t="shared" si="1099"/>
        <v>0</v>
      </c>
      <c r="AR1316" s="237"/>
      <c r="AS1316" s="237"/>
      <c r="AT1316" s="237"/>
      <c r="AU1316" s="219">
        <f t="shared" si="1100"/>
        <v>0</v>
      </c>
      <c r="AV1316" s="263" t="s">
        <v>84</v>
      </c>
      <c r="AW1316" s="221"/>
      <c r="AX1316" s="210"/>
      <c r="AY1316" s="210"/>
      <c r="AZ1316" s="219">
        <f t="shared" si="1116"/>
        <v>0</v>
      </c>
      <c r="BA1316" s="222">
        <f t="shared" si="1101"/>
        <v>0</v>
      </c>
      <c r="BB1316" s="221"/>
      <c r="BC1316" s="210"/>
      <c r="BD1316" s="210"/>
      <c r="BE1316" s="219">
        <f t="shared" si="1117"/>
        <v>0</v>
      </c>
      <c r="BF1316" s="222">
        <f t="shared" si="1092"/>
        <v>0</v>
      </c>
      <c r="BG1316" s="223"/>
      <c r="BH1316" s="224" t="s">
        <v>80</v>
      </c>
      <c r="BI1316" s="225"/>
      <c r="BJ1316" s="249"/>
      <c r="BK1316" s="226">
        <v>0.28399999999999997</v>
      </c>
      <c r="BL1316" s="250"/>
      <c r="BM1316" s="287"/>
      <c r="BN1316" s="226"/>
      <c r="BO1316" s="226">
        <v>0</v>
      </c>
      <c r="BP1316" s="288"/>
      <c r="BQ1316" s="287"/>
      <c r="BR1316" s="226"/>
      <c r="BS1316" s="226">
        <v>0.246</v>
      </c>
      <c r="BT1316" s="289"/>
      <c r="BU1316" s="8"/>
      <c r="BV1316" s="87"/>
      <c r="BW1316" s="104" t="s">
        <v>80</v>
      </c>
      <c r="BX1316" s="130"/>
      <c r="BY1316" s="93"/>
      <c r="BZ1316" s="102">
        <f>BK1316+BO1316+BS1316</f>
        <v>0.53</v>
      </c>
      <c r="CA1316" s="98"/>
      <c r="CB1316" s="8"/>
      <c r="CC1316" s="87"/>
      <c r="CD1316" s="131" t="s">
        <v>80</v>
      </c>
      <c r="CE1316" s="132"/>
      <c r="CF1316" s="93"/>
      <c r="CG1316" s="102">
        <f>BZ1316</f>
        <v>0.53</v>
      </c>
      <c r="CH1316" s="133"/>
      <c r="CI1316" s="8"/>
      <c r="CJ1316" s="9"/>
      <c r="CK1316" s="39"/>
      <c r="CL1316" s="40"/>
      <c r="CM1316" s="40"/>
      <c r="CN1316" s="40"/>
      <c r="CO1316" s="41"/>
      <c r="CP1316" s="8"/>
      <c r="CQ1316" s="25" t="s">
        <v>80</v>
      </c>
      <c r="CR1316" s="31">
        <f>BK1316/C1314%</f>
        <v>3.6907082521117602</v>
      </c>
      <c r="CS1316" s="31" t="e">
        <f>BO1316/D1314%</f>
        <v>#DIV/0!</v>
      </c>
      <c r="CT1316" s="31">
        <f>BS1316/E1314%</f>
        <v>1.6223702433555363</v>
      </c>
      <c r="CU1316" s="32">
        <f>BZ1316/F1314%</f>
        <v>2.31866305013562</v>
      </c>
    </row>
    <row r="1317" spans="1:99" ht="15.75" customHeight="1" x14ac:dyDescent="0.25">
      <c r="A1317" s="182" t="s">
        <v>85</v>
      </c>
      <c r="B1317" s="202"/>
      <c r="C1317" s="204">
        <v>5.9770000000000003</v>
      </c>
      <c r="D1317" s="204">
        <v>0.90200000000000002</v>
      </c>
      <c r="E1317" s="204">
        <v>13.32</v>
      </c>
      <c r="F1317" s="205">
        <f t="shared" si="1107"/>
        <v>20.199000000000002</v>
      </c>
      <c r="G1317" s="206">
        <f t="shared" si="1093"/>
        <v>827.52099999999984</v>
      </c>
      <c r="H1317" s="205">
        <f>G1317/BH1291</f>
        <v>28.53520689655172</v>
      </c>
      <c r="I1317" s="231">
        <f t="shared" si="1108"/>
        <v>0</v>
      </c>
      <c r="J1317" s="207">
        <f t="shared" si="1094"/>
        <v>90</v>
      </c>
      <c r="K1317" s="231">
        <f t="shared" si="1109"/>
        <v>0</v>
      </c>
      <c r="L1317" s="207">
        <f t="shared" si="1095"/>
        <v>40</v>
      </c>
      <c r="M1317" s="207">
        <f t="shared" si="1110"/>
        <v>0</v>
      </c>
      <c r="N1317" s="207">
        <f t="shared" si="1096"/>
        <v>9960</v>
      </c>
      <c r="O1317" s="208">
        <f t="shared" si="1111"/>
        <v>100</v>
      </c>
      <c r="P1317" s="208">
        <f t="shared" si="1112"/>
        <v>75.155651340996172</v>
      </c>
      <c r="Q1317" s="232" t="e">
        <f t="shared" si="1120"/>
        <v>#DIV/0!</v>
      </c>
      <c r="R1317" s="233" t="e">
        <f t="shared" si="1120"/>
        <v>#DIV/0!</v>
      </c>
      <c r="S1317" s="233" t="e">
        <f t="shared" si="1120"/>
        <v>#DIV/0!</v>
      </c>
      <c r="T1317" s="234" t="e">
        <f>(F1317)/(AL1317+AM1317+AN1317)*60</f>
        <v>#DIV/0!</v>
      </c>
      <c r="U1317" s="234" t="e">
        <f>(G1317)*60/AO1317</f>
        <v>#DIV/0!</v>
      </c>
      <c r="V1317" s="272"/>
      <c r="W1317" s="213"/>
      <c r="X1317" s="285">
        <f>X1316</f>
        <v>29</v>
      </c>
      <c r="Y1317" s="182" t="s">
        <v>85</v>
      </c>
      <c r="Z1317" s="215"/>
      <c r="AA1317" s="215"/>
      <c r="AB1317" s="215"/>
      <c r="AC1317" s="210">
        <f t="shared" si="1113"/>
        <v>0</v>
      </c>
      <c r="AD1317" s="215"/>
      <c r="AE1317" s="215"/>
      <c r="AF1317" s="215"/>
      <c r="AG1317" s="210">
        <f t="shared" si="1114"/>
        <v>0</v>
      </c>
      <c r="AH1317" s="216">
        <v>0</v>
      </c>
      <c r="AI1317" s="216">
        <v>0</v>
      </c>
      <c r="AJ1317" s="216">
        <v>0</v>
      </c>
      <c r="AK1317" s="210">
        <f t="shared" si="1115"/>
        <v>0</v>
      </c>
      <c r="AL1317" s="233"/>
      <c r="AM1317" s="233"/>
      <c r="AN1317" s="233"/>
      <c r="AO1317" s="207">
        <f t="shared" si="1098"/>
        <v>0</v>
      </c>
      <c r="AP1317" s="236"/>
      <c r="AQ1317" s="411">
        <f t="shared" si="1099"/>
        <v>0</v>
      </c>
      <c r="AR1317" s="237"/>
      <c r="AS1317" s="237"/>
      <c r="AT1317" s="237"/>
      <c r="AU1317" s="219">
        <f t="shared" si="1100"/>
        <v>285</v>
      </c>
      <c r="AV1317" s="263" t="s">
        <v>86</v>
      </c>
      <c r="AW1317" s="221"/>
      <c r="AX1317" s="210"/>
      <c r="AY1317" s="210"/>
      <c r="AZ1317" s="219">
        <f t="shared" si="1116"/>
        <v>0</v>
      </c>
      <c r="BA1317" s="222">
        <f t="shared" si="1101"/>
        <v>0</v>
      </c>
      <c r="BB1317" s="221"/>
      <c r="BC1317" s="210"/>
      <c r="BD1317" s="210"/>
      <c r="BE1317" s="219">
        <f t="shared" si="1117"/>
        <v>0</v>
      </c>
      <c r="BF1317" s="222">
        <f t="shared" si="1092"/>
        <v>0</v>
      </c>
      <c r="BG1317" s="223"/>
      <c r="BH1317" s="195"/>
      <c r="BI1317" s="239"/>
      <c r="BJ1317" s="240"/>
      <c r="BK1317" s="241"/>
      <c r="BL1317" s="242"/>
      <c r="BM1317" s="225"/>
      <c r="BN1317" s="241"/>
      <c r="BO1317" s="241"/>
      <c r="BP1317" s="251"/>
      <c r="BQ1317" s="225"/>
      <c r="BR1317" s="241"/>
      <c r="BS1317" s="241"/>
      <c r="BT1317" s="250"/>
      <c r="BU1317" s="8"/>
      <c r="BV1317" s="87"/>
      <c r="BW1317" s="97"/>
      <c r="BX1317" s="130"/>
      <c r="BY1317" s="93"/>
      <c r="BZ1317" s="93"/>
      <c r="CA1317" s="98"/>
      <c r="CB1317" s="8"/>
      <c r="CC1317" s="87"/>
      <c r="CD1317" s="131"/>
      <c r="CE1317" s="132"/>
      <c r="CF1317" s="93"/>
      <c r="CG1317" s="93"/>
      <c r="CH1317" s="133"/>
      <c r="CI1317" s="8"/>
      <c r="CJ1317" s="9"/>
      <c r="CP1317" s="8"/>
      <c r="CQ1317" s="42"/>
      <c r="CR1317" s="43"/>
      <c r="CS1317" s="43"/>
      <c r="CT1317" s="43"/>
      <c r="CU1317" s="48"/>
    </row>
    <row r="1318" spans="1:99" ht="15.75" customHeight="1" x14ac:dyDescent="0.25">
      <c r="A1318" s="201" t="s">
        <v>87</v>
      </c>
      <c r="B1318" s="202"/>
      <c r="C1318" s="204">
        <v>68</v>
      </c>
      <c r="D1318" s="204">
        <v>195</v>
      </c>
      <c r="E1318" s="204">
        <v>123</v>
      </c>
      <c r="F1318" s="290">
        <f>C1318+D1318+E1318</f>
        <v>386</v>
      </c>
      <c r="G1318" s="206">
        <f t="shared" si="1093"/>
        <v>11121.232</v>
      </c>
      <c r="H1318" s="291">
        <f>G1318/BH1291</f>
        <v>383.49075862068963</v>
      </c>
      <c r="I1318" s="207"/>
      <c r="J1318" s="207"/>
      <c r="K1318" s="207"/>
      <c r="L1318" s="207"/>
      <c r="M1318" s="207"/>
      <c r="N1318" s="207"/>
      <c r="O1318" s="208"/>
      <c r="P1318" s="210"/>
      <c r="Q1318" s="209" t="e">
        <f t="shared" si="1120"/>
        <v>#DIV/0!</v>
      </c>
      <c r="R1318" s="210" t="e">
        <f t="shared" si="1120"/>
        <v>#DIV/0!</v>
      </c>
      <c r="S1318" s="210"/>
      <c r="T1318" s="209"/>
      <c r="U1318" s="209"/>
      <c r="V1318" s="212"/>
      <c r="W1318" s="213"/>
      <c r="X1318" s="292">
        <f>X1315</f>
        <v>29</v>
      </c>
      <c r="Y1318" s="293"/>
      <c r="Z1318" s="294"/>
      <c r="AA1318" s="295"/>
      <c r="AB1318" s="295"/>
      <c r="AC1318" s="294"/>
      <c r="AD1318" s="295"/>
      <c r="AE1318" s="295"/>
      <c r="AF1318" s="295"/>
      <c r="AG1318" s="295"/>
      <c r="AH1318" s="296"/>
      <c r="AI1318" s="295"/>
      <c r="AJ1318" s="295"/>
      <c r="AK1318" s="295"/>
      <c r="AL1318" s="295"/>
      <c r="AM1318" s="295"/>
      <c r="AN1318" s="295"/>
      <c r="AO1318" s="295"/>
      <c r="AP1318" s="295"/>
      <c r="AQ1318" s="295"/>
      <c r="AR1318" s="295"/>
      <c r="AS1318" s="295"/>
      <c r="AT1318" s="295"/>
      <c r="AU1318" s="297"/>
      <c r="AV1318" s="297"/>
      <c r="AW1318" s="297"/>
      <c r="AX1318" s="297"/>
      <c r="AY1318" s="297"/>
      <c r="AZ1318" s="297"/>
      <c r="BA1318" s="222">
        <f t="shared" si="1101"/>
        <v>0</v>
      </c>
      <c r="BB1318" s="297"/>
      <c r="BC1318" s="297"/>
      <c r="BD1318" s="297"/>
      <c r="BE1318" s="297"/>
      <c r="BF1318" s="298"/>
      <c r="BG1318" s="299"/>
      <c r="BH1318" s="224" t="s">
        <v>82</v>
      </c>
      <c r="BI1318" s="300"/>
      <c r="BJ1318" s="249"/>
      <c r="BK1318" s="226">
        <v>8.5000000000000006E-2</v>
      </c>
      <c r="BL1318" s="301"/>
      <c r="BM1318" s="300"/>
      <c r="BN1318" s="226"/>
      <c r="BO1318" s="226">
        <v>6.4000000000000001E-2</v>
      </c>
      <c r="BP1318" s="302"/>
      <c r="BQ1318" s="300"/>
      <c r="BR1318" s="226"/>
      <c r="BS1318" s="226">
        <v>0</v>
      </c>
      <c r="BT1318" s="289"/>
      <c r="BU1318" s="8"/>
      <c r="BV1318" s="87"/>
      <c r="BW1318" s="104" t="s">
        <v>82</v>
      </c>
      <c r="BX1318" s="130"/>
      <c r="BY1318" s="93"/>
      <c r="BZ1318" s="102">
        <f>BK1318+BO1318+BS1318</f>
        <v>0.14900000000000002</v>
      </c>
      <c r="CA1318" s="142"/>
      <c r="CB1318" s="15"/>
      <c r="CC1318" s="87"/>
      <c r="CD1318" s="131" t="s">
        <v>82</v>
      </c>
      <c r="CE1318" s="132"/>
      <c r="CF1318" s="93"/>
      <c r="CG1318" s="102">
        <f>BZ1318</f>
        <v>0.14900000000000002</v>
      </c>
      <c r="CH1318" s="133"/>
      <c r="CI1318" s="8"/>
      <c r="CJ1318" s="9"/>
      <c r="CK1318" s="8"/>
      <c r="CL1318" s="8"/>
      <c r="CM1318" s="8"/>
      <c r="CN1318" s="8"/>
      <c r="CO1318" s="8"/>
      <c r="CP1318" s="8"/>
      <c r="CQ1318" s="25" t="s">
        <v>82</v>
      </c>
      <c r="CR1318" s="31">
        <f>BK1318/C1315%</f>
        <v>1.4607320845506102</v>
      </c>
      <c r="CS1318" s="31">
        <f>BO1318/D1315%</f>
        <v>0.89385474860335201</v>
      </c>
      <c r="CT1318" s="31" t="e">
        <f>BS1318/E1315%</f>
        <v>#DIV/0!</v>
      </c>
      <c r="CU1318" s="32">
        <f>BZ1318/F1315%</f>
        <v>1.1480083211341401</v>
      </c>
    </row>
    <row r="1319" spans="1:99" ht="15.75" customHeight="1" x14ac:dyDescent="0.25">
      <c r="A1319" s="293" t="s">
        <v>88</v>
      </c>
      <c r="B1319" s="465"/>
      <c r="C1319" s="465"/>
      <c r="D1319" s="303"/>
      <c r="E1319" s="304" t="s">
        <v>89</v>
      </c>
      <c r="F1319" s="305">
        <v>458</v>
      </c>
      <c r="G1319" s="206">
        <f t="shared" si="1093"/>
        <v>9259.6899999999987</v>
      </c>
      <c r="H1319" s="306">
        <f>G1319/BH1291</f>
        <v>319.29965517241374</v>
      </c>
      <c r="I1319" s="307"/>
      <c r="J1319" s="307"/>
      <c r="K1319" s="308" t="s">
        <v>17</v>
      </c>
      <c r="L1319" s="308"/>
      <c r="M1319" s="308" t="s">
        <v>18</v>
      </c>
      <c r="N1319" s="308"/>
      <c r="O1319" s="466" t="s">
        <v>19</v>
      </c>
      <c r="P1319" s="466"/>
      <c r="Q1319" s="466" t="s">
        <v>90</v>
      </c>
      <c r="R1319" s="466"/>
      <c r="S1319" s="467" t="s">
        <v>91</v>
      </c>
      <c r="T1319" s="467"/>
      <c r="U1319" s="467" t="s">
        <v>92</v>
      </c>
      <c r="V1319" s="468"/>
      <c r="W1319" s="213"/>
      <c r="X1319" s="185"/>
      <c r="Y1319" s="309"/>
      <c r="Z1319" s="309"/>
      <c r="AA1319" s="310"/>
      <c r="AB1319" s="311"/>
      <c r="AC1319" s="311"/>
      <c r="AD1319" s="311"/>
      <c r="AE1319" s="312"/>
      <c r="AF1319" s="313"/>
      <c r="AG1319" s="313"/>
      <c r="AH1319" s="313"/>
      <c r="AI1319" s="313"/>
      <c r="AJ1319" s="313"/>
      <c r="AK1319" s="313"/>
      <c r="AL1319" s="313"/>
      <c r="AM1319" s="313"/>
      <c r="AN1319" s="313"/>
      <c r="AO1319" s="313"/>
      <c r="AP1319" s="313"/>
      <c r="AQ1319" s="313"/>
      <c r="AR1319" s="313"/>
      <c r="AS1319" s="313"/>
      <c r="AT1319" s="313"/>
      <c r="AU1319" s="313"/>
      <c r="AV1319" s="313"/>
      <c r="AW1319" s="313"/>
      <c r="AX1319" s="313"/>
      <c r="AY1319" s="313"/>
      <c r="AZ1319" s="313"/>
      <c r="BA1319" s="313"/>
      <c r="BB1319" s="313"/>
      <c r="BC1319" s="313"/>
      <c r="BD1319" s="313"/>
      <c r="BE1319" s="313"/>
      <c r="BF1319" s="313"/>
      <c r="BG1319" s="313"/>
      <c r="BH1319" s="224"/>
      <c r="BI1319" s="225"/>
      <c r="BJ1319" s="240"/>
      <c r="BK1319" s="241"/>
      <c r="BL1319" s="250"/>
      <c r="BM1319" s="225"/>
      <c r="BN1319" s="241"/>
      <c r="BO1319" s="241"/>
      <c r="BP1319" s="251"/>
      <c r="BQ1319" s="225"/>
      <c r="BR1319" s="241"/>
      <c r="BS1319" s="241"/>
      <c r="BT1319" s="250"/>
      <c r="BU1319" s="8"/>
      <c r="BV1319" s="87"/>
      <c r="BW1319" s="107"/>
      <c r="BX1319" s="130"/>
      <c r="BY1319" s="93"/>
      <c r="BZ1319" s="93"/>
      <c r="CA1319" s="142"/>
      <c r="CB1319" s="8"/>
      <c r="CC1319" s="87"/>
      <c r="CD1319" s="131"/>
      <c r="CE1319" s="132"/>
      <c r="CF1319" s="93"/>
      <c r="CG1319" s="93"/>
      <c r="CH1319" s="133"/>
      <c r="CI1319" s="8"/>
      <c r="CJ1319" s="9"/>
      <c r="CK1319" s="8"/>
      <c r="CL1319" s="8"/>
      <c r="CM1319" s="8"/>
      <c r="CN1319" s="8"/>
      <c r="CO1319" s="8"/>
      <c r="CP1319" s="8"/>
      <c r="CQ1319" s="25"/>
      <c r="CR1319" s="2"/>
      <c r="CS1319" s="2"/>
      <c r="CT1319" s="2"/>
      <c r="CU1319" s="3"/>
    </row>
    <row r="1320" spans="1:99" ht="15.75" customHeight="1" x14ac:dyDescent="0.25">
      <c r="A1320" s="314" t="s">
        <v>129</v>
      </c>
      <c r="B1320" s="315"/>
      <c r="C1320" s="315"/>
      <c r="D1320" s="316"/>
      <c r="E1320" s="316"/>
      <c r="F1320" s="317">
        <f>C1320+D1320+E1320</f>
        <v>0</v>
      </c>
      <c r="G1320" s="318">
        <f>F1320</f>
        <v>0</v>
      </c>
      <c r="H1320" s="319"/>
      <c r="I1320" s="320"/>
      <c r="J1320" s="321"/>
      <c r="K1320" s="322" t="s">
        <v>93</v>
      </c>
      <c r="L1320" s="323" t="s">
        <v>94</v>
      </c>
      <c r="M1320" s="324" t="s">
        <v>93</v>
      </c>
      <c r="N1320" s="323" t="s">
        <v>94</v>
      </c>
      <c r="O1320" s="324" t="s">
        <v>93</v>
      </c>
      <c r="P1320" s="323" t="s">
        <v>94</v>
      </c>
      <c r="Q1320" s="324" t="s">
        <v>93</v>
      </c>
      <c r="R1320" s="323" t="s">
        <v>94</v>
      </c>
      <c r="S1320" s="324" t="s">
        <v>93</v>
      </c>
      <c r="T1320" s="323" t="s">
        <v>94</v>
      </c>
      <c r="U1320" s="324" t="s">
        <v>93</v>
      </c>
      <c r="V1320" s="325" t="s">
        <v>94</v>
      </c>
      <c r="W1320" s="213"/>
      <c r="X1320" s="213"/>
      <c r="Y1320" s="309"/>
      <c r="Z1320" s="309"/>
      <c r="AA1320" s="326"/>
      <c r="AB1320" s="326"/>
      <c r="AC1320" s="326"/>
      <c r="AD1320" s="326"/>
      <c r="AE1320" s="326"/>
      <c r="AF1320" s="326"/>
      <c r="AG1320" s="326"/>
      <c r="AH1320" s="326"/>
      <c r="AI1320" s="326"/>
      <c r="AJ1320" s="326"/>
      <c r="AK1320" s="326"/>
      <c r="AL1320" s="326"/>
      <c r="AM1320" s="326"/>
      <c r="AN1320" s="326"/>
      <c r="AO1320" s="326"/>
      <c r="AP1320" s="326"/>
      <c r="AQ1320" s="326"/>
      <c r="AR1320" s="326"/>
      <c r="AS1320" s="326"/>
      <c r="AT1320" s="326"/>
      <c r="AU1320" s="326"/>
      <c r="AV1320" s="326"/>
      <c r="AW1320" s="326"/>
      <c r="AX1320" s="326"/>
      <c r="AY1320" s="326"/>
      <c r="AZ1320" s="326"/>
      <c r="BA1320" s="326"/>
      <c r="BB1320" s="326"/>
      <c r="BC1320" s="326"/>
      <c r="BD1320" s="326"/>
      <c r="BE1320" s="326"/>
      <c r="BF1320" s="326"/>
      <c r="BG1320" s="326"/>
      <c r="BH1320" s="224" t="s">
        <v>84</v>
      </c>
      <c r="BI1320" s="225"/>
      <c r="BJ1320" s="249"/>
      <c r="BK1320" s="226">
        <v>5.6000000000000001E-2</v>
      </c>
      <c r="BL1320" s="250"/>
      <c r="BM1320" s="225"/>
      <c r="BN1320" s="226"/>
      <c r="BO1320" s="226">
        <v>0.02</v>
      </c>
      <c r="BP1320" s="251"/>
      <c r="BQ1320" s="225"/>
      <c r="BR1320" s="226"/>
      <c r="BS1320" s="226">
        <v>1.33</v>
      </c>
      <c r="BT1320" s="250"/>
      <c r="BU1320" s="8"/>
      <c r="BV1320" s="87"/>
      <c r="BW1320" s="104" t="s">
        <v>84</v>
      </c>
      <c r="BX1320" s="130"/>
      <c r="BY1320" s="93"/>
      <c r="BZ1320" s="102">
        <f>BK1320+BO1320+BS1320</f>
        <v>1.4060000000000001</v>
      </c>
      <c r="CA1320" s="142"/>
      <c r="CB1320" s="8"/>
      <c r="CC1320" s="87"/>
      <c r="CD1320" s="90" t="s">
        <v>84</v>
      </c>
      <c r="CE1320" s="132"/>
      <c r="CF1320" s="93"/>
      <c r="CG1320" s="102">
        <f>BZ1320</f>
        <v>1.4060000000000001</v>
      </c>
      <c r="CH1320" s="133"/>
      <c r="CI1320" s="8"/>
      <c r="CJ1320" s="9"/>
      <c r="CK1320" s="8"/>
      <c r="CL1320" s="8"/>
      <c r="CM1320" s="8"/>
      <c r="CN1320" s="8"/>
      <c r="CO1320" s="8"/>
      <c r="CP1320" s="8"/>
      <c r="CQ1320" s="25" t="s">
        <v>84</v>
      </c>
      <c r="CR1320" s="31">
        <f>BK1320/C1316%</f>
        <v>1.1199999999999999</v>
      </c>
      <c r="CS1320" s="31">
        <f>BO1320/D1316%</f>
        <v>0.65104166666666663</v>
      </c>
      <c r="CT1320" s="31">
        <f>BS1320/E1316%</f>
        <v>28.639104220499568</v>
      </c>
      <c r="CU1320" s="32">
        <f>BZ1320/F1316%</f>
        <v>11.056936143441336</v>
      </c>
    </row>
    <row r="1321" spans="1:99" ht="15.75" customHeight="1" x14ac:dyDescent="0.25">
      <c r="A1321" s="474" t="s">
        <v>95</v>
      </c>
      <c r="B1321" s="475"/>
      <c r="C1321" s="327" t="s">
        <v>40</v>
      </c>
      <c r="D1321" s="327" t="s">
        <v>45</v>
      </c>
      <c r="E1321" s="327" t="s">
        <v>48</v>
      </c>
      <c r="F1321" s="328" t="s">
        <v>52</v>
      </c>
      <c r="G1321" s="329" t="s">
        <v>56</v>
      </c>
      <c r="H1321" s="329" t="s">
        <v>96</v>
      </c>
      <c r="I1321" s="330" t="s">
        <v>97</v>
      </c>
      <c r="J1321" s="330"/>
      <c r="K1321" s="331">
        <v>0</v>
      </c>
      <c r="L1321" s="262">
        <v>0</v>
      </c>
      <c r="M1321" s="215">
        <v>1</v>
      </c>
      <c r="N1321" s="262">
        <v>12</v>
      </c>
      <c r="O1321" s="262">
        <v>1</v>
      </c>
      <c r="P1321" s="262">
        <v>15</v>
      </c>
      <c r="Q1321" s="210">
        <f t="shared" ref="Q1321:R1323" si="1121">K1321+M1321+O1321</f>
        <v>2</v>
      </c>
      <c r="R1321" s="211">
        <f t="shared" si="1121"/>
        <v>27</v>
      </c>
      <c r="S1321" s="411">
        <f t="shared" ref="S1321:T1323" si="1122">Q1321+S1275</f>
        <v>71</v>
      </c>
      <c r="T1321" s="411">
        <f t="shared" si="1122"/>
        <v>1167</v>
      </c>
      <c r="U1321" s="208">
        <f>S1321/X1295</f>
        <v>2.4482758620689653</v>
      </c>
      <c r="V1321" s="412">
        <f>T1321/S1321</f>
        <v>16.43661971830986</v>
      </c>
      <c r="W1321" s="185"/>
      <c r="X1321" s="213"/>
      <c r="Y1321" s="309"/>
      <c r="Z1321" s="309"/>
      <c r="AA1321" s="313"/>
      <c r="AB1321" s="313"/>
      <c r="AC1321" s="313"/>
      <c r="AD1321" s="313"/>
      <c r="AE1321" s="313"/>
      <c r="AF1321" s="313"/>
      <c r="AG1321" s="313"/>
      <c r="AH1321" s="313"/>
      <c r="AI1321" s="313"/>
      <c r="AJ1321" s="313"/>
      <c r="AK1321" s="313"/>
      <c r="AL1321" s="313"/>
      <c r="AM1321" s="313"/>
      <c r="AN1321" s="313"/>
      <c r="AO1321" s="313"/>
      <c r="AP1321" s="313"/>
      <c r="AQ1321" s="313"/>
      <c r="AR1321" s="313"/>
      <c r="AS1321" s="313"/>
      <c r="AT1321" s="313"/>
      <c r="AU1321" s="313"/>
      <c r="AV1321" s="313"/>
      <c r="AW1321" s="313"/>
      <c r="AX1321" s="313"/>
      <c r="AY1321" s="313"/>
      <c r="AZ1321" s="313"/>
      <c r="BA1321" s="313"/>
      <c r="BB1321" s="313"/>
      <c r="BC1321" s="313"/>
      <c r="BD1321" s="313"/>
      <c r="BE1321" s="313"/>
      <c r="BF1321" s="313"/>
      <c r="BG1321" s="313"/>
      <c r="BH1321" s="195"/>
      <c r="BI1321" s="225"/>
      <c r="BJ1321" s="240"/>
      <c r="BK1321" s="241"/>
      <c r="BL1321" s="250"/>
      <c r="BM1321" s="225"/>
      <c r="BN1321" s="241"/>
      <c r="BO1321" s="241"/>
      <c r="BP1321" s="251"/>
      <c r="BQ1321" s="225"/>
      <c r="BR1321" s="241"/>
      <c r="BS1321" s="241"/>
      <c r="BT1321" s="250"/>
      <c r="BU1321" s="8"/>
      <c r="BV1321" s="87"/>
      <c r="BW1321" s="97"/>
      <c r="BX1321" s="130"/>
      <c r="BY1321" s="93"/>
      <c r="BZ1321" s="93"/>
      <c r="CA1321" s="142"/>
      <c r="CB1321" s="8"/>
      <c r="CC1321" s="143"/>
      <c r="CD1321" s="108"/>
      <c r="CE1321" s="132"/>
      <c r="CF1321" s="93"/>
      <c r="CG1321" s="93"/>
      <c r="CH1321" s="133"/>
      <c r="CI1321" s="8"/>
      <c r="CJ1321" s="9"/>
      <c r="CK1321" s="8"/>
      <c r="CL1321" s="8"/>
      <c r="CM1321" s="8"/>
      <c r="CN1321" s="8"/>
      <c r="CO1321" s="8"/>
      <c r="CP1321" s="8"/>
      <c r="CQ1321" s="42"/>
      <c r="CR1321" s="43"/>
      <c r="CS1321" s="43"/>
      <c r="CT1321" s="43"/>
      <c r="CU1321" s="48"/>
    </row>
    <row r="1322" spans="1:99" ht="15.75" customHeight="1" x14ac:dyDescent="0.25">
      <c r="A1322" s="191" t="s">
        <v>98</v>
      </c>
      <c r="B1322" s="234"/>
      <c r="C1322" s="333">
        <v>1.2</v>
      </c>
      <c r="D1322" s="333">
        <v>0.85</v>
      </c>
      <c r="E1322" s="333">
        <v>1.1499999999999999</v>
      </c>
      <c r="F1322" s="334">
        <v>0.85</v>
      </c>
      <c r="G1322" s="334">
        <v>0.85</v>
      </c>
      <c r="H1322" s="335">
        <f>F1295</f>
        <v>414.25</v>
      </c>
      <c r="I1322" s="336" t="s">
        <v>99</v>
      </c>
      <c r="J1322" s="336"/>
      <c r="K1322" s="331">
        <v>1</v>
      </c>
      <c r="L1322" s="262">
        <v>15</v>
      </c>
      <c r="M1322" s="215">
        <v>2</v>
      </c>
      <c r="N1322" s="262">
        <v>20</v>
      </c>
      <c r="O1322" s="262">
        <v>0</v>
      </c>
      <c r="P1322" s="215">
        <v>0</v>
      </c>
      <c r="Q1322" s="210">
        <f t="shared" si="1121"/>
        <v>3</v>
      </c>
      <c r="R1322" s="211">
        <f t="shared" si="1121"/>
        <v>35</v>
      </c>
      <c r="S1322" s="411">
        <f t="shared" si="1122"/>
        <v>68</v>
      </c>
      <c r="T1322" s="411">
        <f t="shared" si="1122"/>
        <v>801</v>
      </c>
      <c r="U1322" s="208">
        <f>S1322/X1296</f>
        <v>2.3448275862068964</v>
      </c>
      <c r="V1322" s="222">
        <f>T1322/S1322</f>
        <v>11.779411764705882</v>
      </c>
      <c r="W1322" s="213"/>
      <c r="X1322" s="223"/>
      <c r="Y1322" s="309"/>
      <c r="Z1322" s="309"/>
      <c r="AA1322" s="313"/>
      <c r="AE1322" s="313"/>
      <c r="AF1322" s="313"/>
      <c r="AG1322" s="313"/>
      <c r="AH1322" s="313"/>
      <c r="AI1322" s="313"/>
      <c r="AJ1322" s="313"/>
      <c r="AK1322" s="313"/>
      <c r="AL1322" s="313"/>
      <c r="AM1322" s="313"/>
      <c r="AN1322" s="313"/>
      <c r="AO1322" s="313"/>
      <c r="AP1322" s="313"/>
      <c r="AQ1322" s="313"/>
      <c r="AR1322" s="313"/>
      <c r="AS1322" s="313"/>
      <c r="AT1322" s="313"/>
      <c r="AU1322" s="313"/>
      <c r="AV1322" s="313"/>
      <c r="AW1322" s="313"/>
      <c r="AX1322" s="313"/>
      <c r="AY1322" s="313"/>
      <c r="AZ1322" s="313"/>
      <c r="BA1322" s="313"/>
      <c r="BB1322" s="313"/>
      <c r="BC1322" s="313"/>
      <c r="BD1322" s="313"/>
      <c r="BE1322" s="313"/>
      <c r="BF1322" s="313"/>
      <c r="BG1322" s="313"/>
      <c r="BH1322" s="224" t="s">
        <v>86</v>
      </c>
      <c r="BI1322" s="239"/>
      <c r="BJ1322" s="249"/>
      <c r="BK1322" s="226">
        <v>5.2999999999999999E-2</v>
      </c>
      <c r="BL1322" s="242"/>
      <c r="BM1322" s="225"/>
      <c r="BN1322" s="226"/>
      <c r="BO1322" s="226">
        <v>0.156</v>
      </c>
      <c r="BP1322" s="251"/>
      <c r="BQ1322" s="225"/>
      <c r="BR1322" s="226"/>
      <c r="BS1322" s="226">
        <v>0.188</v>
      </c>
      <c r="BT1322" s="250"/>
      <c r="BU1322" s="87"/>
      <c r="BV1322" s="87"/>
      <c r="BW1322" s="104" t="s">
        <v>86</v>
      </c>
      <c r="BX1322" s="14"/>
      <c r="BY1322" s="16"/>
      <c r="BZ1322" s="102">
        <f>BK1322+BO1322+BS1322</f>
        <v>0.39700000000000002</v>
      </c>
      <c r="CA1322" s="17"/>
      <c r="CB1322" s="469" t="s">
        <v>100</v>
      </c>
      <c r="CC1322" s="470"/>
      <c r="CD1322" s="131" t="s">
        <v>86</v>
      </c>
      <c r="CE1322" s="19"/>
      <c r="CF1322" s="16"/>
      <c r="CG1322" s="102">
        <f>BZ1322</f>
        <v>0.39700000000000002</v>
      </c>
      <c r="CH1322" s="20"/>
      <c r="CI1322" s="9"/>
      <c r="CP1322" s="8"/>
      <c r="CQ1322" s="33" t="s">
        <v>86</v>
      </c>
      <c r="CR1322" s="44">
        <f>BK1322/C1317%</f>
        <v>0.88673247448552772</v>
      </c>
      <c r="CS1322" s="44">
        <f>BO1322/D1317%</f>
        <v>17.294900221729488</v>
      </c>
      <c r="CT1322" s="44">
        <f>BS1322/E1317%</f>
        <v>1.4114114114114114</v>
      </c>
      <c r="CU1322" s="49">
        <f>BZ1322/F1317%</f>
        <v>1.965443833853161</v>
      </c>
    </row>
    <row r="1323" spans="1:99" ht="15.75" customHeight="1" x14ac:dyDescent="0.25">
      <c r="A1323" s="501" t="s">
        <v>95</v>
      </c>
      <c r="B1323" s="241" t="s">
        <v>38</v>
      </c>
      <c r="C1323" s="337">
        <f>BY1295/F1295%</f>
        <v>1.1611345805672904</v>
      </c>
      <c r="D1323" s="337">
        <f>BY1297/(F1297+F1298+F1299)%</f>
        <v>1.1789948202249625</v>
      </c>
      <c r="E1323" s="337">
        <f>BY1299/(F1300+F1301+F1302)%</f>
        <v>1.0980524651881169</v>
      </c>
      <c r="F1323" s="338">
        <f>BY1301/(F1303+F1304)%</f>
        <v>0.59411208323480746</v>
      </c>
      <c r="G1323" s="339" t="e">
        <f>BY1303/(F1305)%</f>
        <v>#DIV/0!</v>
      </c>
      <c r="H1323" s="340" t="s">
        <v>101</v>
      </c>
      <c r="I1323" s="341" t="s">
        <v>102</v>
      </c>
      <c r="J1323" s="341"/>
      <c r="K1323" s="342">
        <v>0</v>
      </c>
      <c r="L1323" s="343">
        <v>0</v>
      </c>
      <c r="M1323" s="344">
        <v>1</v>
      </c>
      <c r="N1323" s="343">
        <v>25</v>
      </c>
      <c r="O1323" s="344">
        <v>0</v>
      </c>
      <c r="P1323" s="344">
        <v>0</v>
      </c>
      <c r="Q1323" s="294">
        <f t="shared" si="1121"/>
        <v>1</v>
      </c>
      <c r="R1323" s="345">
        <f t="shared" si="1121"/>
        <v>25</v>
      </c>
      <c r="S1323" s="411">
        <f t="shared" si="1122"/>
        <v>21</v>
      </c>
      <c r="T1323" s="411">
        <f t="shared" si="1122"/>
        <v>480</v>
      </c>
      <c r="U1323" s="346">
        <f>S1323/X1297</f>
        <v>0.72413793103448276</v>
      </c>
      <c r="V1323" s="347">
        <f>T1323/S1323</f>
        <v>22.857142857142858</v>
      </c>
      <c r="W1323" s="213"/>
      <c r="X1323" s="348"/>
      <c r="Y1323" s="309"/>
      <c r="Z1323" s="309"/>
      <c r="AA1323" s="348"/>
      <c r="AE1323" s="348"/>
      <c r="AF1323" s="348"/>
      <c r="AG1323" s="169"/>
      <c r="AH1323" s="169"/>
      <c r="AI1323" s="169"/>
      <c r="AJ1323" s="169"/>
      <c r="AK1323" s="169"/>
      <c r="AL1323" s="169"/>
      <c r="AM1323" s="169"/>
      <c r="AN1323" s="169"/>
      <c r="AO1323" s="169"/>
      <c r="AP1323" s="169"/>
      <c r="AQ1323" s="169"/>
      <c r="AR1323" s="169"/>
      <c r="AS1323" s="169"/>
      <c r="AT1323" s="169"/>
      <c r="AU1323" s="169"/>
      <c r="AV1323" s="169"/>
      <c r="AW1323" s="169"/>
      <c r="AX1323" s="169"/>
      <c r="AY1323" s="169"/>
      <c r="AZ1323" s="169"/>
      <c r="BA1323" s="169"/>
      <c r="BB1323" s="169"/>
      <c r="BC1323" s="169"/>
      <c r="BD1323" s="169"/>
      <c r="BE1323" s="169"/>
      <c r="BF1323" s="169"/>
      <c r="BG1323" s="169"/>
      <c r="BH1323" s="224"/>
      <c r="BI1323" s="349"/>
      <c r="BJ1323" s="276"/>
      <c r="BK1323" s="197"/>
      <c r="BL1323" s="250"/>
      <c r="BM1323" s="287"/>
      <c r="BN1323" s="241"/>
      <c r="BO1323" s="241"/>
      <c r="BP1323" s="288"/>
      <c r="BQ1323" s="350"/>
      <c r="BR1323" s="197"/>
      <c r="BS1323" s="197"/>
      <c r="BT1323" s="289"/>
      <c r="BU1323" s="87"/>
      <c r="BV1323" s="87"/>
      <c r="BW1323" s="107"/>
      <c r="BX1323" s="14"/>
      <c r="BY1323" s="16"/>
      <c r="BZ1323" s="93"/>
      <c r="CA1323" s="17"/>
      <c r="CB1323" s="144" t="s">
        <v>90</v>
      </c>
      <c r="CC1323" s="145"/>
      <c r="CD1323" s="131"/>
      <c r="CE1323" s="21"/>
      <c r="CF1323" s="22"/>
      <c r="CG1323" s="146"/>
      <c r="CH1323" s="23"/>
      <c r="CI1323" s="9"/>
      <c r="CP1323" s="8"/>
      <c r="CQ1323" s="8"/>
      <c r="CR1323" s="8"/>
      <c r="CS1323" s="8"/>
      <c r="CT1323" s="8"/>
      <c r="CU1323" s="8"/>
    </row>
    <row r="1324" spans="1:99" ht="15.75" customHeight="1" x14ac:dyDescent="0.25">
      <c r="A1324" s="502"/>
      <c r="B1324" s="351" t="s">
        <v>39</v>
      </c>
      <c r="C1324" s="352">
        <f>CF1295/G1295%</f>
        <v>5.7734759313871009E-2</v>
      </c>
      <c r="D1324" s="352">
        <f>CF1297/(G1297+G1298+G1299)%</f>
        <v>3.9333237988793207E-2</v>
      </c>
      <c r="E1324" s="352">
        <f>CF1299/(G1300+G1301+G1302)%</f>
        <v>3.3431040140319258E-2</v>
      </c>
      <c r="F1324" s="353">
        <f>CF1301/(G1303+G1304)%</f>
        <v>4.6365177675512972E-2</v>
      </c>
      <c r="G1324" s="354">
        <f>CF1303/(G1305)%</f>
        <v>0</v>
      </c>
      <c r="H1324" s="413">
        <f>H1278+F1318-F1319</f>
        <v>1748.3510000000001</v>
      </c>
      <c r="K1324" s="309"/>
      <c r="L1324" s="309"/>
      <c r="M1324" s="471">
        <v>0</v>
      </c>
      <c r="N1324" s="472"/>
      <c r="O1324" s="473"/>
      <c r="P1324" s="357" t="s">
        <v>104</v>
      </c>
      <c r="Q1324" s="358" t="s">
        <v>105</v>
      </c>
      <c r="R1324" s="359" t="s">
        <v>106</v>
      </c>
      <c r="S1324" s="359" t="s">
        <v>107</v>
      </c>
      <c r="T1324" s="359" t="s">
        <v>108</v>
      </c>
      <c r="U1324" s="359" t="s">
        <v>101</v>
      </c>
      <c r="V1324" s="360" t="s">
        <v>109</v>
      </c>
      <c r="W1324" s="213"/>
      <c r="X1324" s="348"/>
      <c r="Y1324" s="348"/>
      <c r="Z1324" s="348"/>
      <c r="AA1324" s="348"/>
      <c r="AE1324" s="348"/>
      <c r="AF1324" s="348"/>
      <c r="AG1324" s="169"/>
      <c r="AH1324" s="169"/>
      <c r="AI1324" s="169"/>
      <c r="AJ1324" s="169"/>
      <c r="AK1324" s="169"/>
      <c r="AL1324" s="169"/>
      <c r="AM1324" s="169"/>
      <c r="AN1324" s="169"/>
      <c r="AO1324" s="169"/>
      <c r="AP1324" s="169"/>
      <c r="AQ1324" s="169"/>
      <c r="AR1324" s="169"/>
      <c r="AS1324" s="169"/>
      <c r="AT1324" s="169"/>
      <c r="AU1324" s="169"/>
      <c r="AV1324" s="169"/>
      <c r="AW1324" s="169"/>
      <c r="AX1324" s="169"/>
      <c r="AY1324" s="169"/>
      <c r="AZ1324" s="169"/>
      <c r="BA1324" s="169"/>
      <c r="BB1324" s="169"/>
      <c r="BC1324" s="169"/>
      <c r="BD1324" s="169"/>
      <c r="BE1324" s="169"/>
      <c r="BF1324" s="169"/>
      <c r="BG1324" s="169"/>
      <c r="BH1324" s="361" t="s">
        <v>110</v>
      </c>
      <c r="BI1324" s="480"/>
      <c r="BJ1324" s="362">
        <f>BJ1295+BJ1297+BJ1299+BJ1301+BJ1303+BJ1305+BJ1306+BJ1308+BJ1310+BJ1312+BJ1313+BJ1314+BJ1316+BJ1318+BJ1320+BJ1322</f>
        <v>11.499999999999998</v>
      </c>
      <c r="BK1324" s="362">
        <f>BK1295+BK1297+BK1299+BK1301+BK1303+BK1305+BK1306+BK1308+BK1310+BK1312+BK1313+BK1314+BK1316+BK1318+BK1320+BK1322</f>
        <v>0.72899999999999998</v>
      </c>
      <c r="BL1324" s="488"/>
      <c r="BM1324" s="489"/>
      <c r="BN1324" s="362">
        <f>BN1295+BN1297+BN1299+BN1301+BN1303+BN1305+BN1306+BN1308+BN1310+BN1312+BN1313+BN1314+BN1316+BN1318+BN1320+BN1322</f>
        <v>7.21</v>
      </c>
      <c r="BO1324" s="362">
        <f>BO1295+BO1297+BO1299+BO1301+BO1303+BO1305+BO1306+BO1308+BO1310+BO1312+BO1313+BO1314+BO1316+BO1318+BO1320+BO1322</f>
        <v>0.35599999999999998</v>
      </c>
      <c r="BP1324" s="488"/>
      <c r="BQ1324" s="489"/>
      <c r="BR1324" s="362">
        <f>BR1295+BR1297+BR1299+BR1301+BR1303+BR1305+BR1306+BR1308+BR1310+BR1312+BR1313+BR1314+BR1316+BR1318+BR1320+BR1322</f>
        <v>8.74</v>
      </c>
      <c r="BS1324" s="362">
        <f>BS1295+BS1297+BS1299+BS1301+BS1303+BS1305+BS1306+BS1308+BS1310+BS1312+BS1313+BS1314+BS1316+BS1318+BS1320+BS1322</f>
        <v>2.4490000000000003</v>
      </c>
      <c r="BT1324" s="482"/>
      <c r="BU1324" s="87"/>
      <c r="BV1324" s="87"/>
      <c r="BW1324" s="147" t="s">
        <v>110</v>
      </c>
      <c r="BX1324" s="18"/>
      <c r="BY1324" s="148">
        <f>BY1295+BY1297+BY1299+BY1301+BY1303+BY1305+BY1306+BY1308+BY1310+BY1312+BY1313+BY1314+BY1316+BY1318+BY1320+BY1322</f>
        <v>27.450000000000003</v>
      </c>
      <c r="BZ1324" s="149">
        <f>BZ1297+BZ1299+BZ1301+BZ1303+BZ1305+BZ1306+BZ1308+BZ1310+BZ1312+BZ1313+BZ1314+BZ1316+BZ1318+BZ1320+BZ1322+CC1323</f>
        <v>3.5340000000000007</v>
      </c>
      <c r="CA1324" s="150">
        <f>CA1305+CA1306+CA1308+CA1312+CA1312+CA1313</f>
        <v>0</v>
      </c>
      <c r="CB1324" s="144" t="s">
        <v>39</v>
      </c>
      <c r="CC1324" s="145">
        <f>CC1323</f>
        <v>0</v>
      </c>
      <c r="CD1324" s="147" t="s">
        <v>110</v>
      </c>
      <c r="CE1324" s="151"/>
      <c r="CF1324" s="152">
        <f>SUM(CF1277:CF1323)</f>
        <v>665.61000000000024</v>
      </c>
      <c r="CG1324" s="153">
        <f>SUM(BZ1278:BZ1324)</f>
        <v>9.3560000000000016</v>
      </c>
      <c r="CH1324" s="154">
        <f>CA1324</f>
        <v>0</v>
      </c>
      <c r="CI1324" s="9"/>
      <c r="CP1324" s="8"/>
      <c r="CQ1324" s="45"/>
      <c r="CR1324" s="8"/>
      <c r="CS1324" s="8"/>
      <c r="CT1324" s="8"/>
      <c r="CU1324" s="8"/>
    </row>
    <row r="1325" spans="1:99" ht="15" customHeight="1" x14ac:dyDescent="0.25">
      <c r="A1325" s="363"/>
      <c r="H1325" s="364" t="s">
        <v>109</v>
      </c>
      <c r="K1325" s="309"/>
      <c r="L1325" s="309"/>
      <c r="M1325" s="365"/>
      <c r="N1325" s="333"/>
      <c r="O1325" s="366"/>
      <c r="P1325" s="367" t="s">
        <v>111</v>
      </c>
      <c r="Q1325" s="205"/>
      <c r="R1325" s="205"/>
      <c r="S1325" s="368"/>
      <c r="T1325" s="368"/>
      <c r="U1325" s="368"/>
      <c r="V1325" s="369">
        <f>Q1325+R1325+S1325+T1325+U1325</f>
        <v>0</v>
      </c>
      <c r="W1325" s="213"/>
      <c r="X1325" s="348"/>
      <c r="Y1325" s="348"/>
      <c r="Z1325" s="348"/>
      <c r="AA1325" s="348"/>
      <c r="AE1325" s="348"/>
      <c r="AF1325" s="348"/>
      <c r="AG1325" s="169"/>
      <c r="AH1325" s="169"/>
      <c r="AI1325" s="169"/>
      <c r="AJ1325" s="169"/>
      <c r="AK1325" s="169"/>
      <c r="AL1325" s="169"/>
      <c r="AM1325" s="169"/>
      <c r="AN1325" s="169"/>
      <c r="AO1325" s="169"/>
      <c r="AP1325" s="169"/>
      <c r="AQ1325" s="169"/>
      <c r="AR1325" s="169"/>
      <c r="AS1325" s="169"/>
      <c r="AT1325" s="169"/>
      <c r="AU1325" s="169"/>
      <c r="AV1325" s="169"/>
      <c r="AW1325" s="169"/>
      <c r="AX1325" s="169"/>
      <c r="AY1325" s="169"/>
      <c r="AZ1325" s="169"/>
      <c r="BA1325" s="169"/>
      <c r="BB1325" s="169"/>
      <c r="BC1325" s="169"/>
      <c r="BD1325" s="169"/>
      <c r="BE1325" s="169"/>
      <c r="BF1325" s="169"/>
      <c r="BG1325" s="169"/>
      <c r="BH1325" s="370" t="s">
        <v>112</v>
      </c>
      <c r="BI1325" s="481"/>
      <c r="BJ1325" s="371">
        <f>BJ1324/(BJ1324+C1318)%</f>
        <v>14.465408805031444</v>
      </c>
      <c r="BK1325" s="371">
        <f>BK1324/C1318%</f>
        <v>1.0720588235294117</v>
      </c>
      <c r="BL1325" s="490"/>
      <c r="BM1325" s="491"/>
      <c r="BN1325" s="371">
        <f>BN1324/(BN1324+D1318)%</f>
        <v>3.5656001186884922</v>
      </c>
      <c r="BO1325" s="371">
        <f>BO1324/D1318%</f>
        <v>0.18256410256410255</v>
      </c>
      <c r="BP1325" s="490"/>
      <c r="BQ1325" s="491"/>
      <c r="BR1325" s="371">
        <f>BR1324/(BR1324+E1318)%</f>
        <v>6.6342796417185363</v>
      </c>
      <c r="BS1325" s="371">
        <f>BS1324/E1318%</f>
        <v>1.9910569105691061</v>
      </c>
      <c r="BT1325" s="483"/>
      <c r="BU1325" s="87"/>
      <c r="BV1325" s="87"/>
      <c r="BW1325" s="87"/>
      <c r="BX1325" s="87"/>
      <c r="BY1325" s="87"/>
      <c r="BZ1325" s="87"/>
      <c r="CA1325" s="87"/>
      <c r="CB1325" s="87"/>
      <c r="CC1325" s="87"/>
      <c r="CD1325" s="87"/>
      <c r="CE1325" s="87"/>
      <c r="CF1325" s="87"/>
      <c r="CG1325" s="87"/>
      <c r="CH1325" s="87"/>
      <c r="CI1325" s="9"/>
      <c r="CP1325" s="8"/>
    </row>
    <row r="1326" spans="1:99" ht="15" customHeight="1" x14ac:dyDescent="0.25">
      <c r="A1326" s="474" t="s">
        <v>95</v>
      </c>
      <c r="B1326" s="475"/>
      <c r="C1326" s="327" t="s">
        <v>58</v>
      </c>
      <c r="D1326" s="372" t="s">
        <v>61</v>
      </c>
      <c r="E1326" s="323" t="s">
        <v>65</v>
      </c>
      <c r="F1326" s="325" t="s">
        <v>70</v>
      </c>
      <c r="G1326" s="373" t="s">
        <v>71</v>
      </c>
      <c r="H1326" s="374" t="s">
        <v>73</v>
      </c>
      <c r="I1326" s="375"/>
      <c r="K1326" s="309"/>
      <c r="L1326" s="309"/>
      <c r="M1326" s="476" t="s">
        <v>113</v>
      </c>
      <c r="N1326" s="477"/>
      <c r="O1326" s="376"/>
      <c r="P1326" s="377" t="s">
        <v>114</v>
      </c>
      <c r="Q1326" s="378">
        <f t="shared" ref="Q1326:V1326" si="1123">Q1325</f>
        <v>0</v>
      </c>
      <c r="R1326" s="378">
        <f t="shared" si="1123"/>
        <v>0</v>
      </c>
      <c r="S1326" s="378">
        <f t="shared" si="1123"/>
        <v>0</v>
      </c>
      <c r="T1326" s="378">
        <f t="shared" si="1123"/>
        <v>0</v>
      </c>
      <c r="U1326" s="378">
        <f t="shared" si="1123"/>
        <v>0</v>
      </c>
      <c r="V1326" s="379">
        <f t="shared" si="1123"/>
        <v>0</v>
      </c>
      <c r="W1326" s="169"/>
      <c r="X1326" s="348"/>
      <c r="Y1326" s="348"/>
      <c r="Z1326" s="348"/>
      <c r="AA1326" s="348"/>
      <c r="AE1326" s="348"/>
      <c r="AF1326" s="348"/>
      <c r="AG1326" s="169"/>
      <c r="AH1326" s="169"/>
      <c r="AI1326" s="169"/>
      <c r="AJ1326" s="169"/>
      <c r="AK1326" s="169"/>
      <c r="AL1326" s="169"/>
      <c r="AM1326" s="169"/>
      <c r="AN1326" s="169"/>
      <c r="AO1326" s="169"/>
      <c r="AP1326" s="169"/>
      <c r="AQ1326" s="169"/>
      <c r="AR1326" s="169"/>
      <c r="AS1326" s="169"/>
      <c r="AT1326" s="169"/>
      <c r="AU1326" s="169"/>
      <c r="AV1326" s="169"/>
      <c r="AW1326" s="169"/>
      <c r="AX1326" s="169"/>
      <c r="AY1326" s="169"/>
      <c r="AZ1326" s="169"/>
      <c r="BA1326" s="169"/>
      <c r="BB1326" s="169"/>
      <c r="BC1326" s="169"/>
      <c r="BD1326" s="169"/>
      <c r="BE1326" s="169"/>
      <c r="BF1326" s="169"/>
      <c r="BG1326" s="169"/>
      <c r="BH1326" s="418"/>
      <c r="BI1326" s="419"/>
      <c r="BJ1326" s="419"/>
      <c r="BK1326" s="419"/>
      <c r="BL1326" s="419"/>
      <c r="BM1326" s="419"/>
      <c r="BN1326" s="419"/>
      <c r="BO1326" s="419"/>
      <c r="BP1326" s="419"/>
      <c r="BQ1326" s="419"/>
      <c r="BR1326" s="419"/>
      <c r="BS1326" s="419"/>
      <c r="BT1326" s="419"/>
      <c r="BU1326" s="118"/>
      <c r="BV1326" s="118"/>
      <c r="BW1326" s="118"/>
      <c r="BX1326" s="118"/>
      <c r="BY1326" s="118"/>
      <c r="BZ1326" s="118"/>
      <c r="CA1326" s="118"/>
      <c r="CB1326" s="118"/>
      <c r="CC1326" s="118"/>
      <c r="CD1326" s="118"/>
      <c r="CE1326" s="118"/>
      <c r="CF1326" s="118"/>
      <c r="CG1326" s="118"/>
      <c r="CH1326" s="118"/>
      <c r="CI1326" s="9"/>
    </row>
    <row r="1327" spans="1:99" ht="15" customHeight="1" x14ac:dyDescent="0.25">
      <c r="A1327" s="382"/>
      <c r="B1327" s="189"/>
      <c r="C1327" s="333">
        <v>1.5</v>
      </c>
      <c r="D1327" s="333">
        <v>1.45</v>
      </c>
      <c r="E1327" s="383">
        <v>1.25</v>
      </c>
      <c r="F1327" s="272">
        <v>1.5</v>
      </c>
      <c r="G1327" s="384">
        <v>1.5</v>
      </c>
      <c r="H1327" s="385">
        <v>1.5</v>
      </c>
      <c r="I1327" s="386"/>
      <c r="K1327" s="387" t="s">
        <v>56</v>
      </c>
      <c r="L1327" s="388"/>
      <c r="M1327" s="476" t="s">
        <v>115</v>
      </c>
      <c r="N1327" s="477"/>
      <c r="O1327" s="376"/>
      <c r="S1327" s="309"/>
      <c r="T1327" s="389"/>
      <c r="U1327" s="478" t="s">
        <v>109</v>
      </c>
      <c r="V1327" s="479"/>
      <c r="W1327" s="169"/>
      <c r="X1327" s="348"/>
      <c r="Y1327" s="390" t="s">
        <v>116</v>
      </c>
      <c r="Z1327" s="390">
        <f>100-(Z1330+V1330+0.15)</f>
        <v>94.202940338048137</v>
      </c>
      <c r="AA1327" s="348"/>
      <c r="AE1327" s="348"/>
      <c r="AF1327" s="348"/>
      <c r="AG1327" s="169"/>
      <c r="AH1327" s="169"/>
      <c r="AI1327" s="169"/>
      <c r="AJ1327" s="169"/>
      <c r="AK1327" s="169"/>
      <c r="AL1327" s="169"/>
      <c r="AM1327" s="169"/>
      <c r="AN1327" s="169"/>
      <c r="AO1327" s="169"/>
      <c r="AP1327" s="169"/>
      <c r="AQ1327" s="169"/>
      <c r="AR1327" s="169"/>
      <c r="AS1327" s="169"/>
      <c r="AT1327" s="169"/>
      <c r="AU1327" s="169"/>
      <c r="AV1327" s="169"/>
      <c r="AW1327" s="169"/>
      <c r="AX1327" s="169"/>
      <c r="AY1327" s="169"/>
      <c r="AZ1327" s="169"/>
      <c r="BA1327" s="169"/>
      <c r="BB1327" s="169"/>
      <c r="BC1327" s="169"/>
      <c r="BD1327" s="169"/>
      <c r="BE1327" s="169"/>
      <c r="BF1327" s="169"/>
      <c r="BG1327" s="169"/>
      <c r="BH1327" s="418"/>
      <c r="BI1327" s="419"/>
      <c r="BJ1327" s="419"/>
      <c r="BK1327" s="419"/>
      <c r="BL1327" s="419"/>
      <c r="BM1327" s="419"/>
      <c r="BN1327" s="419"/>
      <c r="BO1327" s="419"/>
      <c r="BP1327" s="419"/>
      <c r="BQ1327" s="419"/>
      <c r="BR1327" s="419"/>
      <c r="BS1327" s="419"/>
      <c r="BT1327" s="419"/>
      <c r="BU1327" s="118"/>
      <c r="BV1327" s="118"/>
      <c r="BW1327" s="118"/>
      <c r="BX1327" s="118"/>
      <c r="BY1327" s="118"/>
      <c r="BZ1327" s="118"/>
      <c r="CA1327" s="118"/>
      <c r="CB1327" s="118"/>
      <c r="CC1327" s="118"/>
      <c r="CD1327" s="118"/>
      <c r="CE1327" s="118"/>
      <c r="CF1327" s="118"/>
      <c r="CG1327" s="118"/>
      <c r="CH1327" s="118"/>
      <c r="CI1327" s="9"/>
    </row>
    <row r="1328" spans="1:99" ht="15.75" customHeight="1" x14ac:dyDescent="0.25">
      <c r="A1328" s="365" t="s">
        <v>117</v>
      </c>
      <c r="B1328" s="241" t="s">
        <v>38</v>
      </c>
      <c r="C1328" s="337">
        <f>BX1305/(BX1305+F1307)%</f>
        <v>2.3945733899967303</v>
      </c>
      <c r="D1328" s="337">
        <f>BX1306/(BX1306+F1308)%</f>
        <v>2.2552692322246193</v>
      </c>
      <c r="E1328" s="337">
        <f>BX1308/(BX1308+F1309)%</f>
        <v>2.4213487935885416</v>
      </c>
      <c r="F1328" s="339">
        <f>BX1310/(BX1310+F1310)%</f>
        <v>3.5168613965847362</v>
      </c>
      <c r="G1328" s="391">
        <f>BX1312/(BX1312+F1311)%</f>
        <v>6.7757009345794401</v>
      </c>
      <c r="H1328" s="392">
        <f>BX1313/(BX1313+F1312)%</f>
        <v>3.5443037974683542</v>
      </c>
      <c r="I1328" s="393"/>
      <c r="K1328" s="337" t="e">
        <f>BZ1303/(F1305)%</f>
        <v>#DIV/0!</v>
      </c>
      <c r="L1328" s="309"/>
      <c r="M1328" s="476" t="s">
        <v>118</v>
      </c>
      <c r="N1328" s="477"/>
      <c r="O1328" s="376"/>
      <c r="S1328" s="309"/>
      <c r="T1328" s="492" t="s">
        <v>119</v>
      </c>
      <c r="U1328" s="183" t="s">
        <v>36</v>
      </c>
      <c r="V1328" s="366">
        <v>5.25</v>
      </c>
      <c r="W1328" s="169"/>
      <c r="X1328" s="348"/>
      <c r="Y1328" s="484" t="s">
        <v>120</v>
      </c>
      <c r="Z1328" s="484"/>
      <c r="AA1328" s="348"/>
      <c r="AB1328" s="348"/>
      <c r="AC1328" s="348"/>
      <c r="AD1328" s="348"/>
      <c r="AE1328" s="348"/>
      <c r="AF1328" s="348"/>
      <c r="AG1328" s="169"/>
      <c r="AH1328" s="169"/>
      <c r="AI1328" s="169"/>
      <c r="AJ1328" s="169"/>
      <c r="AK1328" s="169"/>
      <c r="AL1328" s="169"/>
      <c r="AM1328" s="169"/>
      <c r="AN1328" s="169"/>
      <c r="AO1328" s="169"/>
      <c r="AP1328" s="169"/>
      <c r="AQ1328" s="169"/>
      <c r="AR1328" s="169"/>
      <c r="AS1328" s="169"/>
      <c r="AT1328" s="169"/>
      <c r="AU1328" s="169"/>
      <c r="AV1328" s="169"/>
      <c r="AW1328" s="169"/>
      <c r="AX1328" s="169"/>
      <c r="AY1328" s="169"/>
      <c r="AZ1328" s="169"/>
      <c r="BA1328" s="169"/>
      <c r="BB1328" s="169"/>
      <c r="BC1328" s="169"/>
      <c r="BD1328" s="169"/>
      <c r="BE1328" s="169"/>
      <c r="BF1328" s="169"/>
      <c r="BG1328" s="169"/>
      <c r="BH1328" s="418"/>
      <c r="BI1328" s="419"/>
      <c r="BJ1328" s="419"/>
      <c r="BK1328" s="419"/>
      <c r="BL1328" s="419"/>
      <c r="BM1328" s="419"/>
      <c r="BN1328" s="419"/>
      <c r="BO1328" s="419"/>
      <c r="BP1328" s="419"/>
      <c r="BQ1328" s="419"/>
      <c r="BR1328" s="419"/>
      <c r="BS1328" s="419"/>
      <c r="BT1328" s="419"/>
      <c r="BU1328" s="118"/>
      <c r="BV1328" s="118"/>
      <c r="BW1328" s="118"/>
      <c r="BX1328" s="118"/>
      <c r="BY1328" s="118"/>
      <c r="BZ1328" s="118"/>
      <c r="CA1328" s="118"/>
      <c r="CB1328" s="118"/>
      <c r="CC1328" s="118"/>
      <c r="CD1328" s="118"/>
      <c r="CE1328" s="118"/>
      <c r="CF1328" s="118"/>
      <c r="CG1328" s="118"/>
      <c r="CH1328" s="118"/>
      <c r="CI1328" s="9"/>
    </row>
    <row r="1329" spans="1:99" ht="15.75" customHeight="1" x14ac:dyDescent="0.25">
      <c r="A1329" s="365"/>
      <c r="B1329" s="241" t="s">
        <v>39</v>
      </c>
      <c r="C1329" s="337">
        <f>CE1305/(CE1305+G1307)%</f>
        <v>8.3079322322251348E-2</v>
      </c>
      <c r="D1329" s="337">
        <f>CE1306/(CE1306+G1308)%</f>
        <v>8.1805676380587458E-2</v>
      </c>
      <c r="E1329" s="337">
        <f>CE1308/(CE1308+G1309)%</f>
        <v>9.8855607114401334E-2</v>
      </c>
      <c r="F1329" s="339">
        <f>CE1310/(CE1310+G1310)%</f>
        <v>0.1736995692250683</v>
      </c>
      <c r="G1329" s="391">
        <f>CE1312/(CE1312+G1311)%</f>
        <v>0.28643767017525379</v>
      </c>
      <c r="H1329" s="394">
        <f>CF1313/(CF1313+G1312)%</f>
        <v>0.13844349951262239</v>
      </c>
      <c r="K1329" s="352">
        <f>CG1303/(G1305)%</f>
        <v>0</v>
      </c>
      <c r="M1329" s="485" t="s">
        <v>121</v>
      </c>
      <c r="N1329" s="467"/>
      <c r="O1329" s="395"/>
      <c r="T1329" s="492"/>
      <c r="U1329" s="183" t="s">
        <v>38</v>
      </c>
      <c r="V1329" s="193">
        <f>BY1324/(BY1324+F1318)%</f>
        <v>6.6392550489781117</v>
      </c>
      <c r="W1329" s="169"/>
      <c r="X1329" s="260"/>
      <c r="Y1329" s="183" t="s">
        <v>122</v>
      </c>
      <c r="Z1329" s="396">
        <v>0</v>
      </c>
      <c r="AA1329" s="260"/>
      <c r="AB1329" s="260"/>
      <c r="AC1329" s="260"/>
      <c r="AD1329" s="260"/>
      <c r="AE1329" s="260"/>
      <c r="AF1329" s="260"/>
      <c r="AG1329" s="223"/>
      <c r="AH1329" s="223"/>
      <c r="AI1329" s="223"/>
      <c r="AJ1329" s="223"/>
      <c r="AK1329" s="223"/>
      <c r="AL1329" s="223"/>
      <c r="AM1329" s="223"/>
      <c r="AN1329" s="223"/>
      <c r="AO1329" s="223"/>
      <c r="AP1329" s="223"/>
      <c r="AQ1329" s="223"/>
      <c r="AR1329" s="223"/>
      <c r="AS1329" s="223"/>
      <c r="AT1329" s="223"/>
      <c r="AU1329" s="223"/>
      <c r="AV1329" s="223"/>
      <c r="AW1329" s="223"/>
      <c r="AX1329" s="223"/>
      <c r="AY1329" s="223"/>
      <c r="AZ1329" s="223"/>
      <c r="BA1329" s="223"/>
      <c r="BB1329" s="223"/>
      <c r="BC1329" s="223"/>
      <c r="BD1329" s="223"/>
      <c r="BE1329" s="223"/>
      <c r="BF1329" s="223"/>
      <c r="BG1329" s="223"/>
      <c r="BH1329" s="380"/>
      <c r="BI1329" s="381"/>
      <c r="BJ1329" s="381"/>
      <c r="BK1329" s="381"/>
      <c r="BL1329" s="381"/>
      <c r="BM1329" s="381"/>
      <c r="BN1329" s="381"/>
      <c r="BO1329" s="381"/>
      <c r="BP1329" s="381"/>
      <c r="BQ1329" s="381"/>
      <c r="BR1329" s="381"/>
      <c r="BS1329" s="381"/>
      <c r="BT1329" s="381"/>
      <c r="BU1329" s="87"/>
      <c r="BV1329" s="87"/>
      <c r="BW1329" s="87"/>
      <c r="BX1329" s="87"/>
      <c r="BY1329" s="87"/>
      <c r="BZ1329" s="87"/>
      <c r="CA1329" s="87"/>
      <c r="CB1329" s="87"/>
      <c r="CC1329" s="87"/>
      <c r="CD1329" s="87"/>
      <c r="CE1329" s="87"/>
      <c r="CF1329" s="87"/>
      <c r="CG1329" s="87"/>
      <c r="CH1329" s="87"/>
      <c r="CI1329" s="9"/>
    </row>
    <row r="1330" spans="1:99" ht="15.75" customHeight="1" x14ac:dyDescent="0.25">
      <c r="A1330" s="382"/>
      <c r="B1330" s="234"/>
      <c r="C1330" s="333">
        <v>1.95</v>
      </c>
      <c r="D1330" s="333">
        <v>1.75</v>
      </c>
      <c r="E1330" s="333">
        <v>1.65</v>
      </c>
      <c r="F1330" s="384"/>
      <c r="G1330" s="322" t="s">
        <v>123</v>
      </c>
      <c r="H1330" s="397" t="s">
        <v>45</v>
      </c>
      <c r="I1330" s="327" t="s">
        <v>48</v>
      </c>
      <c r="J1330" s="327" t="s">
        <v>52</v>
      </c>
      <c r="K1330" s="327" t="s">
        <v>58</v>
      </c>
      <c r="L1330" s="372" t="s">
        <v>61</v>
      </c>
      <c r="M1330" s="323" t="s">
        <v>65</v>
      </c>
      <c r="N1330" s="323" t="s">
        <v>70</v>
      </c>
      <c r="O1330" s="327" t="s">
        <v>77</v>
      </c>
      <c r="P1330" s="327" t="s">
        <v>80</v>
      </c>
      <c r="Q1330" s="398" t="s">
        <v>82</v>
      </c>
      <c r="R1330" s="398" t="s">
        <v>84</v>
      </c>
      <c r="S1330" s="399" t="s">
        <v>86</v>
      </c>
      <c r="T1330" s="493"/>
      <c r="U1330" s="183" t="s">
        <v>39</v>
      </c>
      <c r="V1330" s="414">
        <f>CF1324/(CF1324+G1318)%</f>
        <v>5.6470596619518636</v>
      </c>
      <c r="W1330" s="169"/>
      <c r="X1330" s="260"/>
      <c r="Y1330" s="183" t="s">
        <v>124</v>
      </c>
      <c r="Z1330" s="400">
        <f>Z1329/((CF1324+G1318)+(CF1324+G1318)*0.0015)%</f>
        <v>0</v>
      </c>
      <c r="AF1330" s="260"/>
      <c r="AG1330" s="223"/>
      <c r="AH1330" s="223"/>
      <c r="AI1330" s="223"/>
      <c r="AJ1330" s="223"/>
      <c r="AK1330" s="223"/>
      <c r="AL1330" s="223"/>
      <c r="AM1330" s="223"/>
      <c r="AN1330" s="223"/>
      <c r="AO1330" s="223"/>
      <c r="AP1330" s="223"/>
      <c r="AQ1330" s="223"/>
      <c r="AR1330" s="223"/>
      <c r="AS1330" s="223"/>
      <c r="AT1330" s="223"/>
      <c r="AU1330" s="223"/>
      <c r="AV1330" s="223"/>
      <c r="AW1330" s="223"/>
      <c r="AX1330" s="223"/>
      <c r="AY1330" s="223"/>
      <c r="AZ1330" s="223"/>
      <c r="BA1330" s="223"/>
      <c r="BB1330" s="223"/>
      <c r="BC1330" s="223"/>
      <c r="BD1330" s="223"/>
      <c r="BE1330" s="223"/>
      <c r="BF1330" s="223"/>
      <c r="BG1330" s="223"/>
      <c r="BH1330" s="380"/>
      <c r="BI1330" s="381"/>
      <c r="BJ1330" s="381"/>
      <c r="BK1330" s="381"/>
      <c r="BL1330" s="381"/>
      <c r="BM1330" s="381"/>
      <c r="BN1330" s="381"/>
      <c r="BO1330" s="381"/>
      <c r="BP1330" s="381"/>
      <c r="BQ1330" s="381"/>
      <c r="BR1330" s="381"/>
      <c r="BS1330" s="381"/>
      <c r="BT1330" s="381"/>
      <c r="BU1330" s="87"/>
      <c r="BV1330" s="87"/>
      <c r="BW1330" s="87"/>
      <c r="BX1330" s="87"/>
      <c r="BY1330" s="87"/>
      <c r="BZ1330" s="87"/>
      <c r="CA1330" s="87"/>
      <c r="CB1330" s="87"/>
      <c r="CC1330" s="87"/>
      <c r="CD1330" s="87"/>
      <c r="CE1330" s="87"/>
      <c r="CF1330" s="87"/>
      <c r="CG1330" s="87"/>
      <c r="CH1330" s="87"/>
      <c r="CI1330" s="9"/>
    </row>
    <row r="1331" spans="1:99" ht="15" customHeight="1" x14ac:dyDescent="0.25">
      <c r="A1331" s="365" t="s">
        <v>109</v>
      </c>
      <c r="B1331" s="241" t="s">
        <v>38</v>
      </c>
      <c r="C1331" s="337">
        <f>BY1305/(BY1305+F1307)%</f>
        <v>2.6332952877873796</v>
      </c>
      <c r="D1331" s="337">
        <f>BY1306/(BY1306+F1308)%</f>
        <v>2.4766866764828031</v>
      </c>
      <c r="E1331" s="337">
        <f>BY1308/(BY1308+F1309)%</f>
        <v>2.719932001699958</v>
      </c>
      <c r="F1331" s="338">
        <f>BY1310/(BY1310+F1310)%</f>
        <v>3.5168613965847362</v>
      </c>
      <c r="G1331" s="274" t="s">
        <v>38</v>
      </c>
      <c r="H1331" s="337">
        <f>BZ1297/(F1297+F1298+F1299)%</f>
        <v>0</v>
      </c>
      <c r="I1331" s="337">
        <f>BZ1299/(F1300+F1301+F1302)%</f>
        <v>0</v>
      </c>
      <c r="J1331" s="337">
        <f>BZ1301/(F1303+F1304)%</f>
        <v>0</v>
      </c>
      <c r="K1331" s="337">
        <f>BZ1305/F1307%</f>
        <v>0</v>
      </c>
      <c r="L1331" s="337">
        <f>BZ1306/F1308%</f>
        <v>0</v>
      </c>
      <c r="M1331" s="337">
        <f>BZ1308/F1309%</f>
        <v>0</v>
      </c>
      <c r="N1331" s="386">
        <f>BZ1310/F1310%</f>
        <v>0</v>
      </c>
      <c r="O1331" s="337">
        <f>BZ1314/F1313%</f>
        <v>2.8296304265963745</v>
      </c>
      <c r="P1331" s="337">
        <f>BZ1316/F1314%</f>
        <v>2.31866305013562</v>
      </c>
      <c r="Q1331" s="337">
        <f>BZ1318/F1315%</f>
        <v>1.1480083211341401</v>
      </c>
      <c r="R1331" s="386">
        <f>BZ1320/F1316%</f>
        <v>11.056936143441336</v>
      </c>
      <c r="S1331" s="272">
        <f>BZ1322/F1317%</f>
        <v>1.965443833853161</v>
      </c>
      <c r="T1331" s="493" t="s">
        <v>14</v>
      </c>
      <c r="U1331" s="183" t="s">
        <v>38</v>
      </c>
      <c r="V1331" s="193">
        <f>BZ1324/F1318%/0.381</f>
        <v>2.4030027334666073</v>
      </c>
      <c r="W1331" s="223"/>
      <c r="X1331" s="260"/>
      <c r="AF1331" s="260"/>
      <c r="AG1331" s="223"/>
      <c r="AH1331" s="223"/>
      <c r="AI1331" s="223"/>
      <c r="AJ1331" s="223"/>
      <c r="AK1331" s="223"/>
      <c r="AL1331" s="223"/>
      <c r="AM1331" s="223"/>
      <c r="AN1331" s="223"/>
      <c r="AO1331" s="223"/>
      <c r="AP1331" s="223"/>
      <c r="AQ1331" s="223"/>
      <c r="AR1331" s="223"/>
      <c r="AS1331" s="223"/>
      <c r="AT1331" s="223"/>
      <c r="AU1331" s="223"/>
      <c r="AV1331" s="223"/>
      <c r="AW1331" s="223"/>
      <c r="AX1331" s="223"/>
      <c r="AY1331" s="223"/>
      <c r="AZ1331" s="223"/>
      <c r="BA1331" s="223"/>
      <c r="BB1331" s="223"/>
      <c r="BC1331" s="223"/>
      <c r="BD1331" s="223"/>
      <c r="BE1331" s="223"/>
      <c r="BF1331" s="223"/>
      <c r="BG1331" s="223"/>
      <c r="BH1331" s="380"/>
      <c r="BI1331" s="381"/>
      <c r="BJ1331" s="381"/>
      <c r="BK1331" s="381"/>
      <c r="BL1331" s="381"/>
      <c r="BM1331" s="381"/>
      <c r="BN1331" s="381"/>
      <c r="BO1331" s="381"/>
      <c r="BP1331" s="381"/>
      <c r="BQ1331" s="381"/>
      <c r="BR1331" s="381"/>
      <c r="BS1331" s="381"/>
      <c r="BT1331" s="381"/>
      <c r="BU1331" s="87"/>
      <c r="BV1331" s="87"/>
      <c r="BW1331" s="87"/>
      <c r="BX1331" s="87"/>
      <c r="BY1331" s="87"/>
      <c r="BZ1331" s="87"/>
      <c r="CA1331" s="87"/>
      <c r="CB1331" s="87"/>
      <c r="CC1331" s="87"/>
      <c r="CD1331" s="87"/>
      <c r="CE1331" s="87"/>
      <c r="CF1331" s="87"/>
      <c r="CG1331" s="87"/>
      <c r="CH1331" s="87"/>
      <c r="CI1331" s="9"/>
    </row>
    <row r="1332" spans="1:99" ht="15" customHeight="1" x14ac:dyDescent="0.25">
      <c r="A1332" s="401"/>
      <c r="B1332" s="351" t="s">
        <v>39</v>
      </c>
      <c r="C1332" s="352">
        <f>CF1305/(CF1305+G1307)%</f>
        <v>9.1577947576586646E-2</v>
      </c>
      <c r="D1332" s="352">
        <f>CF1306/(CF1306+G1308)%</f>
        <v>9.0033732455431212E-2</v>
      </c>
      <c r="E1332" s="352">
        <f>CF1308/(CF1308+G1309)%</f>
        <v>0.11137264346797707</v>
      </c>
      <c r="F1332" s="353">
        <f>CF1310/(CF1310+G1310)%</f>
        <v>0.1736995692250683</v>
      </c>
      <c r="G1332" s="402" t="s">
        <v>39</v>
      </c>
      <c r="H1332" s="352">
        <f>CG1297/(G1297+G1298+G1299)%</f>
        <v>0</v>
      </c>
      <c r="I1332" s="352">
        <f>CG1299/(G1300+G1301+G1302)%</f>
        <v>0</v>
      </c>
      <c r="J1332" s="352">
        <f>CG1301/(G1303+G1304)%</f>
        <v>0</v>
      </c>
      <c r="K1332" s="352">
        <f>CG1305/G1307%</f>
        <v>0</v>
      </c>
      <c r="L1332" s="352">
        <f>CG1306/G1308%</f>
        <v>0</v>
      </c>
      <c r="M1332" s="352">
        <f>CG1308/G1309%</f>
        <v>0</v>
      </c>
      <c r="N1332" s="393">
        <f>CG1310/G1310%</f>
        <v>0</v>
      </c>
      <c r="O1332" s="352">
        <f>CG1314/G1313%</f>
        <v>0.10445058792177883</v>
      </c>
      <c r="P1332" s="352">
        <f>CG1316/G1314%</f>
        <v>5.6476585660062112E-2</v>
      </c>
      <c r="Q1332" s="352">
        <f>CG1318/G1315%</f>
        <v>0.24104961739439928</v>
      </c>
      <c r="R1332" s="393">
        <f>CG1320/G1316%</f>
        <v>0.36226656222945958</v>
      </c>
      <c r="S1332" s="403">
        <f>CG1322/G1317%</f>
        <v>4.7974613333075553E-2</v>
      </c>
      <c r="T1332" s="494"/>
      <c r="U1332" s="404" t="s">
        <v>39</v>
      </c>
      <c r="V1332" s="405">
        <f>CG1324/G1318%/0.381</f>
        <v>0.22080674556734567</v>
      </c>
      <c r="W1332" s="223"/>
      <c r="X1332" s="260"/>
      <c r="AF1332" s="260"/>
      <c r="AG1332" s="223"/>
      <c r="AH1332" s="223"/>
      <c r="AI1332" s="223"/>
      <c r="AJ1332" s="223"/>
      <c r="AK1332" s="223"/>
      <c r="AL1332" s="223"/>
      <c r="AM1332" s="223"/>
      <c r="AN1332" s="223"/>
      <c r="AO1332" s="223"/>
      <c r="AP1332" s="223"/>
      <c r="AQ1332" s="223"/>
      <c r="AR1332" s="223"/>
      <c r="AS1332" s="223"/>
      <c r="AT1332" s="223"/>
      <c r="AU1332" s="223"/>
      <c r="AV1332" s="223"/>
      <c r="AW1332" s="223"/>
      <c r="AX1332" s="223"/>
      <c r="AY1332" s="223"/>
      <c r="AZ1332" s="223"/>
      <c r="BA1332" s="223"/>
      <c r="BB1332" s="223"/>
      <c r="BC1332" s="223"/>
      <c r="BD1332" s="223"/>
      <c r="BE1332" s="223"/>
      <c r="BF1332" s="223"/>
      <c r="BG1332" s="223"/>
      <c r="BH1332" s="380"/>
      <c r="BI1332" s="381"/>
      <c r="BJ1332" s="381"/>
      <c r="BK1332" s="381"/>
      <c r="BL1332" s="381"/>
      <c r="BM1332" s="381"/>
      <c r="BN1332" s="381"/>
      <c r="BO1332" s="381"/>
      <c r="BP1332" s="381"/>
      <c r="BQ1332" s="381"/>
      <c r="BR1332" s="381"/>
      <c r="BS1332" s="381"/>
      <c r="BT1332" s="381"/>
      <c r="BU1332" s="87"/>
      <c r="BV1332" s="87"/>
      <c r="BW1332" s="87"/>
      <c r="BX1332" s="87"/>
      <c r="BY1332" s="87"/>
      <c r="BZ1332" s="87"/>
      <c r="CA1332" s="87"/>
      <c r="CB1332" s="87"/>
      <c r="CC1332" s="87"/>
      <c r="CD1332" s="87"/>
      <c r="CE1332" s="87"/>
      <c r="CF1332" s="87"/>
      <c r="CG1332" s="87"/>
      <c r="CH1332" s="87"/>
      <c r="CI1332" s="9"/>
    </row>
    <row r="1333" spans="1:99" ht="15" customHeight="1" x14ac:dyDescent="0.25">
      <c r="A1333" s="408" t="s">
        <v>125</v>
      </c>
      <c r="B1333" s="348"/>
      <c r="C1333" s="348"/>
      <c r="D1333" s="309"/>
      <c r="E1333" s="309"/>
      <c r="F1333" s="309"/>
      <c r="G1333" s="309"/>
      <c r="H1333" s="309"/>
      <c r="I1333" s="309"/>
      <c r="J1333" s="309"/>
      <c r="K1333" s="309"/>
      <c r="L1333" s="309"/>
      <c r="M1333" s="309"/>
      <c r="N1333" s="213"/>
      <c r="O1333" s="213"/>
      <c r="P1333" s="213"/>
      <c r="Q1333" s="309"/>
      <c r="R1333" s="309"/>
      <c r="W1333" s="223"/>
      <c r="X1333" s="309"/>
      <c r="Y1333" s="309"/>
      <c r="Z1333" s="309"/>
      <c r="AA1333" s="310"/>
      <c r="AB1333" s="310"/>
      <c r="AC1333" s="310"/>
      <c r="AD1333" s="310"/>
      <c r="AE1333" s="310"/>
      <c r="AF1333" s="310"/>
      <c r="AG1333" s="409"/>
      <c r="AH1333" s="409"/>
      <c r="AI1333" s="409"/>
      <c r="AJ1333" s="409"/>
      <c r="AK1333" s="409"/>
      <c r="AL1333" s="409"/>
      <c r="AM1333" s="409"/>
      <c r="AN1333" s="409"/>
      <c r="AO1333" s="409"/>
      <c r="AP1333" s="409"/>
      <c r="AQ1333" s="409"/>
      <c r="AR1333" s="409"/>
      <c r="AS1333" s="409"/>
      <c r="AT1333" s="409"/>
      <c r="AU1333" s="409"/>
      <c r="AV1333" s="409"/>
      <c r="AW1333" s="409"/>
      <c r="AX1333" s="409"/>
      <c r="AY1333" s="409"/>
      <c r="AZ1333" s="409"/>
      <c r="BA1333" s="409"/>
      <c r="BB1333" s="409"/>
      <c r="BC1333" s="409"/>
      <c r="BD1333" s="409"/>
      <c r="BE1333" s="409"/>
      <c r="BF1333" s="409"/>
      <c r="BG1333" s="313"/>
      <c r="BH1333" s="380"/>
      <c r="BI1333" s="381"/>
      <c r="BJ1333" s="381"/>
      <c r="BK1333" s="381"/>
      <c r="BL1333" s="381"/>
      <c r="BM1333" s="381"/>
      <c r="BN1333" s="381"/>
      <c r="BO1333" s="381"/>
      <c r="BP1333" s="381"/>
      <c r="BQ1333" s="381"/>
      <c r="BR1333" s="381"/>
      <c r="BS1333" s="381"/>
      <c r="BT1333" s="381"/>
      <c r="BU1333" s="87"/>
      <c r="BV1333" s="87"/>
      <c r="BW1333" s="87"/>
      <c r="BX1333" s="87"/>
      <c r="BY1333" s="87"/>
      <c r="BZ1333" s="87"/>
      <c r="CA1333" s="87"/>
      <c r="CB1333" s="87"/>
      <c r="CC1333" s="87"/>
      <c r="CD1333" s="87"/>
      <c r="CE1333" s="87"/>
      <c r="CF1333" s="87"/>
      <c r="CG1333" s="87"/>
      <c r="CH1333" s="87"/>
      <c r="CI1333" s="9"/>
    </row>
    <row r="1334" spans="1:99" ht="15" customHeight="1" x14ac:dyDescent="0.3">
      <c r="A1334" s="363"/>
      <c r="F1334" s="420"/>
      <c r="S1334" s="161"/>
      <c r="T1334" s="161"/>
      <c r="U1334" s="161"/>
      <c r="V1334" s="161"/>
      <c r="W1334" s="223"/>
      <c r="BG1334" s="409"/>
      <c r="BH1334" s="380"/>
      <c r="BI1334" s="381"/>
      <c r="BJ1334" s="381"/>
      <c r="BK1334" s="381"/>
      <c r="BL1334" s="381"/>
      <c r="BM1334" s="381"/>
      <c r="BN1334" s="381"/>
      <c r="BO1334" s="381"/>
      <c r="BP1334" s="381"/>
      <c r="BQ1334" s="381"/>
      <c r="BR1334" s="381"/>
      <c r="BS1334" s="381"/>
      <c r="BT1334" s="381"/>
      <c r="BU1334" s="87"/>
      <c r="BV1334" s="87"/>
      <c r="BW1334" s="87"/>
      <c r="BX1334" s="87"/>
      <c r="BY1334" s="87"/>
      <c r="BZ1334" s="87"/>
      <c r="CA1334" s="87"/>
      <c r="CB1334" s="87"/>
      <c r="CC1334" s="87"/>
      <c r="CD1334" s="87"/>
      <c r="CE1334" s="87"/>
      <c r="CF1334" s="87"/>
      <c r="CG1334" s="87"/>
      <c r="CH1334" s="87"/>
      <c r="CI1334" s="9"/>
    </row>
    <row r="1335" spans="1:99" ht="15" customHeight="1" x14ac:dyDescent="0.25">
      <c r="A1335" s="363"/>
      <c r="W1335" s="213"/>
      <c r="BH1335" s="380"/>
      <c r="BI1335" s="381"/>
      <c r="BJ1335" s="381"/>
      <c r="BK1335" s="381"/>
      <c r="BL1335" s="381"/>
      <c r="BM1335" s="381"/>
      <c r="BN1335" s="381"/>
      <c r="BO1335" s="381"/>
      <c r="BP1335" s="381"/>
      <c r="BQ1335" s="381"/>
      <c r="BR1335" s="381"/>
      <c r="BS1335" s="381"/>
      <c r="BT1335" s="381"/>
      <c r="BU1335" s="87"/>
      <c r="BV1335" s="87"/>
      <c r="BW1335" s="87"/>
      <c r="BX1335" s="87"/>
      <c r="BY1335" s="87"/>
      <c r="BZ1335" s="87"/>
      <c r="CA1335" s="87"/>
      <c r="CB1335" s="87"/>
      <c r="CC1335" s="87"/>
      <c r="CD1335" s="87"/>
      <c r="CE1335" s="87"/>
      <c r="CF1335" s="87"/>
      <c r="CG1335" s="87"/>
      <c r="CH1335" s="87"/>
      <c r="CI1335" s="9"/>
    </row>
    <row r="1336" spans="1:99" ht="15" customHeight="1" x14ac:dyDescent="0.25">
      <c r="A1336" s="363"/>
      <c r="W1336" s="213"/>
      <c r="BH1336" s="409"/>
      <c r="BI1336" s="409"/>
      <c r="BJ1336" s="409"/>
      <c r="BK1336" s="409"/>
      <c r="BL1336" s="409"/>
      <c r="BM1336" s="409"/>
      <c r="BN1336" s="409"/>
      <c r="BO1336" s="409"/>
      <c r="BP1336" s="409"/>
      <c r="BQ1336" s="409"/>
      <c r="BR1336" s="409"/>
      <c r="BS1336" s="409"/>
      <c r="BT1336" s="40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</row>
    <row r="1337" spans="1:99" ht="23.25" customHeight="1" x14ac:dyDescent="0.3">
      <c r="A1337" s="156" t="s">
        <v>0</v>
      </c>
      <c r="B1337" s="157"/>
      <c r="C1337" s="157"/>
      <c r="D1337" s="157"/>
      <c r="E1337" s="157"/>
      <c r="F1337" s="157"/>
      <c r="G1337" s="157"/>
      <c r="H1337" s="158"/>
      <c r="I1337" s="159"/>
      <c r="J1337" s="159"/>
      <c r="K1337" s="426" t="s">
        <v>1</v>
      </c>
      <c r="L1337" s="427"/>
      <c r="M1337" s="486" t="s">
        <v>567</v>
      </c>
      <c r="N1337" s="486"/>
      <c r="O1337" s="159"/>
      <c r="P1337" s="159"/>
      <c r="Q1337" s="159"/>
      <c r="R1337" s="159"/>
      <c r="S1337" s="159"/>
      <c r="T1337" s="159"/>
      <c r="U1337" s="159"/>
      <c r="V1337" s="160"/>
      <c r="W1337" s="161"/>
      <c r="X1337" s="161"/>
      <c r="Y1337" s="161"/>
      <c r="Z1337" s="161"/>
      <c r="AA1337" s="161"/>
      <c r="AB1337" s="161"/>
      <c r="AC1337" s="161"/>
      <c r="AD1337" s="161"/>
      <c r="AE1337" s="161"/>
      <c r="AF1337" s="161"/>
      <c r="AG1337" s="161"/>
      <c r="AH1337" s="161"/>
      <c r="AI1337" s="161"/>
      <c r="AJ1337" s="161"/>
      <c r="AK1337" s="161"/>
      <c r="AL1337" s="161"/>
      <c r="AM1337" s="161"/>
      <c r="AN1337" s="161"/>
      <c r="AO1337" s="161"/>
      <c r="AP1337" s="161"/>
      <c r="AQ1337" s="161"/>
      <c r="AR1337" s="161"/>
      <c r="AS1337" s="161"/>
      <c r="AT1337" s="161"/>
      <c r="AU1337" s="161"/>
      <c r="AV1337" s="161"/>
      <c r="AW1337" s="161"/>
      <c r="AX1337" s="161"/>
      <c r="AY1337" s="161"/>
      <c r="AZ1337" s="161"/>
      <c r="BA1337" s="161"/>
      <c r="BB1337" s="161"/>
      <c r="BC1337" s="161"/>
      <c r="BD1337" s="161"/>
      <c r="BE1337" s="161"/>
      <c r="BF1337" s="161"/>
      <c r="BG1337" s="161"/>
      <c r="BH1337" s="162">
        <v>30</v>
      </c>
      <c r="BI1337" s="430" t="s">
        <v>2</v>
      </c>
      <c r="BJ1337" s="431"/>
      <c r="BK1337" s="431"/>
      <c r="BL1337" s="432"/>
      <c r="BM1337" s="430" t="s">
        <v>3</v>
      </c>
      <c r="BN1337" s="431"/>
      <c r="BO1337" s="431"/>
      <c r="BP1337" s="432"/>
      <c r="BQ1337" s="430" t="s">
        <v>4</v>
      </c>
      <c r="BR1337" s="431"/>
      <c r="BS1337" s="431"/>
      <c r="BT1337" s="433"/>
      <c r="BU1337" s="87"/>
      <c r="BV1337" s="87"/>
      <c r="BW1337" s="87"/>
      <c r="BX1337" s="87"/>
      <c r="BY1337" s="88" t="s">
        <v>5</v>
      </c>
      <c r="BZ1337" s="89"/>
      <c r="CA1337" s="89"/>
      <c r="CB1337" s="87"/>
      <c r="CC1337" s="87"/>
      <c r="CD1337" s="87"/>
      <c r="CE1337" s="87"/>
      <c r="CF1337" s="88" t="s">
        <v>6</v>
      </c>
      <c r="CG1337" s="89"/>
      <c r="CH1337" s="89"/>
      <c r="CI1337" s="9"/>
      <c r="CK1337" s="12"/>
      <c r="CL1337" s="434" t="s">
        <v>7</v>
      </c>
      <c r="CM1337" s="434"/>
      <c r="CN1337" s="434"/>
      <c r="CO1337" s="24"/>
      <c r="CQ1337" s="12"/>
      <c r="CR1337" s="434" t="s">
        <v>8</v>
      </c>
      <c r="CS1337" s="434"/>
      <c r="CT1337" s="434"/>
      <c r="CU1337" s="24"/>
    </row>
    <row r="1338" spans="1:99" ht="15.75" customHeight="1" x14ac:dyDescent="0.25">
      <c r="A1338" s="163" t="s">
        <v>9</v>
      </c>
      <c r="B1338" s="435" t="s">
        <v>10</v>
      </c>
      <c r="C1338" s="435"/>
      <c r="D1338" s="435"/>
      <c r="E1338" s="435"/>
      <c r="F1338" s="435"/>
      <c r="G1338" s="435"/>
      <c r="H1338" s="435"/>
      <c r="I1338" s="436" t="s">
        <v>11</v>
      </c>
      <c r="J1338" s="436"/>
      <c r="K1338" s="436"/>
      <c r="L1338" s="436"/>
      <c r="M1338" s="436"/>
      <c r="N1338" s="436"/>
      <c r="O1338" s="461" t="s">
        <v>12</v>
      </c>
      <c r="P1338" s="461"/>
      <c r="Q1338" s="497" t="s">
        <v>13</v>
      </c>
      <c r="R1338" s="497"/>
      <c r="S1338" s="497"/>
      <c r="T1338" s="497"/>
      <c r="U1338" s="497"/>
      <c r="V1338" s="498"/>
      <c r="W1338" s="164"/>
      <c r="X1338" s="165"/>
      <c r="Y1338" s="437" t="s">
        <v>11</v>
      </c>
      <c r="Z1338" s="438"/>
      <c r="AA1338" s="438"/>
      <c r="AB1338" s="438"/>
      <c r="AC1338" s="438"/>
      <c r="AD1338" s="438"/>
      <c r="AE1338" s="438"/>
      <c r="AF1338" s="438"/>
      <c r="AG1338" s="438"/>
      <c r="AH1338" s="438"/>
      <c r="AI1338" s="438"/>
      <c r="AJ1338" s="438"/>
      <c r="AK1338" s="438"/>
      <c r="AL1338" s="438"/>
      <c r="AM1338" s="438"/>
      <c r="AN1338" s="438"/>
      <c r="AO1338" s="438"/>
      <c r="AP1338" s="438"/>
      <c r="AQ1338" s="438"/>
      <c r="AR1338" s="438"/>
      <c r="AS1338" s="438"/>
      <c r="AT1338" s="438"/>
      <c r="AU1338" s="439"/>
      <c r="AV1338" s="166"/>
      <c r="AW1338" s="167"/>
      <c r="AX1338" s="167"/>
      <c r="AY1338" s="167"/>
      <c r="AZ1338" s="167"/>
      <c r="BA1338" s="168"/>
      <c r="BB1338" s="167"/>
      <c r="BC1338" s="167"/>
      <c r="BD1338" s="167"/>
      <c r="BE1338" s="167"/>
      <c r="BF1338" s="168"/>
      <c r="BG1338" s="169"/>
      <c r="BH1338" s="170" t="s">
        <v>9</v>
      </c>
      <c r="BI1338" s="171" t="s">
        <v>7</v>
      </c>
      <c r="BJ1338" s="172"/>
      <c r="BK1338" s="173" t="s">
        <v>14</v>
      </c>
      <c r="BL1338" s="174" t="s">
        <v>15</v>
      </c>
      <c r="BM1338" s="171" t="s">
        <v>7</v>
      </c>
      <c r="BN1338" s="172"/>
      <c r="BO1338" s="173" t="s">
        <v>14</v>
      </c>
      <c r="BP1338" s="173" t="s">
        <v>15</v>
      </c>
      <c r="BQ1338" s="171" t="s">
        <v>7</v>
      </c>
      <c r="BR1338" s="172"/>
      <c r="BS1338" s="173" t="s">
        <v>14</v>
      </c>
      <c r="BT1338" s="174" t="s">
        <v>15</v>
      </c>
      <c r="BU1338" s="87"/>
      <c r="BV1338" s="87"/>
      <c r="BW1338" s="463" t="s">
        <v>9</v>
      </c>
      <c r="BX1338" s="91" t="s">
        <v>7</v>
      </c>
      <c r="BY1338" s="450" t="s">
        <v>16</v>
      </c>
      <c r="BZ1338" s="450" t="s">
        <v>14</v>
      </c>
      <c r="CA1338" s="452" t="s">
        <v>15</v>
      </c>
      <c r="CB1338" s="87"/>
      <c r="CC1338" s="87"/>
      <c r="CD1338" s="454" t="s">
        <v>9</v>
      </c>
      <c r="CE1338" s="92" t="s">
        <v>7</v>
      </c>
      <c r="CF1338" s="450" t="s">
        <v>16</v>
      </c>
      <c r="CG1338" s="457" t="s">
        <v>14</v>
      </c>
      <c r="CH1338" s="459" t="s">
        <v>15</v>
      </c>
      <c r="CI1338" s="9"/>
      <c r="CK1338" s="25" t="s">
        <v>9</v>
      </c>
      <c r="CL1338" s="26" t="s">
        <v>17</v>
      </c>
      <c r="CM1338" s="26" t="s">
        <v>18</v>
      </c>
      <c r="CN1338" s="1" t="s">
        <v>19</v>
      </c>
      <c r="CO1338" s="27" t="s">
        <v>20</v>
      </c>
      <c r="CP1338" s="28"/>
      <c r="CQ1338" s="25" t="s">
        <v>9</v>
      </c>
      <c r="CR1338" s="26" t="s">
        <v>17</v>
      </c>
      <c r="CS1338" s="26" t="s">
        <v>18</v>
      </c>
      <c r="CT1338" s="1" t="s">
        <v>19</v>
      </c>
      <c r="CU1338" s="27" t="s">
        <v>20</v>
      </c>
    </row>
    <row r="1339" spans="1:99" ht="31.5" customHeight="1" x14ac:dyDescent="0.25">
      <c r="A1339" s="175"/>
      <c r="B1339" s="176"/>
      <c r="C1339" s="177" t="s">
        <v>17</v>
      </c>
      <c r="D1339" s="177" t="s">
        <v>18</v>
      </c>
      <c r="E1339" s="177" t="s">
        <v>19</v>
      </c>
      <c r="F1339" s="178" t="s">
        <v>16</v>
      </c>
      <c r="G1339" s="178" t="s">
        <v>21</v>
      </c>
      <c r="H1339" s="178" t="s">
        <v>22</v>
      </c>
      <c r="I1339" s="440" t="s">
        <v>23</v>
      </c>
      <c r="J1339" s="440"/>
      <c r="K1339" s="441" t="s">
        <v>24</v>
      </c>
      <c r="L1339" s="441"/>
      <c r="M1339" s="441" t="s">
        <v>25</v>
      </c>
      <c r="N1339" s="441"/>
      <c r="O1339" s="462"/>
      <c r="P1339" s="462"/>
      <c r="Q1339" s="499"/>
      <c r="R1339" s="499"/>
      <c r="S1339" s="499"/>
      <c r="T1339" s="499"/>
      <c r="U1339" s="499"/>
      <c r="V1339" s="500"/>
      <c r="W1339" s="164"/>
      <c r="X1339" s="165"/>
      <c r="Y1339" s="179"/>
      <c r="Z1339" s="442" t="s">
        <v>26</v>
      </c>
      <c r="AA1339" s="442"/>
      <c r="AB1339" s="442"/>
      <c r="AC1339" s="442"/>
      <c r="AD1339" s="443" t="s">
        <v>27</v>
      </c>
      <c r="AE1339" s="443"/>
      <c r="AF1339" s="443"/>
      <c r="AG1339" s="443"/>
      <c r="AH1339" s="443" t="s">
        <v>28</v>
      </c>
      <c r="AI1339" s="443"/>
      <c r="AJ1339" s="443"/>
      <c r="AK1339" s="443"/>
      <c r="AL1339" s="444" t="s">
        <v>29</v>
      </c>
      <c r="AM1339" s="444"/>
      <c r="AN1339" s="444"/>
      <c r="AO1339" s="444"/>
      <c r="AP1339" s="445" t="s">
        <v>30</v>
      </c>
      <c r="AQ1339" s="445"/>
      <c r="AR1339" s="445" t="s">
        <v>31</v>
      </c>
      <c r="AS1339" s="445"/>
      <c r="AT1339" s="445"/>
      <c r="AU1339" s="446"/>
      <c r="AW1339" s="447" t="s">
        <v>32</v>
      </c>
      <c r="AX1339" s="448"/>
      <c r="AY1339" s="448"/>
      <c r="AZ1339" s="448"/>
      <c r="BA1339" s="449"/>
      <c r="BB1339" s="447" t="s">
        <v>33</v>
      </c>
      <c r="BC1339" s="448"/>
      <c r="BD1339" s="448"/>
      <c r="BE1339" s="448"/>
      <c r="BF1339" s="449"/>
      <c r="BG1339" s="181"/>
      <c r="BH1339" s="170"/>
      <c r="BI1339" s="171" t="s">
        <v>34</v>
      </c>
      <c r="BJ1339" s="173" t="s">
        <v>16</v>
      </c>
      <c r="BK1339" s="173"/>
      <c r="BL1339" s="174"/>
      <c r="BM1339" s="171" t="s">
        <v>34</v>
      </c>
      <c r="BN1339" s="173" t="s">
        <v>16</v>
      </c>
      <c r="BO1339" s="173"/>
      <c r="BP1339" s="173"/>
      <c r="BQ1339" s="171" t="s">
        <v>34</v>
      </c>
      <c r="BR1339" s="173" t="s">
        <v>16</v>
      </c>
      <c r="BS1339" s="173"/>
      <c r="BT1339" s="174"/>
      <c r="BU1339" s="87"/>
      <c r="BV1339" s="87"/>
      <c r="BW1339" s="464"/>
      <c r="BX1339" s="95" t="s">
        <v>34</v>
      </c>
      <c r="BY1339" s="451"/>
      <c r="BZ1339" s="451"/>
      <c r="CA1339" s="453"/>
      <c r="CB1339" s="87"/>
      <c r="CC1339" s="87"/>
      <c r="CD1339" s="455"/>
      <c r="CE1339" s="88" t="s">
        <v>34</v>
      </c>
      <c r="CF1339" s="456"/>
      <c r="CG1339" s="458"/>
      <c r="CH1339" s="460"/>
      <c r="CI1339" s="9"/>
      <c r="CK1339" s="25"/>
      <c r="CL1339" s="29" t="s">
        <v>35</v>
      </c>
      <c r="CM1339" s="26" t="s">
        <v>35</v>
      </c>
      <c r="CN1339" s="26" t="s">
        <v>35</v>
      </c>
      <c r="CO1339" s="27" t="s">
        <v>35</v>
      </c>
      <c r="CP1339" s="15"/>
      <c r="CQ1339" s="25"/>
      <c r="CR1339" s="29" t="s">
        <v>35</v>
      </c>
      <c r="CS1339" s="26" t="s">
        <v>35</v>
      </c>
      <c r="CT1339" s="26" t="s">
        <v>35</v>
      </c>
      <c r="CU1339" s="27" t="s">
        <v>35</v>
      </c>
    </row>
    <row r="1340" spans="1:99" ht="15.75" customHeight="1" x14ac:dyDescent="0.25">
      <c r="A1340" s="182"/>
      <c r="B1340" s="178" t="s">
        <v>36</v>
      </c>
      <c r="C1340" s="177" t="s">
        <v>37</v>
      </c>
      <c r="D1340" s="177" t="s">
        <v>37</v>
      </c>
      <c r="E1340" s="177" t="s">
        <v>37</v>
      </c>
      <c r="F1340" s="177" t="s">
        <v>37</v>
      </c>
      <c r="G1340" s="177" t="s">
        <v>37</v>
      </c>
      <c r="H1340" s="177" t="s">
        <v>37</v>
      </c>
      <c r="I1340" s="178" t="s">
        <v>38</v>
      </c>
      <c r="J1340" s="178" t="s">
        <v>39</v>
      </c>
      <c r="K1340" s="178" t="s">
        <v>38</v>
      </c>
      <c r="L1340" s="178" t="s">
        <v>39</v>
      </c>
      <c r="M1340" s="178" t="s">
        <v>38</v>
      </c>
      <c r="N1340" s="178" t="s">
        <v>39</v>
      </c>
      <c r="O1340" s="178" t="s">
        <v>38</v>
      </c>
      <c r="P1340" s="178" t="s">
        <v>39</v>
      </c>
      <c r="Q1340" s="183" t="s">
        <v>17</v>
      </c>
      <c r="R1340" s="183" t="s">
        <v>18</v>
      </c>
      <c r="S1340" s="183" t="s">
        <v>19</v>
      </c>
      <c r="T1340" s="183" t="s">
        <v>38</v>
      </c>
      <c r="U1340" s="183" t="s">
        <v>39</v>
      </c>
      <c r="V1340" s="184" t="s">
        <v>36</v>
      </c>
      <c r="W1340" s="185"/>
      <c r="X1340" s="186"/>
      <c r="Y1340" s="175"/>
      <c r="Z1340" s="187" t="s">
        <v>17</v>
      </c>
      <c r="AA1340" s="187" t="s">
        <v>18</v>
      </c>
      <c r="AB1340" s="188" t="s">
        <v>19</v>
      </c>
      <c r="AC1340" s="189" t="s">
        <v>16</v>
      </c>
      <c r="AD1340" s="187" t="s">
        <v>17</v>
      </c>
      <c r="AE1340" s="187" t="s">
        <v>18</v>
      </c>
      <c r="AF1340" s="187" t="s">
        <v>19</v>
      </c>
      <c r="AG1340" s="189" t="s">
        <v>16</v>
      </c>
      <c r="AH1340" s="187" t="s">
        <v>17</v>
      </c>
      <c r="AI1340" s="187" t="s">
        <v>18</v>
      </c>
      <c r="AJ1340" s="187" t="s">
        <v>19</v>
      </c>
      <c r="AK1340" s="189" t="s">
        <v>16</v>
      </c>
      <c r="AL1340" s="187" t="s">
        <v>17</v>
      </c>
      <c r="AM1340" s="187" t="s">
        <v>18</v>
      </c>
      <c r="AN1340" s="187" t="s">
        <v>19</v>
      </c>
      <c r="AO1340" s="189" t="s">
        <v>39</v>
      </c>
      <c r="AP1340" s="189" t="s">
        <v>38</v>
      </c>
      <c r="AQ1340" s="189" t="s">
        <v>39</v>
      </c>
      <c r="AR1340" s="187" t="s">
        <v>17</v>
      </c>
      <c r="AS1340" s="187" t="s">
        <v>18</v>
      </c>
      <c r="AT1340" s="187" t="s">
        <v>19</v>
      </c>
      <c r="AU1340" s="190" t="s">
        <v>39</v>
      </c>
      <c r="AV1340" s="191" t="s">
        <v>17</v>
      </c>
      <c r="AW1340" s="192" t="s">
        <v>17</v>
      </c>
      <c r="AX1340" s="189" t="s">
        <v>18</v>
      </c>
      <c r="AY1340" s="189" t="s">
        <v>19</v>
      </c>
      <c r="AZ1340" s="189" t="s">
        <v>38</v>
      </c>
      <c r="BA1340" s="193" t="s">
        <v>39</v>
      </c>
      <c r="BB1340" s="192" t="s">
        <v>17</v>
      </c>
      <c r="BC1340" s="189" t="s">
        <v>18</v>
      </c>
      <c r="BD1340" s="189" t="s">
        <v>19</v>
      </c>
      <c r="BE1340" s="189" t="s">
        <v>38</v>
      </c>
      <c r="BF1340" s="193" t="s">
        <v>39</v>
      </c>
      <c r="BG1340" s="194"/>
      <c r="BH1340" s="195"/>
      <c r="BI1340" s="196"/>
      <c r="BJ1340" s="197"/>
      <c r="BK1340" s="198"/>
      <c r="BL1340" s="199"/>
      <c r="BM1340" s="196"/>
      <c r="BN1340" s="197"/>
      <c r="BO1340" s="198"/>
      <c r="BP1340" s="200"/>
      <c r="BQ1340" s="196"/>
      <c r="BR1340" s="197"/>
      <c r="BS1340" s="198"/>
      <c r="BT1340" s="199"/>
      <c r="BU1340" s="8"/>
      <c r="BV1340" s="87"/>
      <c r="BW1340" s="97"/>
      <c r="BX1340" s="95"/>
      <c r="BY1340" s="93"/>
      <c r="BZ1340" s="93"/>
      <c r="CA1340" s="98"/>
      <c r="CB1340" s="8"/>
      <c r="CC1340" s="87"/>
      <c r="CD1340" s="90"/>
      <c r="CE1340" s="99"/>
      <c r="CF1340" s="100"/>
      <c r="CG1340" s="100"/>
      <c r="CH1340" s="101"/>
      <c r="CI1340" s="8"/>
      <c r="CJ1340" s="9"/>
      <c r="CK1340" s="25"/>
      <c r="CL1340" s="10"/>
      <c r="CM1340" s="10"/>
      <c r="CN1340" s="10"/>
      <c r="CO1340" s="11"/>
      <c r="CP1340" s="8"/>
      <c r="CQ1340" s="25"/>
      <c r="CR1340" s="30"/>
      <c r="CS1340" s="30"/>
      <c r="CT1340" s="30"/>
      <c r="CU1340" s="46"/>
    </row>
    <row r="1341" spans="1:99" ht="15.75" customHeight="1" x14ac:dyDescent="0.25">
      <c r="A1341" s="201" t="s">
        <v>40</v>
      </c>
      <c r="B1341" s="202"/>
      <c r="C1341" s="203">
        <v>66.44</v>
      </c>
      <c r="D1341" s="204">
        <v>103.756</v>
      </c>
      <c r="E1341" s="204">
        <v>147.03</v>
      </c>
      <c r="F1341" s="205">
        <f t="shared" ref="F1341:F1348" si="1124">C1341+D1341+E1341</f>
        <v>317.226</v>
      </c>
      <c r="G1341" s="206">
        <f>F1341+G1295</f>
        <v>8648.4290000000001</v>
      </c>
      <c r="H1341" s="206">
        <f>G1341/BH1337</f>
        <v>288.28096666666664</v>
      </c>
      <c r="I1341" s="207">
        <f t="shared" ref="I1341:I1357" si="1125">AC1341</f>
        <v>0</v>
      </c>
      <c r="J1341" s="207">
        <f>I1341+J1295</f>
        <v>0</v>
      </c>
      <c r="K1341" s="207">
        <f t="shared" ref="K1341:K1357" si="1126">AG1341</f>
        <v>0</v>
      </c>
      <c r="L1341" s="207">
        <f>K1341+L1295</f>
        <v>410</v>
      </c>
      <c r="M1341" s="207">
        <f t="shared" ref="M1341:M1357" si="1127">AK1341</f>
        <v>835</v>
      </c>
      <c r="N1341" s="207" t="e">
        <f>M1341+N1295</f>
        <v>#VALUE!</v>
      </c>
      <c r="O1341" s="208">
        <f>(24*60-(I1341+K1341+M1341+AR1341+AS1341+AT1341+AP1341))/24/60*100</f>
        <v>25.347222222222221</v>
      </c>
      <c r="P1341" s="410" t="e">
        <f>(X1341*24*60-(J1341+L1341+N1341+AQ1341+AU1341))/X1341/24/60*100</f>
        <v>#VALUE!</v>
      </c>
      <c r="Q1341" s="209"/>
      <c r="R1341" s="210"/>
      <c r="S1341" s="211"/>
      <c r="T1341" s="209"/>
      <c r="U1341" s="209"/>
      <c r="V1341" s="212"/>
      <c r="W1341" s="213"/>
      <c r="X1341" s="214">
        <f>BH1337</f>
        <v>30</v>
      </c>
      <c r="Y1341" s="201" t="s">
        <v>40</v>
      </c>
      <c r="Z1341" s="215"/>
      <c r="AA1341" s="216"/>
      <c r="AB1341" s="217"/>
      <c r="AC1341" s="210">
        <f t="shared" ref="AC1341:AC1357" si="1128">Z1341+AA1341+AB1341</f>
        <v>0</v>
      </c>
      <c r="AD1341" s="215"/>
      <c r="AE1341" s="215"/>
      <c r="AF1341" s="215"/>
      <c r="AG1341" s="210">
        <f t="shared" ref="AG1341:AG1357" si="1129">AD1341+AE1341+AF1341</f>
        <v>0</v>
      </c>
      <c r="AH1341" s="216">
        <v>430</v>
      </c>
      <c r="AI1341" s="216">
        <v>105</v>
      </c>
      <c r="AJ1341" s="216">
        <v>300</v>
      </c>
      <c r="AK1341" s="210">
        <f t="shared" ref="AK1341:AK1357" si="1130">AH1341+AI1341+AJ1341</f>
        <v>835</v>
      </c>
      <c r="AL1341" s="218"/>
      <c r="AM1341" s="218"/>
      <c r="AN1341" s="218"/>
      <c r="AO1341" s="207">
        <f>AL1341+AM1341+AN1341+AO1295</f>
        <v>0</v>
      </c>
      <c r="AP1341" s="209"/>
      <c r="AQ1341" s="411">
        <f>AP1341+AQ1295</f>
        <v>0</v>
      </c>
      <c r="AR1341" s="210"/>
      <c r="AS1341" s="210">
        <v>240</v>
      </c>
      <c r="AT1341" s="210"/>
      <c r="AU1341" s="219">
        <f>AR1341+AS1341+AT1341+AU1295</f>
        <v>240</v>
      </c>
      <c r="AV1341" s="220" t="s">
        <v>40</v>
      </c>
      <c r="AW1341" s="221"/>
      <c r="AX1341" s="210"/>
      <c r="AY1341" s="210"/>
      <c r="AZ1341" s="219">
        <f>AW1341+AX1341+AY1341</f>
        <v>0</v>
      </c>
      <c r="BA1341" s="222">
        <f>AZ1341+BA1295</f>
        <v>0</v>
      </c>
      <c r="BB1341" s="221"/>
      <c r="BC1341" s="210"/>
      <c r="BD1341" s="210"/>
      <c r="BE1341" s="219">
        <f>BB1341+BC1341+BD1341</f>
        <v>0</v>
      </c>
      <c r="BF1341" s="222">
        <f t="shared" ref="BF1341:BF1363" si="1131">BE1341+BF1295</f>
        <v>0</v>
      </c>
      <c r="BG1341" s="415"/>
      <c r="BH1341" s="224" t="s">
        <v>40</v>
      </c>
      <c r="BI1341" s="225"/>
      <c r="BJ1341" s="226">
        <v>2.13</v>
      </c>
      <c r="BK1341" s="227"/>
      <c r="BL1341" s="228"/>
      <c r="BM1341" s="225"/>
      <c r="BN1341" s="226">
        <v>1.31</v>
      </c>
      <c r="BO1341" s="227"/>
      <c r="BP1341" s="229"/>
      <c r="BQ1341" s="225"/>
      <c r="BR1341" s="226">
        <v>1.2</v>
      </c>
      <c r="BS1341" s="227"/>
      <c r="BT1341" s="230"/>
      <c r="BU1341" s="8"/>
      <c r="BV1341" s="87"/>
      <c r="BW1341" s="104" t="s">
        <v>40</v>
      </c>
      <c r="BX1341" s="13"/>
      <c r="BY1341" s="102">
        <f>BJ1341+BN1341+BR1341</f>
        <v>4.6399999999999997</v>
      </c>
      <c r="BZ1341" s="102"/>
      <c r="CA1341" s="98"/>
      <c r="CB1341" s="8"/>
      <c r="CC1341" s="87"/>
      <c r="CD1341" s="90" t="s">
        <v>40</v>
      </c>
      <c r="CE1341" s="105"/>
      <c r="CF1341" s="102">
        <f>BY1341</f>
        <v>4.6399999999999997</v>
      </c>
      <c r="CG1341" s="102"/>
      <c r="CH1341" s="106"/>
      <c r="CI1341" s="8"/>
      <c r="CJ1341" s="9"/>
      <c r="CK1341" s="25" t="s">
        <v>40</v>
      </c>
      <c r="CL1341" s="31">
        <f>BJ1341/C1341*100</f>
        <v>3.2059000602046956</v>
      </c>
      <c r="CM1341" s="31">
        <f>BN1341/D1341*100</f>
        <v>1.262577585874552</v>
      </c>
      <c r="CN1341" s="31">
        <f>BR1341/E1341*100</f>
        <v>0.81615996735360119</v>
      </c>
      <c r="CO1341" s="32">
        <f>BY1341/F1341%</f>
        <v>1.462679603815576</v>
      </c>
      <c r="CP1341" s="8"/>
      <c r="CQ1341" s="25" t="s">
        <v>40</v>
      </c>
      <c r="CR1341" s="31"/>
      <c r="CS1341" s="31"/>
      <c r="CT1341" s="31"/>
      <c r="CU1341" s="32"/>
    </row>
    <row r="1342" spans="1:99" ht="15.75" customHeight="1" x14ac:dyDescent="0.25">
      <c r="A1342" s="182" t="s">
        <v>41</v>
      </c>
      <c r="B1342" s="202"/>
      <c r="C1342" s="204"/>
      <c r="D1342" s="204">
        <v>127.294</v>
      </c>
      <c r="E1342" s="204">
        <v>185.98599999999999</v>
      </c>
      <c r="F1342" s="205">
        <f t="shared" si="1124"/>
        <v>313.27999999999997</v>
      </c>
      <c r="G1342" s="206">
        <f t="shared" ref="G1342:G1365" si="1132">F1342+G1296</f>
        <v>8506.8450000000012</v>
      </c>
      <c r="H1342" s="205">
        <f>G1342/BH1337</f>
        <v>283.56150000000002</v>
      </c>
      <c r="I1342" s="231">
        <f t="shared" si="1125"/>
        <v>0</v>
      </c>
      <c r="J1342" s="207">
        <f t="shared" ref="J1342:J1363" si="1133">I1342+J1296</f>
        <v>570</v>
      </c>
      <c r="K1342" s="231">
        <f t="shared" si="1126"/>
        <v>0</v>
      </c>
      <c r="L1342" s="207">
        <f t="shared" ref="L1342:L1363" si="1134">K1342+L1296</f>
        <v>295</v>
      </c>
      <c r="M1342" s="207">
        <f t="shared" si="1127"/>
        <v>65</v>
      </c>
      <c r="N1342" s="207">
        <f t="shared" ref="N1342:N1363" si="1135">M1342+N1296</f>
        <v>17100</v>
      </c>
      <c r="O1342" s="208">
        <f>(24*60-(I1342+K1342+M1342+AR1342+AS1342+AT1342+AP1342))/24/60*100</f>
        <v>94.444444444444443</v>
      </c>
      <c r="P1342" s="208">
        <f>(X1342*24*60-(J1342+L1342+N1342+AQ1342+AU1342))/X1342/24/60*100</f>
        <v>58.379629629629626</v>
      </c>
      <c r="Q1342" s="232"/>
      <c r="R1342" s="233"/>
      <c r="S1342" s="233"/>
      <c r="T1342" s="234"/>
      <c r="U1342" s="234"/>
      <c r="V1342" s="184"/>
      <c r="W1342" s="213"/>
      <c r="X1342" s="214">
        <f t="shared" ref="X1342:X1351" si="1136">X1341</f>
        <v>30</v>
      </c>
      <c r="Y1342" s="182" t="s">
        <v>41</v>
      </c>
      <c r="Z1342" s="215"/>
      <c r="AA1342" s="216"/>
      <c r="AB1342" s="216"/>
      <c r="AC1342" s="210">
        <f t="shared" si="1128"/>
        <v>0</v>
      </c>
      <c r="AD1342" s="235"/>
      <c r="AE1342" s="235"/>
      <c r="AF1342" s="235"/>
      <c r="AG1342" s="210">
        <f t="shared" si="1129"/>
        <v>0</v>
      </c>
      <c r="AH1342" s="235"/>
      <c r="AI1342" s="235">
        <v>30</v>
      </c>
      <c r="AJ1342" s="235">
        <v>35</v>
      </c>
      <c r="AK1342" s="210">
        <f t="shared" si="1130"/>
        <v>65</v>
      </c>
      <c r="AL1342" s="233"/>
      <c r="AM1342" s="233"/>
      <c r="AN1342" s="233"/>
      <c r="AO1342" s="207">
        <f t="shared" ref="AO1342:AO1363" si="1137">AL1342+AM1342+AN1342+AO1296</f>
        <v>0</v>
      </c>
      <c r="AP1342" s="236"/>
      <c r="AQ1342" s="411">
        <f t="shared" ref="AQ1342:AQ1363" si="1138">AP1342+AQ1296</f>
        <v>0</v>
      </c>
      <c r="AR1342" s="237"/>
      <c r="AS1342" s="237">
        <v>15</v>
      </c>
      <c r="AT1342" s="237"/>
      <c r="AU1342" s="219">
        <f t="shared" ref="AU1342:AU1363" si="1139">AR1342+AS1342+AT1342+AU1296</f>
        <v>15</v>
      </c>
      <c r="AV1342" s="220" t="s">
        <v>42</v>
      </c>
      <c r="AW1342" s="221"/>
      <c r="AX1342" s="210"/>
      <c r="AY1342" s="210"/>
      <c r="AZ1342" s="219">
        <f>AW1342+AX1342+AY1342</f>
        <v>0</v>
      </c>
      <c r="BA1342" s="222">
        <f t="shared" ref="BA1342:BA1364" si="1140">AZ1342+BA1296</f>
        <v>0</v>
      </c>
      <c r="BB1342" s="221"/>
      <c r="BC1342" s="210"/>
      <c r="BD1342" s="210"/>
      <c r="BE1342" s="219">
        <f>BB1342+BC1342+BD1342</f>
        <v>0</v>
      </c>
      <c r="BF1342" s="222">
        <f t="shared" si="1131"/>
        <v>0</v>
      </c>
      <c r="BG1342" s="223"/>
      <c r="BH1342" s="195"/>
      <c r="BI1342" s="239"/>
      <c r="BJ1342" s="240"/>
      <c r="BK1342" s="241"/>
      <c r="BL1342" s="242"/>
      <c r="BM1342" s="239"/>
      <c r="BN1342" s="241"/>
      <c r="BO1342" s="241"/>
      <c r="BP1342" s="198"/>
      <c r="BQ1342" s="239"/>
      <c r="BR1342" s="241"/>
      <c r="BS1342" s="241"/>
      <c r="BT1342" s="243"/>
      <c r="BU1342" s="8"/>
      <c r="BV1342" s="87"/>
      <c r="BW1342" s="107"/>
      <c r="BX1342" s="14"/>
      <c r="BY1342" s="93"/>
      <c r="BZ1342" s="93"/>
      <c r="CA1342" s="98"/>
      <c r="CB1342" s="8"/>
      <c r="CC1342" s="87"/>
      <c r="CD1342" s="108"/>
      <c r="CE1342" s="109"/>
      <c r="CF1342" s="93"/>
      <c r="CG1342" s="93"/>
      <c r="CH1342" s="110"/>
      <c r="CI1342" s="8"/>
      <c r="CJ1342" s="9"/>
      <c r="CK1342" s="25"/>
      <c r="CL1342" s="2"/>
      <c r="CM1342" s="2"/>
      <c r="CN1342" s="2"/>
      <c r="CO1342" s="3"/>
      <c r="CP1342" s="8"/>
      <c r="CQ1342" s="25"/>
      <c r="CR1342" s="2"/>
      <c r="CS1342" s="2"/>
      <c r="CT1342" s="2"/>
      <c r="CU1342" s="3"/>
    </row>
    <row r="1343" spans="1:99" ht="15.75" customHeight="1" x14ac:dyDescent="0.25">
      <c r="A1343" s="201" t="s">
        <v>43</v>
      </c>
      <c r="B1343" s="503">
        <v>260</v>
      </c>
      <c r="C1343" s="204">
        <v>50.58</v>
      </c>
      <c r="D1343" s="204">
        <v>30</v>
      </c>
      <c r="E1343" s="204">
        <v>0</v>
      </c>
      <c r="F1343" s="244">
        <f t="shared" si="1124"/>
        <v>80.58</v>
      </c>
      <c r="G1343" s="206">
        <f t="shared" si="1132"/>
        <v>5851.6260000000011</v>
      </c>
      <c r="H1343" s="206">
        <f>G1343/BH1337</f>
        <v>195.05420000000004</v>
      </c>
      <c r="I1343" s="207">
        <f t="shared" si="1125"/>
        <v>0</v>
      </c>
      <c r="J1343" s="207">
        <f t="shared" si="1133"/>
        <v>625</v>
      </c>
      <c r="K1343" s="207">
        <f t="shared" si="1126"/>
        <v>0</v>
      </c>
      <c r="L1343" s="207">
        <f t="shared" si="1134"/>
        <v>840</v>
      </c>
      <c r="M1343" s="207">
        <f t="shared" si="1127"/>
        <v>379</v>
      </c>
      <c r="N1343" s="207">
        <f t="shared" si="1135"/>
        <v>4339</v>
      </c>
      <c r="O1343" s="208">
        <f>(24*60-(I1343+K1343+M1343+AR1343+AS1343+AT1343+AP1343))/24/60*100</f>
        <v>73.680555555555557</v>
      </c>
      <c r="P1343" s="208">
        <f>(X1343*24*60-(J1343+L1343+N1343+AQ1343+AU1343))/X1343/24/60*100</f>
        <v>85.337962962962948</v>
      </c>
      <c r="Q1343" s="496" t="e">
        <f>(C1343+C1344)/AL1343*60</f>
        <v>#DIV/0!</v>
      </c>
      <c r="R1343" s="496" t="e">
        <f>(D1343+D1344)/AM1343*60</f>
        <v>#DIV/0!</v>
      </c>
      <c r="S1343" s="496" t="e">
        <f>(E1343+E1344)/AN1343*60</f>
        <v>#DIV/0!</v>
      </c>
      <c r="T1343" s="496" t="e">
        <f>(F1343+F1344)/(AL1343+AM1343+AN1343)*60</f>
        <v>#DIV/0!</v>
      </c>
      <c r="U1343" s="496">
        <f>(G1343+G1344)*60/AO1343</f>
        <v>12.917924271844663</v>
      </c>
      <c r="V1343" s="487">
        <v>13.76</v>
      </c>
      <c r="W1343" s="245"/>
      <c r="X1343" s="214">
        <f t="shared" si="1136"/>
        <v>30</v>
      </c>
      <c r="Y1343" s="201" t="s">
        <v>43</v>
      </c>
      <c r="Z1343" s="215"/>
      <c r="AA1343" s="216"/>
      <c r="AB1343" s="216"/>
      <c r="AC1343" s="210">
        <f t="shared" si="1128"/>
        <v>0</v>
      </c>
      <c r="AD1343" s="246"/>
      <c r="AE1343" s="235"/>
      <c r="AF1343" s="235"/>
      <c r="AG1343" s="210">
        <f t="shared" si="1129"/>
        <v>0</v>
      </c>
      <c r="AH1343" s="235">
        <v>275</v>
      </c>
      <c r="AI1343" s="235">
        <v>59</v>
      </c>
      <c r="AJ1343" s="235">
        <v>45</v>
      </c>
      <c r="AK1343" s="210">
        <f t="shared" si="1130"/>
        <v>379</v>
      </c>
      <c r="AL1343" s="247"/>
      <c r="AM1343" s="247"/>
      <c r="AN1343" s="247"/>
      <c r="AO1343" s="207">
        <f t="shared" si="1137"/>
        <v>30900</v>
      </c>
      <c r="AP1343" s="209"/>
      <c r="AQ1343" s="411">
        <f t="shared" si="1138"/>
        <v>0</v>
      </c>
      <c r="AR1343" s="210"/>
      <c r="AS1343" s="210"/>
      <c r="AT1343" s="210"/>
      <c r="AU1343" s="219">
        <f t="shared" si="1139"/>
        <v>530</v>
      </c>
      <c r="AV1343" s="220" t="s">
        <v>44</v>
      </c>
      <c r="AW1343" s="221"/>
      <c r="AX1343" s="210"/>
      <c r="AY1343" s="210"/>
      <c r="AZ1343" s="219">
        <f>AW1343+AX1343+AY1343</f>
        <v>0</v>
      </c>
      <c r="BA1343" s="222">
        <f t="shared" si="1140"/>
        <v>0</v>
      </c>
      <c r="BB1343" s="221"/>
      <c r="BC1343" s="210"/>
      <c r="BD1343" s="210"/>
      <c r="BE1343" s="219">
        <f>BB1343+BC1343+BD1343</f>
        <v>0</v>
      </c>
      <c r="BF1343" s="222">
        <f t="shared" si="1131"/>
        <v>0</v>
      </c>
      <c r="BG1343" s="238"/>
      <c r="BH1343" s="224" t="s">
        <v>45</v>
      </c>
      <c r="BI1343" s="225"/>
      <c r="BJ1343" s="249">
        <v>0.57999999999999996</v>
      </c>
      <c r="BK1343" s="226"/>
      <c r="BL1343" s="250"/>
      <c r="BM1343" s="225"/>
      <c r="BN1343" s="226">
        <v>0.69</v>
      </c>
      <c r="BO1343" s="226"/>
      <c r="BP1343" s="251"/>
      <c r="BQ1343" s="225"/>
      <c r="BR1343" s="226">
        <v>0.64</v>
      </c>
      <c r="BS1343" s="226"/>
      <c r="BT1343" s="252"/>
      <c r="BU1343" s="8"/>
      <c r="BV1343" s="87"/>
      <c r="BW1343" s="104" t="s">
        <v>45</v>
      </c>
      <c r="BX1343" s="13"/>
      <c r="BY1343" s="102">
        <f>BJ1343+BN1343+BR1343</f>
        <v>1.9100000000000001</v>
      </c>
      <c r="BZ1343" s="102">
        <f>BK1343+BO1343+BS1343</f>
        <v>0</v>
      </c>
      <c r="CA1343" s="98"/>
      <c r="CB1343" s="8"/>
      <c r="CC1343" s="87"/>
      <c r="CD1343" s="90" t="s">
        <v>45</v>
      </c>
      <c r="CE1343" s="105"/>
      <c r="CF1343" s="102">
        <f>BY1343</f>
        <v>1.9100000000000001</v>
      </c>
      <c r="CG1343" s="102">
        <f>BZ1343</f>
        <v>0</v>
      </c>
      <c r="CH1343" s="106"/>
      <c r="CI1343" s="8"/>
      <c r="CJ1343" s="9"/>
      <c r="CK1343" s="25" t="s">
        <v>45</v>
      </c>
      <c r="CL1343" s="31">
        <f>BJ1343/(C1343+C1344+C1345)%</f>
        <v>1.1466982997232107</v>
      </c>
      <c r="CM1343" s="31">
        <f>BN1343/(D1343+D1344+D1345)%</f>
        <v>1.2520413718018506</v>
      </c>
      <c r="CN1343" s="31">
        <f>BR1343/(E1343+E1344+E1345)%</f>
        <v>0.70113935144609985</v>
      </c>
      <c r="CO1343" s="32">
        <f>BY1343/(F1343+F1344+F1345)%</f>
        <v>0.96969081586028327</v>
      </c>
      <c r="CP1343" s="8"/>
      <c r="CQ1343" s="25" t="s">
        <v>45</v>
      </c>
      <c r="CR1343" s="31">
        <f>BK1343/(C1343+C1344+C1345)%</f>
        <v>0</v>
      </c>
      <c r="CS1343" s="31">
        <f>BO1343/(D1343+D1344+D1345)%</f>
        <v>0</v>
      </c>
      <c r="CT1343" s="31">
        <f>BS1343/(E1343+E1344+E1345)%</f>
        <v>0</v>
      </c>
      <c r="CU1343" s="32">
        <f>BZ1343/(F1343+F1344+F1345)%</f>
        <v>0</v>
      </c>
    </row>
    <row r="1344" spans="1:99" ht="15.75" customHeight="1" x14ac:dyDescent="0.25">
      <c r="A1344" s="182" t="s">
        <v>46</v>
      </c>
      <c r="B1344" s="503"/>
      <c r="C1344" s="204">
        <v>0</v>
      </c>
      <c r="D1344" s="204">
        <v>0</v>
      </c>
      <c r="E1344" s="204">
        <v>55.28</v>
      </c>
      <c r="F1344" s="205">
        <f t="shared" si="1124"/>
        <v>55.28</v>
      </c>
      <c r="G1344" s="206">
        <f t="shared" si="1132"/>
        <v>801.10500000000002</v>
      </c>
      <c r="H1344" s="205">
        <f>G1344/BH1337</f>
        <v>26.703500000000002</v>
      </c>
      <c r="I1344" s="231">
        <f t="shared" si="1125"/>
        <v>0</v>
      </c>
      <c r="J1344" s="207">
        <f t="shared" si="1133"/>
        <v>20</v>
      </c>
      <c r="K1344" s="231">
        <f t="shared" si="1126"/>
        <v>0</v>
      </c>
      <c r="L1344" s="207">
        <f t="shared" si="1134"/>
        <v>48.46</v>
      </c>
      <c r="M1344" s="207">
        <f t="shared" si="1127"/>
        <v>0</v>
      </c>
      <c r="N1344" s="207">
        <f t="shared" si="1135"/>
        <v>0</v>
      </c>
      <c r="O1344" s="208"/>
      <c r="P1344" s="208"/>
      <c r="Q1344" s="496"/>
      <c r="R1344" s="496"/>
      <c r="S1344" s="496"/>
      <c r="T1344" s="496"/>
      <c r="U1344" s="496"/>
      <c r="V1344" s="487"/>
      <c r="W1344" s="245"/>
      <c r="X1344" s="214">
        <f t="shared" si="1136"/>
        <v>30</v>
      </c>
      <c r="Y1344" s="182" t="s">
        <v>46</v>
      </c>
      <c r="Z1344" s="215"/>
      <c r="AA1344" s="216"/>
      <c r="AB1344" s="216"/>
      <c r="AC1344" s="210">
        <f t="shared" si="1128"/>
        <v>0</v>
      </c>
      <c r="AD1344" s="235"/>
      <c r="AE1344" s="235"/>
      <c r="AF1344" s="235"/>
      <c r="AG1344" s="210">
        <f t="shared" si="1129"/>
        <v>0</v>
      </c>
      <c r="AH1344" s="235">
        <v>0</v>
      </c>
      <c r="AI1344" s="235">
        <v>0</v>
      </c>
      <c r="AJ1344" s="235">
        <v>0</v>
      </c>
      <c r="AK1344" s="210">
        <f t="shared" si="1130"/>
        <v>0</v>
      </c>
      <c r="AL1344" s="233"/>
      <c r="AM1344" s="233"/>
      <c r="AN1344" s="233"/>
      <c r="AO1344" s="207">
        <f t="shared" si="1137"/>
        <v>0</v>
      </c>
      <c r="AP1344" s="236"/>
      <c r="AQ1344" s="411">
        <f t="shared" si="1138"/>
        <v>0</v>
      </c>
      <c r="AR1344" s="237"/>
      <c r="AS1344" s="237"/>
      <c r="AT1344" s="237"/>
      <c r="AU1344" s="219">
        <f t="shared" si="1139"/>
        <v>0</v>
      </c>
      <c r="AV1344" s="253"/>
      <c r="AW1344" s="254"/>
      <c r="AX1344" s="237"/>
      <c r="AY1344" s="237"/>
      <c r="AZ1344" s="255"/>
      <c r="BA1344" s="222">
        <f t="shared" si="1140"/>
        <v>0</v>
      </c>
      <c r="BB1344" s="254"/>
      <c r="BC1344" s="237"/>
      <c r="BD1344" s="237"/>
      <c r="BE1344" s="255"/>
      <c r="BF1344" s="222">
        <f t="shared" si="1131"/>
        <v>0</v>
      </c>
      <c r="BG1344" s="248">
        <f>SUM(AR1343:AT1345,AP1343:AP1345,AL1343:AN1345,AH1343:AJ1345,AD1343:AF1345,Z1343:AB1345)</f>
        <v>604</v>
      </c>
      <c r="BH1344" s="195"/>
      <c r="BI1344" s="239"/>
      <c r="BJ1344" s="240"/>
      <c r="BK1344" s="241"/>
      <c r="BL1344" s="242"/>
      <c r="BM1344" s="239"/>
      <c r="BN1344" s="241"/>
      <c r="BO1344" s="241"/>
      <c r="BP1344" s="198"/>
      <c r="BQ1344" s="239"/>
      <c r="BR1344" s="241"/>
      <c r="BS1344" s="241"/>
      <c r="BT1344" s="243"/>
      <c r="BU1344" s="8"/>
      <c r="BV1344" s="87"/>
      <c r="BW1344" s="107"/>
      <c r="BX1344" s="14"/>
      <c r="BY1344" s="93"/>
      <c r="BZ1344" s="93"/>
      <c r="CA1344" s="98"/>
      <c r="CB1344" s="8"/>
      <c r="CC1344" s="87"/>
      <c r="CD1344" s="108"/>
      <c r="CE1344" s="109"/>
      <c r="CF1344" s="93"/>
      <c r="CG1344" s="93"/>
      <c r="CH1344" s="110"/>
      <c r="CI1344" s="8"/>
      <c r="CJ1344" s="9"/>
      <c r="CK1344" s="25"/>
      <c r="CL1344" s="2"/>
      <c r="CM1344" s="2"/>
      <c r="CN1344" s="2"/>
      <c r="CO1344" s="3"/>
      <c r="CP1344" s="8"/>
      <c r="CQ1344" s="25"/>
      <c r="CR1344" s="2"/>
      <c r="CS1344" s="2"/>
      <c r="CT1344" s="2"/>
      <c r="CU1344" s="3"/>
    </row>
    <row r="1345" spans="1:99" ht="15.75" customHeight="1" x14ac:dyDescent="0.25">
      <c r="A1345" s="182" t="s">
        <v>47</v>
      </c>
      <c r="B1345" s="258">
        <v>45</v>
      </c>
      <c r="C1345" s="204">
        <v>0</v>
      </c>
      <c r="D1345" s="204">
        <v>25.11</v>
      </c>
      <c r="E1345" s="204">
        <v>36</v>
      </c>
      <c r="F1345" s="205">
        <f t="shared" si="1124"/>
        <v>61.11</v>
      </c>
      <c r="G1345" s="206">
        <f t="shared" si="1132"/>
        <v>459.50999999999993</v>
      </c>
      <c r="H1345" s="205">
        <f>G1345/BH1337</f>
        <v>15.316999999999998</v>
      </c>
      <c r="I1345" s="231">
        <f t="shared" si="1125"/>
        <v>0</v>
      </c>
      <c r="J1345" s="207">
        <f t="shared" si="1133"/>
        <v>0</v>
      </c>
      <c r="K1345" s="231">
        <f t="shared" si="1126"/>
        <v>0</v>
      </c>
      <c r="L1345" s="207">
        <f t="shared" si="1134"/>
        <v>40</v>
      </c>
      <c r="M1345" s="207">
        <f t="shared" si="1127"/>
        <v>0</v>
      </c>
      <c r="N1345" s="207">
        <f t="shared" si="1135"/>
        <v>0</v>
      </c>
      <c r="O1345" s="208"/>
      <c r="P1345" s="208"/>
      <c r="Q1345" s="207" t="e">
        <f>C1345/AL1345*60</f>
        <v>#DIV/0!</v>
      </c>
      <c r="R1345" s="207" t="e">
        <f>D1345/AM1345*60</f>
        <v>#DIV/0!</v>
      </c>
      <c r="S1345" s="207" t="e">
        <f>E1345/AN1345*60</f>
        <v>#DIV/0!</v>
      </c>
      <c r="T1345" s="207" t="e">
        <f>(F1345)/(AL1345+AM1345+AN1345)*60</f>
        <v>#DIV/0!</v>
      </c>
      <c r="U1345" s="207" t="e">
        <f>(G1345)*60/AO1345</f>
        <v>#DIV/0!</v>
      </c>
      <c r="V1345" s="259">
        <v>16.5</v>
      </c>
      <c r="W1345" s="213"/>
      <c r="X1345" s="214">
        <f t="shared" si="1136"/>
        <v>30</v>
      </c>
      <c r="Y1345" s="182" t="s">
        <v>47</v>
      </c>
      <c r="Z1345" s="215"/>
      <c r="AA1345" s="216"/>
      <c r="AB1345" s="217"/>
      <c r="AC1345" s="210">
        <f t="shared" si="1128"/>
        <v>0</v>
      </c>
      <c r="AD1345" s="235"/>
      <c r="AE1345" s="235"/>
      <c r="AF1345" s="235"/>
      <c r="AG1345" s="210">
        <f t="shared" si="1129"/>
        <v>0</v>
      </c>
      <c r="AH1345" s="235">
        <v>0</v>
      </c>
      <c r="AI1345" s="235">
        <v>0</v>
      </c>
      <c r="AJ1345" s="235">
        <v>0</v>
      </c>
      <c r="AK1345" s="210">
        <f t="shared" si="1130"/>
        <v>0</v>
      </c>
      <c r="AL1345" s="247"/>
      <c r="AM1345" s="247"/>
      <c r="AN1345" s="247"/>
      <c r="AO1345" s="207">
        <f t="shared" si="1137"/>
        <v>0</v>
      </c>
      <c r="AP1345" s="236"/>
      <c r="AQ1345" s="411">
        <f t="shared" si="1138"/>
        <v>0</v>
      </c>
      <c r="AR1345" s="237"/>
      <c r="AS1345" s="237">
        <v>225</v>
      </c>
      <c r="AT1345" s="237"/>
      <c r="AU1345" s="219">
        <f t="shared" si="1139"/>
        <v>225</v>
      </c>
      <c r="AV1345" s="253"/>
      <c r="AW1345" s="254"/>
      <c r="AX1345" s="237"/>
      <c r="AY1345" s="237"/>
      <c r="AZ1345" s="255"/>
      <c r="BA1345" s="222">
        <f t="shared" si="1140"/>
        <v>0</v>
      </c>
      <c r="BB1345" s="254"/>
      <c r="BC1345" s="237"/>
      <c r="BD1345" s="237"/>
      <c r="BE1345" s="255"/>
      <c r="BF1345" s="222">
        <f t="shared" si="1131"/>
        <v>0</v>
      </c>
      <c r="BG1345" s="257"/>
      <c r="BH1345" s="224" t="s">
        <v>48</v>
      </c>
      <c r="BI1345" s="225"/>
      <c r="BJ1345" s="249">
        <v>1.22</v>
      </c>
      <c r="BK1345" s="226"/>
      <c r="BL1345" s="250"/>
      <c r="BM1345" s="225"/>
      <c r="BN1345" s="226">
        <v>1.1599999999999999</v>
      </c>
      <c r="BO1345" s="226"/>
      <c r="BP1345" s="251"/>
      <c r="BQ1345" s="225"/>
      <c r="BR1345" s="226">
        <v>1.18</v>
      </c>
      <c r="BS1345" s="226"/>
      <c r="BT1345" s="252"/>
      <c r="BU1345" s="8"/>
      <c r="BV1345" s="87"/>
      <c r="BW1345" s="104" t="s">
        <v>48</v>
      </c>
      <c r="BX1345" s="13"/>
      <c r="BY1345" s="102">
        <f>BJ1345+BN1345+BR1345</f>
        <v>3.5599999999999996</v>
      </c>
      <c r="BZ1345" s="102">
        <f>BK1345+BO1345+BS1345</f>
        <v>0</v>
      </c>
      <c r="CA1345" s="98"/>
      <c r="CB1345" s="8"/>
      <c r="CC1345" s="87"/>
      <c r="CD1345" s="90" t="s">
        <v>48</v>
      </c>
      <c r="CE1345" s="105"/>
      <c r="CF1345" s="102">
        <f>BY1345</f>
        <v>3.5599999999999996</v>
      </c>
      <c r="CG1345" s="102">
        <f>BZ1345</f>
        <v>0</v>
      </c>
      <c r="CH1345" s="106"/>
      <c r="CI1345" s="8"/>
      <c r="CJ1345" s="9"/>
      <c r="CK1345" s="25" t="s">
        <v>48</v>
      </c>
      <c r="CL1345" s="31">
        <f>BJ1345/(C1346+C1347+C1348)%</f>
        <v>1.5681233933161953</v>
      </c>
      <c r="CM1345" s="31">
        <f>BN1345/(D1346+D1347+D1348)%</f>
        <v>1.8490475810950824</v>
      </c>
      <c r="CN1345" s="31">
        <f>BR1345/(E1346+E1347+E1348)%</f>
        <v>0.47645966244044252</v>
      </c>
      <c r="CO1345" s="32">
        <f>BY1345/(F1346+F1347+F1348)%</f>
        <v>0.91706487718801111</v>
      </c>
      <c r="CP1345" s="8"/>
      <c r="CQ1345" s="25" t="s">
        <v>48</v>
      </c>
      <c r="CR1345" s="31">
        <f>BK1345/(C1346+C1347+C1348)%</f>
        <v>0</v>
      </c>
      <c r="CS1345" s="31">
        <f>BO1345/(D1346+D1347+D1348)%</f>
        <v>0</v>
      </c>
      <c r="CT1345" s="31">
        <f>BS1345/(E1346+E1347+E1348)%</f>
        <v>0</v>
      </c>
      <c r="CU1345" s="32">
        <f>BZ1345/(F1348+F1346+F1347)%</f>
        <v>0</v>
      </c>
    </row>
    <row r="1346" spans="1:99" ht="15.75" customHeight="1" x14ac:dyDescent="0.25">
      <c r="A1346" s="201" t="s">
        <v>49</v>
      </c>
      <c r="B1346" s="503">
        <v>234</v>
      </c>
      <c r="C1346" s="204">
        <v>0</v>
      </c>
      <c r="D1346" s="204">
        <v>0</v>
      </c>
      <c r="E1346" s="204">
        <v>0</v>
      </c>
      <c r="F1346" s="206">
        <f t="shared" si="1124"/>
        <v>0</v>
      </c>
      <c r="G1346" s="206">
        <f t="shared" si="1132"/>
        <v>3483.5500000000011</v>
      </c>
      <c r="H1346" s="206">
        <f>G1346/BH1337</f>
        <v>116.11833333333337</v>
      </c>
      <c r="I1346" s="207">
        <f t="shared" si="1125"/>
        <v>20</v>
      </c>
      <c r="J1346" s="207">
        <f t="shared" si="1133"/>
        <v>240</v>
      </c>
      <c r="K1346" s="207">
        <f t="shared" si="1126"/>
        <v>15</v>
      </c>
      <c r="L1346" s="207">
        <f t="shared" si="1134"/>
        <v>420</v>
      </c>
      <c r="M1346" s="207">
        <f t="shared" si="1127"/>
        <v>333</v>
      </c>
      <c r="N1346" s="207">
        <f t="shared" si="1135"/>
        <v>3597</v>
      </c>
      <c r="O1346" s="208">
        <f>(24*60-(I1346+K1346+M1346+AR1346+AS1346+AT1346))/24/60*100</f>
        <v>59.166666666666664</v>
      </c>
      <c r="P1346" s="208">
        <f>(X1346*24*60-(J1346+L1346+N1346+AQ1346+AU1346))/X1346/24/60*100</f>
        <v>88.606481481481481</v>
      </c>
      <c r="Q1346" s="496" t="e">
        <f>(C1346+C1347)/AL1346*60</f>
        <v>#DIV/0!</v>
      </c>
      <c r="R1346" s="496" t="e">
        <f>(D1346+D1347)/AM1346*60</f>
        <v>#DIV/0!</v>
      </c>
      <c r="S1346" s="496" t="e">
        <f>(E1346+E1347)/AN1346*60</f>
        <v>#DIV/0!</v>
      </c>
      <c r="T1346" s="496" t="e">
        <f>(F1346+F1347)/(AL1346+AM1346+AN1346)*60</f>
        <v>#DIV/0!</v>
      </c>
      <c r="U1346" s="496">
        <f>(G1346+G1347)*60/AO1346</f>
        <v>6.529411764705884</v>
      </c>
      <c r="V1346" s="487">
        <v>16.25</v>
      </c>
      <c r="W1346" s="245"/>
      <c r="X1346" s="214">
        <f t="shared" si="1136"/>
        <v>30</v>
      </c>
      <c r="Y1346" s="201" t="s">
        <v>49</v>
      </c>
      <c r="Z1346" s="215"/>
      <c r="AA1346" s="216">
        <v>20</v>
      </c>
      <c r="AB1346" s="216"/>
      <c r="AC1346" s="210">
        <f t="shared" si="1128"/>
        <v>20</v>
      </c>
      <c r="AD1346" s="235"/>
      <c r="AE1346" s="235"/>
      <c r="AF1346" s="235">
        <v>15</v>
      </c>
      <c r="AG1346" s="210">
        <f t="shared" si="1129"/>
        <v>15</v>
      </c>
      <c r="AH1346" s="216">
        <v>280</v>
      </c>
      <c r="AI1346" s="216">
        <v>0</v>
      </c>
      <c r="AJ1346" s="216">
        <v>53</v>
      </c>
      <c r="AK1346" s="210">
        <f t="shared" si="1130"/>
        <v>333</v>
      </c>
      <c r="AL1346" s="247"/>
      <c r="AM1346" s="247"/>
      <c r="AN1346" s="247"/>
      <c r="AO1346" s="207">
        <f t="shared" si="1137"/>
        <v>32011</v>
      </c>
      <c r="AP1346" s="209"/>
      <c r="AQ1346" s="411">
        <f t="shared" si="1138"/>
        <v>0</v>
      </c>
      <c r="AR1346" s="210"/>
      <c r="AS1346" s="210">
        <v>220</v>
      </c>
      <c r="AT1346" s="210"/>
      <c r="AU1346" s="219">
        <f t="shared" si="1139"/>
        <v>665</v>
      </c>
      <c r="AV1346" s="220" t="s">
        <v>50</v>
      </c>
      <c r="AW1346" s="221"/>
      <c r="AX1346" s="210"/>
      <c r="AY1346" s="210"/>
      <c r="AZ1346" s="219">
        <f>AW1346+AX1346+AY1346</f>
        <v>0</v>
      </c>
      <c r="BA1346" s="222">
        <f t="shared" si="1140"/>
        <v>240</v>
      </c>
      <c r="BB1346" s="221"/>
      <c r="BC1346" s="210"/>
      <c r="BD1346" s="210"/>
      <c r="BE1346" s="219">
        <f>BB1346+BC1346+BD1346</f>
        <v>0</v>
      </c>
      <c r="BF1346" s="222">
        <f t="shared" si="1131"/>
        <v>0</v>
      </c>
      <c r="BG1346" s="260"/>
      <c r="BH1346" s="195"/>
      <c r="BI1346" s="239"/>
      <c r="BJ1346" s="240"/>
      <c r="BK1346" s="241"/>
      <c r="BL1346" s="242"/>
      <c r="BM1346" s="239"/>
      <c r="BN1346" s="241"/>
      <c r="BO1346" s="241"/>
      <c r="BP1346" s="198"/>
      <c r="BQ1346" s="239"/>
      <c r="BR1346" s="241"/>
      <c r="BS1346" s="241"/>
      <c r="BT1346" s="243"/>
      <c r="BU1346" s="8"/>
      <c r="BV1346" s="87"/>
      <c r="BW1346" s="107"/>
      <c r="BX1346" s="14"/>
      <c r="BY1346" s="93"/>
      <c r="BZ1346" s="93"/>
      <c r="CA1346" s="98"/>
      <c r="CB1346" s="8"/>
      <c r="CC1346" s="87"/>
      <c r="CD1346" s="111"/>
      <c r="CE1346" s="112"/>
      <c r="CF1346" s="93"/>
      <c r="CG1346" s="93"/>
      <c r="CH1346" s="110"/>
      <c r="CI1346" s="8"/>
      <c r="CJ1346" s="9"/>
      <c r="CK1346" s="25"/>
      <c r="CL1346" s="2"/>
      <c r="CM1346" s="2"/>
      <c r="CN1346" s="2"/>
      <c r="CO1346" s="3"/>
      <c r="CP1346" s="8"/>
      <c r="CQ1346" s="25"/>
      <c r="CR1346" s="2"/>
      <c r="CS1346" s="2"/>
      <c r="CT1346" s="2"/>
      <c r="CU1346" s="3"/>
    </row>
    <row r="1347" spans="1:99" ht="15.75" customHeight="1" x14ac:dyDescent="0.25">
      <c r="A1347" s="182" t="s">
        <v>51</v>
      </c>
      <c r="B1347" s="503"/>
      <c r="C1347" s="204">
        <v>0</v>
      </c>
      <c r="D1347" s="204">
        <v>0</v>
      </c>
      <c r="E1347" s="204">
        <v>0</v>
      </c>
      <c r="F1347" s="205">
        <f t="shared" si="1124"/>
        <v>0</v>
      </c>
      <c r="G1347" s="206">
        <f t="shared" si="1132"/>
        <v>0</v>
      </c>
      <c r="H1347" s="205">
        <f>G1347/BH1337</f>
        <v>0</v>
      </c>
      <c r="I1347" s="231">
        <f t="shared" si="1125"/>
        <v>0</v>
      </c>
      <c r="J1347" s="207">
        <f t="shared" si="1133"/>
        <v>0</v>
      </c>
      <c r="K1347" s="231">
        <f t="shared" si="1126"/>
        <v>0</v>
      </c>
      <c r="L1347" s="207">
        <f t="shared" si="1134"/>
        <v>0</v>
      </c>
      <c r="M1347" s="207">
        <f t="shared" si="1127"/>
        <v>0</v>
      </c>
      <c r="N1347" s="207">
        <f t="shared" si="1135"/>
        <v>0</v>
      </c>
      <c r="O1347" s="208"/>
      <c r="P1347" s="208"/>
      <c r="Q1347" s="496"/>
      <c r="R1347" s="496"/>
      <c r="S1347" s="496"/>
      <c r="T1347" s="496"/>
      <c r="U1347" s="496"/>
      <c r="V1347" s="487"/>
      <c r="W1347" s="245"/>
      <c r="X1347" s="214">
        <f t="shared" si="1136"/>
        <v>30</v>
      </c>
      <c r="Y1347" s="182" t="s">
        <v>51</v>
      </c>
      <c r="Z1347" s="237"/>
      <c r="AA1347" s="261"/>
      <c r="AB1347" s="261"/>
      <c r="AC1347" s="210">
        <f t="shared" si="1128"/>
        <v>0</v>
      </c>
      <c r="AD1347" s="235"/>
      <c r="AE1347" s="235"/>
      <c r="AF1347" s="235"/>
      <c r="AG1347" s="210">
        <f t="shared" si="1129"/>
        <v>0</v>
      </c>
      <c r="AH1347" s="235">
        <v>0</v>
      </c>
      <c r="AI1347" s="235">
        <v>0</v>
      </c>
      <c r="AJ1347" s="235">
        <v>0</v>
      </c>
      <c r="AK1347" s="210">
        <f t="shared" si="1130"/>
        <v>0</v>
      </c>
      <c r="AL1347" s="233"/>
      <c r="AM1347" s="233"/>
      <c r="AN1347" s="233"/>
      <c r="AO1347" s="207">
        <f t="shared" si="1137"/>
        <v>0</v>
      </c>
      <c r="AP1347" s="236"/>
      <c r="AQ1347" s="411">
        <f t="shared" si="1138"/>
        <v>0</v>
      </c>
      <c r="AR1347" s="237"/>
      <c r="AS1347" s="237"/>
      <c r="AT1347" s="237"/>
      <c r="AU1347" s="219">
        <f t="shared" si="1139"/>
        <v>0</v>
      </c>
      <c r="AV1347" s="253"/>
      <c r="AW1347" s="254"/>
      <c r="AX1347" s="237"/>
      <c r="AY1347" s="237"/>
      <c r="AZ1347" s="255"/>
      <c r="BA1347" s="222">
        <f t="shared" si="1140"/>
        <v>0</v>
      </c>
      <c r="BB1347" s="254"/>
      <c r="BC1347" s="237"/>
      <c r="BD1347" s="237"/>
      <c r="BE1347" s="255"/>
      <c r="BF1347" s="222">
        <f t="shared" si="1131"/>
        <v>0</v>
      </c>
      <c r="BG1347" s="248">
        <f>SUM(AR1346:AT1348,AP1346:AP1348,AL1346:AN1348,AH1346:AJ1348,AD1346:AF1348,Z1346:AB1348)</f>
        <v>808</v>
      </c>
      <c r="BH1347" s="224" t="s">
        <v>52</v>
      </c>
      <c r="BI1347" s="225"/>
      <c r="BJ1347" s="249">
        <v>0</v>
      </c>
      <c r="BK1347" s="226"/>
      <c r="BL1347" s="250"/>
      <c r="BM1347" s="225"/>
      <c r="BN1347" s="226">
        <v>0.66</v>
      </c>
      <c r="BO1347" s="226"/>
      <c r="BP1347" s="251"/>
      <c r="BQ1347" s="225"/>
      <c r="BR1347" s="226">
        <v>0.65</v>
      </c>
      <c r="BS1347" s="226"/>
      <c r="BT1347" s="252"/>
      <c r="BU1347" s="8"/>
      <c r="BV1347" s="87"/>
      <c r="BW1347" s="104" t="s">
        <v>52</v>
      </c>
      <c r="BX1347" s="13"/>
      <c r="BY1347" s="102">
        <f>BJ1347+BN1347+BR1347</f>
        <v>1.31</v>
      </c>
      <c r="BZ1347" s="102">
        <f>BK1347+BO1347+BS1347</f>
        <v>0</v>
      </c>
      <c r="CA1347" s="98"/>
      <c r="CB1347" s="8"/>
      <c r="CC1347" s="87"/>
      <c r="CD1347" s="113" t="s">
        <v>52</v>
      </c>
      <c r="CE1347" s="96"/>
      <c r="CF1347" s="102">
        <f>BY1347</f>
        <v>1.31</v>
      </c>
      <c r="CG1347" s="102">
        <f>BZ1347</f>
        <v>0</v>
      </c>
      <c r="CH1347" s="106"/>
      <c r="CI1347" s="8"/>
      <c r="CJ1347" s="9"/>
      <c r="CK1347" s="25" t="s">
        <v>52</v>
      </c>
      <c r="CL1347" s="31" t="e">
        <f>BJ1347/(C1349+C1350)%</f>
        <v>#DIV/0!</v>
      </c>
      <c r="CM1347" s="31">
        <f>BN1347/(D1349+D1350)%</f>
        <v>2.8522039757994815</v>
      </c>
      <c r="CN1347" s="31">
        <f>BR1347/(E1349+E1350)%</f>
        <v>1.0268562401263823</v>
      </c>
      <c r="CO1347" s="32">
        <f>BY1347/(F1349+F1350)%</f>
        <v>1.5155020823692738</v>
      </c>
      <c r="CP1347" s="8"/>
      <c r="CQ1347" s="25" t="s">
        <v>52</v>
      </c>
      <c r="CR1347" s="31" t="e">
        <f>BK1347/(C1349+C1350)%</f>
        <v>#DIV/0!</v>
      </c>
      <c r="CS1347" s="31">
        <f>BO1347/(D1349+D1350)%</f>
        <v>0</v>
      </c>
      <c r="CT1347" s="31">
        <f>BS1347/(E1349+E1350)%</f>
        <v>0</v>
      </c>
      <c r="CU1347" s="32">
        <f>BZ1347/(F1349+F1350)%</f>
        <v>0</v>
      </c>
    </row>
    <row r="1348" spans="1:99" ht="15.75" customHeight="1" x14ac:dyDescent="0.25">
      <c r="A1348" s="182" t="s">
        <v>53</v>
      </c>
      <c r="B1348" s="202">
        <v>150</v>
      </c>
      <c r="C1348" s="204">
        <v>77.8</v>
      </c>
      <c r="D1348" s="204">
        <v>62.734999999999999</v>
      </c>
      <c r="E1348" s="204">
        <v>247.66</v>
      </c>
      <c r="F1348" s="205">
        <f t="shared" si="1124"/>
        <v>388.19499999999999</v>
      </c>
      <c r="G1348" s="206">
        <f t="shared" si="1132"/>
        <v>10514.750999999998</v>
      </c>
      <c r="H1348" s="205">
        <f>G1348/BH1337</f>
        <v>350.49169999999992</v>
      </c>
      <c r="I1348" s="231">
        <f t="shared" si="1125"/>
        <v>0</v>
      </c>
      <c r="J1348" s="207">
        <f t="shared" si="1133"/>
        <v>80</v>
      </c>
      <c r="K1348" s="231">
        <f t="shared" si="1126"/>
        <v>0</v>
      </c>
      <c r="L1348" s="207">
        <f t="shared" si="1134"/>
        <v>80</v>
      </c>
      <c r="M1348" s="207">
        <f t="shared" si="1127"/>
        <v>0</v>
      </c>
      <c r="N1348" s="207">
        <f t="shared" si="1135"/>
        <v>390</v>
      </c>
      <c r="O1348" s="208"/>
      <c r="P1348" s="208"/>
      <c r="Q1348" s="207" t="e">
        <f>C1348/AL1348*60</f>
        <v>#DIV/0!</v>
      </c>
      <c r="R1348" s="207" t="e">
        <f>D1348/AM1348*60</f>
        <v>#DIV/0!</v>
      </c>
      <c r="S1348" s="207" t="e">
        <f>E1348/AN1348*60</f>
        <v>#DIV/0!</v>
      </c>
      <c r="T1348" s="207" t="e">
        <f>(F1348)/(AL1348+AM1348+AN1348)*60</f>
        <v>#DIV/0!</v>
      </c>
      <c r="U1348" s="207" t="e">
        <f>(G1348)*60/AO1348</f>
        <v>#DIV/0!</v>
      </c>
      <c r="V1348" s="259">
        <v>20.6</v>
      </c>
      <c r="W1348" s="213"/>
      <c r="X1348" s="214">
        <f t="shared" si="1136"/>
        <v>30</v>
      </c>
      <c r="Y1348" s="182" t="s">
        <v>53</v>
      </c>
      <c r="Z1348" s="237"/>
      <c r="AA1348" s="261"/>
      <c r="AB1348" s="261"/>
      <c r="AC1348" s="210">
        <f t="shared" si="1128"/>
        <v>0</v>
      </c>
      <c r="AD1348" s="235"/>
      <c r="AE1348" s="235"/>
      <c r="AF1348" s="235"/>
      <c r="AG1348" s="210">
        <f t="shared" si="1129"/>
        <v>0</v>
      </c>
      <c r="AH1348" s="235">
        <v>0</v>
      </c>
      <c r="AI1348" s="235">
        <v>0</v>
      </c>
      <c r="AJ1348" s="235">
        <v>0</v>
      </c>
      <c r="AK1348" s="210">
        <f t="shared" si="1130"/>
        <v>0</v>
      </c>
      <c r="AL1348" s="247"/>
      <c r="AM1348" s="247"/>
      <c r="AN1348" s="247"/>
      <c r="AO1348" s="207">
        <f t="shared" si="1137"/>
        <v>0</v>
      </c>
      <c r="AP1348" s="236"/>
      <c r="AQ1348" s="411">
        <f t="shared" si="1138"/>
        <v>0</v>
      </c>
      <c r="AR1348" s="237"/>
      <c r="AS1348" s="237">
        <v>220</v>
      </c>
      <c r="AT1348" s="237"/>
      <c r="AU1348" s="219">
        <f t="shared" si="1139"/>
        <v>220</v>
      </c>
      <c r="AV1348" s="253"/>
      <c r="AW1348" s="254"/>
      <c r="AX1348" s="237"/>
      <c r="AY1348" s="237"/>
      <c r="AZ1348" s="255"/>
      <c r="BA1348" s="222">
        <f t="shared" si="1140"/>
        <v>0</v>
      </c>
      <c r="BB1348" s="254"/>
      <c r="BC1348" s="237"/>
      <c r="BD1348" s="237"/>
      <c r="BE1348" s="255"/>
      <c r="BF1348" s="222">
        <f t="shared" si="1131"/>
        <v>0</v>
      </c>
      <c r="BG1348" s="260"/>
      <c r="BH1348" s="224"/>
      <c r="BI1348" s="225"/>
      <c r="BJ1348" s="240"/>
      <c r="BK1348" s="240"/>
      <c r="BL1348" s="250"/>
      <c r="BM1348" s="225"/>
      <c r="BN1348" s="240"/>
      <c r="BO1348" s="240"/>
      <c r="BP1348" s="251"/>
      <c r="BQ1348" s="225"/>
      <c r="BR1348" s="240"/>
      <c r="BS1348" s="240"/>
      <c r="BT1348" s="252"/>
      <c r="BU1348" s="8"/>
      <c r="BV1348" s="87"/>
      <c r="BW1348" s="107"/>
      <c r="BX1348" s="13"/>
      <c r="BY1348" s="102"/>
      <c r="BZ1348" s="102"/>
      <c r="CA1348" s="98"/>
      <c r="CB1348" s="8"/>
      <c r="CC1348" s="87"/>
      <c r="CD1348" s="90"/>
      <c r="CE1348" s="105"/>
      <c r="CF1348" s="102"/>
      <c r="CG1348" s="102"/>
      <c r="CH1348" s="106"/>
      <c r="CI1348" s="8"/>
      <c r="CJ1348" s="9"/>
      <c r="CK1348" s="25"/>
      <c r="CL1348" s="31"/>
      <c r="CM1348" s="31"/>
      <c r="CN1348" s="31"/>
      <c r="CO1348" s="32"/>
      <c r="CP1348" s="8"/>
      <c r="CQ1348" s="25"/>
      <c r="CR1348" s="31"/>
      <c r="CS1348" s="31"/>
      <c r="CT1348" s="31"/>
      <c r="CU1348" s="32"/>
    </row>
    <row r="1349" spans="1:99" ht="15.75" customHeight="1" x14ac:dyDescent="0.25">
      <c r="A1349" s="201" t="s">
        <v>54</v>
      </c>
      <c r="B1349" s="202">
        <v>208</v>
      </c>
      <c r="C1349" s="204">
        <v>0</v>
      </c>
      <c r="D1349" s="204">
        <v>23.14</v>
      </c>
      <c r="E1349" s="204">
        <v>0</v>
      </c>
      <c r="F1349" s="206">
        <f t="shared" ref="F1349:F1357" si="1141">C1349+D1349+E1349</f>
        <v>23.14</v>
      </c>
      <c r="G1349" s="206">
        <f t="shared" si="1132"/>
        <v>878.21</v>
      </c>
      <c r="H1349" s="206">
        <f>G1349/BH1337</f>
        <v>29.273666666666667</v>
      </c>
      <c r="I1349" s="207">
        <f t="shared" si="1125"/>
        <v>0</v>
      </c>
      <c r="J1349" s="207">
        <f t="shared" si="1133"/>
        <v>1065</v>
      </c>
      <c r="K1349" s="207">
        <f t="shared" si="1126"/>
        <v>0</v>
      </c>
      <c r="L1349" s="207">
        <f t="shared" si="1134"/>
        <v>55</v>
      </c>
      <c r="M1349" s="207">
        <f t="shared" si="1127"/>
        <v>405</v>
      </c>
      <c r="N1349" s="207">
        <f t="shared" si="1135"/>
        <v>11500</v>
      </c>
      <c r="O1349" s="208">
        <f>(24*60-(I1349+K1349+M1349+AR1349+AS1349+AT1349+AP1349))/24/60*100</f>
        <v>55.208333333333336</v>
      </c>
      <c r="P1349" s="208">
        <f>(X1349*24*60-(J1349+L1349+N1349+AQ1349+AU1349))/X1349/24/60*100</f>
        <v>69.259259259259267</v>
      </c>
      <c r="Q1349" s="496" t="e">
        <f>(C1349+C1350)/(AL1349+AL1350)*60</f>
        <v>#DIV/0!</v>
      </c>
      <c r="R1349" s="496" t="e">
        <f>(D1349+D1350)/(AM1349+AM1350)*60</f>
        <v>#DIV/0!</v>
      </c>
      <c r="S1349" s="496" t="e">
        <f>(E1349+E1350)/(AN1349+AN1350)*60</f>
        <v>#DIV/0!</v>
      </c>
      <c r="T1349" s="496" t="e">
        <f>(F1349+F1350)/(AL1349+AM1349+AN1349+AL1350+AM1350+AN1350)*60</f>
        <v>#DIV/0!</v>
      </c>
      <c r="U1349" s="496" t="e">
        <f>(G1349+G1350)*60/(AO1349+AO1350)</f>
        <v>#VALUE!</v>
      </c>
      <c r="V1349" s="487">
        <v>22.18</v>
      </c>
      <c r="W1349" s="245"/>
      <c r="X1349" s="214">
        <f t="shared" si="1136"/>
        <v>30</v>
      </c>
      <c r="Y1349" s="201" t="s">
        <v>54</v>
      </c>
      <c r="Z1349" s="262"/>
      <c r="AA1349" s="216"/>
      <c r="AB1349" s="216"/>
      <c r="AC1349" s="210">
        <f t="shared" si="1128"/>
        <v>0</v>
      </c>
      <c r="AD1349" s="235"/>
      <c r="AE1349" s="235"/>
      <c r="AF1349" s="235"/>
      <c r="AG1349" s="210">
        <f t="shared" si="1129"/>
        <v>0</v>
      </c>
      <c r="AH1349" s="235">
        <v>205</v>
      </c>
      <c r="AI1349" s="235">
        <v>0</v>
      </c>
      <c r="AJ1349" s="235">
        <v>200</v>
      </c>
      <c r="AK1349" s="210">
        <f t="shared" si="1130"/>
        <v>405</v>
      </c>
      <c r="AL1349" s="247"/>
      <c r="AM1349" s="247"/>
      <c r="AN1349" s="247"/>
      <c r="AO1349" s="207">
        <f t="shared" si="1137"/>
        <v>23260</v>
      </c>
      <c r="AP1349" s="209"/>
      <c r="AQ1349" s="411">
        <f t="shared" si="1138"/>
        <v>0</v>
      </c>
      <c r="AR1349" s="210"/>
      <c r="AS1349" s="210">
        <v>240</v>
      </c>
      <c r="AT1349" s="210"/>
      <c r="AU1349" s="219">
        <f t="shared" si="1139"/>
        <v>660</v>
      </c>
      <c r="AV1349" s="263" t="s">
        <v>55</v>
      </c>
      <c r="AW1349" s="221"/>
      <c r="AX1349" s="210"/>
      <c r="AY1349" s="210"/>
      <c r="AZ1349" s="219">
        <f>AW1349+AX1349+AY1349</f>
        <v>0</v>
      </c>
      <c r="BA1349" s="222">
        <f t="shared" si="1140"/>
        <v>0</v>
      </c>
      <c r="BB1349" s="221"/>
      <c r="BC1349" s="210"/>
      <c r="BD1349" s="210"/>
      <c r="BE1349" s="219">
        <f>BB1349+BC1349+BD1349</f>
        <v>0</v>
      </c>
      <c r="BF1349" s="222">
        <f t="shared" si="1131"/>
        <v>0</v>
      </c>
      <c r="BG1349" s="257"/>
      <c r="BH1349" s="224" t="s">
        <v>56</v>
      </c>
      <c r="BI1349" s="225"/>
      <c r="BJ1349" s="249">
        <v>0</v>
      </c>
      <c r="BK1349" s="226"/>
      <c r="BL1349" s="250"/>
      <c r="BM1349" s="225"/>
      <c r="BN1349" s="226">
        <v>0</v>
      </c>
      <c r="BO1349" s="226"/>
      <c r="BP1349" s="251"/>
      <c r="BQ1349" s="225"/>
      <c r="BR1349" s="226">
        <v>0</v>
      </c>
      <c r="BS1349" s="226"/>
      <c r="BT1349" s="252"/>
      <c r="BU1349" s="8"/>
      <c r="BV1349" s="87"/>
      <c r="BW1349" s="104" t="s">
        <v>56</v>
      </c>
      <c r="BX1349" s="13"/>
      <c r="BY1349" s="102">
        <f>BJ1349+BN1349+BR1349</f>
        <v>0</v>
      </c>
      <c r="BZ1349" s="102">
        <f>BK1349+BO1349+BS1349</f>
        <v>0</v>
      </c>
      <c r="CA1349" s="98"/>
      <c r="CB1349" s="8"/>
      <c r="CC1349" s="87"/>
      <c r="CD1349" s="103" t="s">
        <v>56</v>
      </c>
      <c r="CE1349" s="105"/>
      <c r="CF1349" s="102">
        <f>BY1349</f>
        <v>0</v>
      </c>
      <c r="CG1349" s="102">
        <f>BZ1349</f>
        <v>0</v>
      </c>
      <c r="CH1349" s="106"/>
      <c r="CI1349" s="8"/>
      <c r="CJ1349" s="9"/>
      <c r="CK1349" s="7" t="s">
        <v>56</v>
      </c>
      <c r="CL1349" s="31" t="e">
        <f>BJ1349/(C1351)%</f>
        <v>#DIV/0!</v>
      </c>
      <c r="CM1349" s="31" t="e">
        <f>BN1349/(D1351)%</f>
        <v>#DIV/0!</v>
      </c>
      <c r="CN1349" s="31" t="e">
        <f>BR1349/(E1351)%</f>
        <v>#DIV/0!</v>
      </c>
      <c r="CO1349" s="32" t="e">
        <f>BY1349/(F1351)%</f>
        <v>#DIV/0!</v>
      </c>
      <c r="CP1349" s="8"/>
      <c r="CQ1349" s="7" t="s">
        <v>56</v>
      </c>
      <c r="CR1349" s="31" t="e">
        <f>BK1349/(C1351)%</f>
        <v>#DIV/0!</v>
      </c>
      <c r="CS1349" s="31" t="e">
        <f>BO1349/(D1351)%</f>
        <v>#DIV/0!</v>
      </c>
      <c r="CT1349" s="31" t="e">
        <f>BS1349/(E1351)%</f>
        <v>#DIV/0!</v>
      </c>
      <c r="CU1349" s="32" t="e">
        <f>BZ1349/(F1351)%</f>
        <v>#DIV/0!</v>
      </c>
    </row>
    <row r="1350" spans="1:99" ht="15.75" customHeight="1" x14ac:dyDescent="0.25">
      <c r="A1350" s="182" t="s">
        <v>57</v>
      </c>
      <c r="B1350" s="202">
        <v>277</v>
      </c>
      <c r="C1350" s="204">
        <v>0</v>
      </c>
      <c r="D1350" s="204">
        <v>0</v>
      </c>
      <c r="E1350" s="204">
        <v>63.3</v>
      </c>
      <c r="F1350" s="205">
        <f t="shared" si="1141"/>
        <v>63.3</v>
      </c>
      <c r="G1350" s="206">
        <f t="shared" si="1132"/>
        <v>3543.3799999999997</v>
      </c>
      <c r="H1350" s="205">
        <f>G1350/BH1337</f>
        <v>118.11266666666666</v>
      </c>
      <c r="I1350" s="231">
        <f t="shared" si="1125"/>
        <v>0</v>
      </c>
      <c r="J1350" s="207">
        <f t="shared" si="1133"/>
        <v>190</v>
      </c>
      <c r="K1350" s="231">
        <f t="shared" si="1126"/>
        <v>0</v>
      </c>
      <c r="L1350" s="207">
        <f t="shared" si="1134"/>
        <v>35</v>
      </c>
      <c r="M1350" s="207">
        <f t="shared" si="1127"/>
        <v>0</v>
      </c>
      <c r="N1350" s="207">
        <f t="shared" si="1135"/>
        <v>2320</v>
      </c>
      <c r="O1350" s="208"/>
      <c r="P1350" s="208"/>
      <c r="Q1350" s="496"/>
      <c r="R1350" s="496"/>
      <c r="S1350" s="496"/>
      <c r="T1350" s="496"/>
      <c r="U1350" s="496"/>
      <c r="V1350" s="487"/>
      <c r="W1350" s="245"/>
      <c r="X1350" s="214">
        <f t="shared" si="1136"/>
        <v>30</v>
      </c>
      <c r="Y1350" s="182" t="s">
        <v>57</v>
      </c>
      <c r="Z1350" s="215"/>
      <c r="AA1350" s="216"/>
      <c r="AB1350" s="216"/>
      <c r="AC1350" s="210">
        <f t="shared" si="1128"/>
        <v>0</v>
      </c>
      <c r="AD1350" s="235"/>
      <c r="AE1350" s="235"/>
      <c r="AF1350" s="235"/>
      <c r="AG1350" s="210">
        <f t="shared" si="1129"/>
        <v>0</v>
      </c>
      <c r="AH1350" s="235">
        <v>0</v>
      </c>
      <c r="AI1350" s="235">
        <v>0</v>
      </c>
      <c r="AJ1350" s="235">
        <v>0</v>
      </c>
      <c r="AK1350" s="210">
        <f t="shared" si="1130"/>
        <v>0</v>
      </c>
      <c r="AL1350" s="247"/>
      <c r="AM1350" s="247"/>
      <c r="AN1350" s="247"/>
      <c r="AO1350" s="207" t="e">
        <f t="shared" si="1137"/>
        <v>#VALUE!</v>
      </c>
      <c r="AP1350" s="236"/>
      <c r="AQ1350" s="411">
        <f t="shared" si="1138"/>
        <v>0</v>
      </c>
      <c r="AR1350" s="237">
        <v>275</v>
      </c>
      <c r="AS1350" s="237"/>
      <c r="AT1350" s="237"/>
      <c r="AU1350" s="219">
        <f t="shared" si="1139"/>
        <v>275</v>
      </c>
      <c r="AV1350" s="253"/>
      <c r="AW1350" s="254"/>
      <c r="AX1350" s="237"/>
      <c r="AY1350" s="237"/>
      <c r="AZ1350" s="255"/>
      <c r="BA1350" s="222">
        <f t="shared" si="1140"/>
        <v>0</v>
      </c>
      <c r="BB1350" s="254"/>
      <c r="BC1350" s="237"/>
      <c r="BD1350" s="237"/>
      <c r="BE1350" s="255"/>
      <c r="BF1350" s="222">
        <f t="shared" si="1131"/>
        <v>0</v>
      </c>
      <c r="BG1350" s="248">
        <f>SUM(AR1349:AT1350,AP1349:AP1350,AL1349:AN1350,AH1349:AJ1350,AD1349:AF1350,Z1349:AB1350)</f>
        <v>920</v>
      </c>
      <c r="BI1350" s="264"/>
      <c r="BJ1350" s="264"/>
      <c r="BK1350" s="264"/>
      <c r="BL1350" s="264"/>
      <c r="BM1350" s="264"/>
      <c r="BN1350" s="264"/>
      <c r="BO1350" s="264"/>
      <c r="BP1350" s="264"/>
      <c r="BQ1350" s="264"/>
      <c r="BR1350" s="264"/>
      <c r="BS1350" s="264"/>
      <c r="BT1350" s="265"/>
      <c r="BU1350" s="8"/>
      <c r="BV1350" s="87"/>
      <c r="BW1350" s="114"/>
      <c r="BX1350" s="115"/>
      <c r="BY1350" s="116"/>
      <c r="BZ1350" s="116"/>
      <c r="CA1350" s="117"/>
      <c r="CB1350" s="8"/>
      <c r="CC1350" s="118"/>
      <c r="CD1350" s="119"/>
      <c r="CE1350" s="120"/>
      <c r="CF1350" s="116"/>
      <c r="CG1350" s="116"/>
      <c r="CH1350" s="121"/>
      <c r="CI1350" s="8"/>
      <c r="CJ1350" s="9"/>
      <c r="CK1350" s="25"/>
      <c r="CL1350" s="2"/>
      <c r="CM1350" s="2"/>
      <c r="CN1350" s="2"/>
      <c r="CO1350" s="3"/>
      <c r="CP1350" s="8"/>
      <c r="CQ1350" s="25"/>
      <c r="CR1350" s="2"/>
      <c r="CS1350" s="2"/>
      <c r="CT1350" s="2"/>
      <c r="CU1350" s="3"/>
    </row>
    <row r="1351" spans="1:99" ht="15.75" customHeight="1" x14ac:dyDescent="0.25">
      <c r="A1351" s="182" t="s">
        <v>56</v>
      </c>
      <c r="B1351" s="202"/>
      <c r="C1351" s="204">
        <v>0</v>
      </c>
      <c r="D1351" s="204">
        <v>0</v>
      </c>
      <c r="E1351" s="204">
        <v>0</v>
      </c>
      <c r="F1351" s="205">
        <f t="shared" si="1141"/>
        <v>0</v>
      </c>
      <c r="G1351" s="206">
        <f t="shared" si="1132"/>
        <v>1682.953</v>
      </c>
      <c r="H1351" s="205">
        <f>G1351/BH1337</f>
        <v>56.098433333333332</v>
      </c>
      <c r="I1351" s="231">
        <f t="shared" si="1125"/>
        <v>0</v>
      </c>
      <c r="J1351" s="207">
        <f t="shared" si="1133"/>
        <v>0</v>
      </c>
      <c r="K1351" s="231">
        <f t="shared" si="1126"/>
        <v>0</v>
      </c>
      <c r="L1351" s="207">
        <f t="shared" si="1134"/>
        <v>180</v>
      </c>
      <c r="M1351" s="207">
        <f t="shared" si="1127"/>
        <v>1440</v>
      </c>
      <c r="N1351" s="207">
        <f t="shared" si="1135"/>
        <v>25120</v>
      </c>
      <c r="O1351" s="208">
        <f>(24*60-(I1351+K1351+M1351+AR1351+AS1351+AT1351+AP1351))/24/60*100</f>
        <v>0</v>
      </c>
      <c r="P1351" s="208">
        <f>(X1351*24*60-(J1351+L1351+N1351+AQ1351+AU1351))/X1351/24/60*100</f>
        <v>41.435185185185183</v>
      </c>
      <c r="Q1351" s="266"/>
      <c r="R1351" s="266"/>
      <c r="S1351" s="266"/>
      <c r="T1351" s="266"/>
      <c r="U1351" s="266"/>
      <c r="V1351" s="267"/>
      <c r="W1351" s="245"/>
      <c r="X1351" s="214">
        <f t="shared" si="1136"/>
        <v>30</v>
      </c>
      <c r="Y1351" s="224" t="s">
        <v>56</v>
      </c>
      <c r="Z1351" s="215"/>
      <c r="AA1351" s="216"/>
      <c r="AB1351" s="216"/>
      <c r="AC1351" s="210">
        <f t="shared" si="1128"/>
        <v>0</v>
      </c>
      <c r="AD1351" s="235"/>
      <c r="AE1351" s="235"/>
      <c r="AF1351" s="235"/>
      <c r="AG1351" s="210">
        <f t="shared" si="1129"/>
        <v>0</v>
      </c>
      <c r="AH1351" s="235">
        <v>480</v>
      </c>
      <c r="AI1351" s="235">
        <v>480</v>
      </c>
      <c r="AJ1351" s="235">
        <v>480</v>
      </c>
      <c r="AK1351" s="210">
        <f t="shared" si="1130"/>
        <v>1440</v>
      </c>
      <c r="AL1351" s="247"/>
      <c r="AM1351" s="247"/>
      <c r="AN1351" s="247"/>
      <c r="AO1351" s="207">
        <f t="shared" si="1137"/>
        <v>0</v>
      </c>
      <c r="AP1351" s="236"/>
      <c r="AQ1351" s="411">
        <f t="shared" si="1138"/>
        <v>0</v>
      </c>
      <c r="AR1351" s="237"/>
      <c r="AS1351" s="237"/>
      <c r="AT1351" s="237"/>
      <c r="AU1351" s="219">
        <f t="shared" si="1139"/>
        <v>0</v>
      </c>
      <c r="AV1351" s="263" t="s">
        <v>56</v>
      </c>
      <c r="AW1351" s="254"/>
      <c r="AX1351" s="254"/>
      <c r="AY1351" s="254"/>
      <c r="AZ1351" s="219">
        <f t="shared" ref="AZ1351:AZ1357" si="1142">AW1351+AX1351+AY1351</f>
        <v>0</v>
      </c>
      <c r="BA1351" s="222">
        <f t="shared" si="1140"/>
        <v>0</v>
      </c>
      <c r="BB1351" s="221"/>
      <c r="BC1351" s="210"/>
      <c r="BD1351" s="210"/>
      <c r="BE1351" s="219">
        <f t="shared" ref="BE1351:BE1357" si="1143">BB1351+BC1351+BD1351</f>
        <v>0</v>
      </c>
      <c r="BF1351" s="222">
        <f t="shared" si="1131"/>
        <v>2880</v>
      </c>
      <c r="BG1351" s="238"/>
      <c r="BH1351" s="224" t="s">
        <v>58</v>
      </c>
      <c r="BI1351" s="268">
        <v>1.38</v>
      </c>
      <c r="BJ1351" s="249">
        <v>1.48</v>
      </c>
      <c r="BK1351" s="226"/>
      <c r="BL1351" s="269"/>
      <c r="BM1351" s="268">
        <v>1.1000000000000001</v>
      </c>
      <c r="BN1351" s="226">
        <v>1.2</v>
      </c>
      <c r="BO1351" s="226"/>
      <c r="BP1351" s="270"/>
      <c r="BQ1351" s="268">
        <v>0.8</v>
      </c>
      <c r="BR1351" s="226">
        <v>0.9</v>
      </c>
      <c r="BS1351" s="226"/>
      <c r="BT1351" s="271"/>
      <c r="BU1351" s="8"/>
      <c r="BV1351" s="87"/>
      <c r="BW1351" s="122" t="s">
        <v>59</v>
      </c>
      <c r="BX1351" s="123">
        <f t="shared" ref="BX1351:CA1352" si="1144">BI1351+BM1351+BQ1351</f>
        <v>3.2800000000000002</v>
      </c>
      <c r="BY1351" s="102">
        <f t="shared" si="1144"/>
        <v>3.5799999999999996</v>
      </c>
      <c r="BZ1351" s="102">
        <f t="shared" si="1144"/>
        <v>0</v>
      </c>
      <c r="CA1351" s="124">
        <f t="shared" si="1144"/>
        <v>0</v>
      </c>
      <c r="CB1351" s="8"/>
      <c r="CC1351" s="87"/>
      <c r="CD1351" s="113" t="s">
        <v>59</v>
      </c>
      <c r="CE1351" s="125">
        <f t="shared" ref="CE1351:CH1352" si="1145">BX1351</f>
        <v>3.2800000000000002</v>
      </c>
      <c r="CF1351" s="102">
        <f t="shared" si="1145"/>
        <v>3.5799999999999996</v>
      </c>
      <c r="CG1351" s="102">
        <f t="shared" si="1145"/>
        <v>0</v>
      </c>
      <c r="CH1351" s="126">
        <f t="shared" si="1145"/>
        <v>0</v>
      </c>
      <c r="CI1351" s="8"/>
      <c r="CJ1351" s="9"/>
      <c r="CK1351" s="25" t="s">
        <v>58</v>
      </c>
      <c r="CL1351" s="31">
        <f>BJ1351/(BJ1351+C1353)%</f>
        <v>2.8297738092961895</v>
      </c>
      <c r="CM1351" s="31">
        <f>BN1351/(BN1351+D1353)%</f>
        <v>1.6395682470282824</v>
      </c>
      <c r="CN1351" s="31">
        <f>BR1351/(BR1351+E1353)%</f>
        <v>2.9702970297029703</v>
      </c>
      <c r="CO1351" s="32">
        <f>BY1351/(BY1351+F1353)%</f>
        <v>2.2979504592691491</v>
      </c>
      <c r="CP1351" s="8"/>
      <c r="CQ1351" s="25" t="s">
        <v>58</v>
      </c>
      <c r="CR1351" s="31">
        <f>BK1351/C1353%</f>
        <v>0</v>
      </c>
      <c r="CS1351" s="31">
        <f>BO1351/D1353%</f>
        <v>0</v>
      </c>
      <c r="CT1351" s="31">
        <f>BS1351/E1353%</f>
        <v>0</v>
      </c>
      <c r="CU1351" s="32">
        <f>BZ1351/F1353%</f>
        <v>0</v>
      </c>
    </row>
    <row r="1352" spans="1:99" ht="15.75" customHeight="1" x14ac:dyDescent="0.25">
      <c r="A1352" s="182" t="s">
        <v>60</v>
      </c>
      <c r="B1352" s="202"/>
      <c r="C1352" s="204">
        <v>0</v>
      </c>
      <c r="D1352" s="204">
        <v>222.74</v>
      </c>
      <c r="E1352" s="204">
        <v>90.344999999999999</v>
      </c>
      <c r="F1352" s="205">
        <f t="shared" si="1141"/>
        <v>313.08500000000004</v>
      </c>
      <c r="G1352" s="206">
        <f t="shared" si="1132"/>
        <v>9213.0220000000008</v>
      </c>
      <c r="H1352" s="205">
        <f>G1352/BH1337</f>
        <v>307.10073333333338</v>
      </c>
      <c r="I1352" s="231">
        <f t="shared" si="1125"/>
        <v>0</v>
      </c>
      <c r="J1352" s="207">
        <f t="shared" si="1133"/>
        <v>1510</v>
      </c>
      <c r="K1352" s="231">
        <f t="shared" si="1126"/>
        <v>0</v>
      </c>
      <c r="L1352" s="207">
        <f t="shared" si="1134"/>
        <v>1195</v>
      </c>
      <c r="M1352" s="207">
        <f t="shared" si="1127"/>
        <v>405</v>
      </c>
      <c r="N1352" s="207">
        <f t="shared" si="1135"/>
        <v>54600</v>
      </c>
      <c r="O1352" s="208">
        <f>(16*24*60-(I1352+K1352+M1352+AR1352+AS1352+AT1352+AP1352))/16/24/60*100</f>
        <v>98.2421875</v>
      </c>
      <c r="P1352" s="208">
        <f>(16*X1352*24*60-(J1352+L1352+N1352+AQ1352+AU1352))/16/X1352/24/60*100</f>
        <v>91.705005787037024</v>
      </c>
      <c r="Q1352" s="232"/>
      <c r="R1352" s="233"/>
      <c r="S1352" s="233"/>
      <c r="T1352" s="234"/>
      <c r="U1352" s="234"/>
      <c r="V1352" s="272"/>
      <c r="W1352" s="213"/>
      <c r="X1352" s="214">
        <f>X1357</f>
        <v>30</v>
      </c>
      <c r="Y1352" s="182" t="s">
        <v>60</v>
      </c>
      <c r="Z1352" s="215"/>
      <c r="AA1352" s="216"/>
      <c r="AB1352" s="216"/>
      <c r="AC1352" s="210">
        <f t="shared" si="1128"/>
        <v>0</v>
      </c>
      <c r="AD1352" s="235"/>
      <c r="AE1352" s="235"/>
      <c r="AF1352" s="235"/>
      <c r="AG1352" s="210">
        <f t="shared" si="1129"/>
        <v>0</v>
      </c>
      <c r="AH1352" s="235">
        <v>0</v>
      </c>
      <c r="AI1352" s="235"/>
      <c r="AJ1352" s="235">
        <v>405</v>
      </c>
      <c r="AK1352" s="210">
        <f t="shared" si="1130"/>
        <v>405</v>
      </c>
      <c r="AL1352" s="233"/>
      <c r="AM1352" s="233"/>
      <c r="AN1352" s="233"/>
      <c r="AO1352" s="207">
        <f t="shared" si="1137"/>
        <v>0</v>
      </c>
      <c r="AP1352" s="236"/>
      <c r="AQ1352" s="411">
        <f t="shared" si="1138"/>
        <v>0</v>
      </c>
      <c r="AR1352" s="237"/>
      <c r="AS1352" s="237"/>
      <c r="AT1352" s="237"/>
      <c r="AU1352" s="219">
        <f t="shared" si="1139"/>
        <v>30</v>
      </c>
      <c r="AV1352" s="263" t="s">
        <v>60</v>
      </c>
      <c r="AW1352" s="221"/>
      <c r="AX1352" s="210"/>
      <c r="AY1352" s="210"/>
      <c r="AZ1352" s="219">
        <f t="shared" si="1142"/>
        <v>0</v>
      </c>
      <c r="BA1352" s="222">
        <f t="shared" si="1140"/>
        <v>0</v>
      </c>
      <c r="BB1352" s="221">
        <f>AH1352</f>
        <v>0</v>
      </c>
      <c r="BC1352" s="221">
        <f>AI1352</f>
        <v>0</v>
      </c>
      <c r="BD1352" s="221">
        <f>AJ1352</f>
        <v>405</v>
      </c>
      <c r="BE1352" s="219">
        <f t="shared" si="1143"/>
        <v>405</v>
      </c>
      <c r="BF1352" s="222">
        <f t="shared" si="1131"/>
        <v>51720</v>
      </c>
      <c r="BG1352" s="223"/>
      <c r="BH1352" s="224" t="s">
        <v>61</v>
      </c>
      <c r="BI1352" s="268">
        <v>1.4</v>
      </c>
      <c r="BJ1352" s="249">
        <v>1.5</v>
      </c>
      <c r="BK1352" s="226"/>
      <c r="BL1352" s="269"/>
      <c r="BM1352" s="268">
        <v>1</v>
      </c>
      <c r="BN1352" s="226">
        <v>1.1000000000000001</v>
      </c>
      <c r="BO1352" s="226"/>
      <c r="BP1352" s="270"/>
      <c r="BQ1352" s="268">
        <v>0.6</v>
      </c>
      <c r="BR1352" s="226">
        <v>0.7</v>
      </c>
      <c r="BS1352" s="226"/>
      <c r="BT1352" s="271"/>
      <c r="BU1352" s="8"/>
      <c r="BV1352" s="87"/>
      <c r="BW1352" s="104" t="s">
        <v>62</v>
      </c>
      <c r="BX1352" s="127">
        <f t="shared" si="1144"/>
        <v>3</v>
      </c>
      <c r="BY1352" s="128">
        <f t="shared" si="1144"/>
        <v>3.3</v>
      </c>
      <c r="BZ1352" s="102">
        <f t="shared" si="1144"/>
        <v>0</v>
      </c>
      <c r="CA1352" s="124">
        <f t="shared" si="1144"/>
        <v>0</v>
      </c>
      <c r="CB1352" s="9"/>
      <c r="CC1352" s="87"/>
      <c r="CD1352" s="90" t="s">
        <v>62</v>
      </c>
      <c r="CE1352" s="129">
        <f t="shared" si="1145"/>
        <v>3</v>
      </c>
      <c r="CF1352" s="102">
        <f t="shared" si="1145"/>
        <v>3.3</v>
      </c>
      <c r="CG1352" s="102">
        <f t="shared" si="1145"/>
        <v>0</v>
      </c>
      <c r="CH1352" s="126">
        <f t="shared" si="1145"/>
        <v>0</v>
      </c>
      <c r="CI1352" s="8"/>
      <c r="CJ1352" s="9"/>
      <c r="CK1352" s="25" t="s">
        <v>61</v>
      </c>
      <c r="CL1352" s="31">
        <f>BJ1352/(BJ1352+C1354)%</f>
        <v>3.3090668431502319</v>
      </c>
      <c r="CM1352" s="31">
        <f>BN1352/(BN1352+D1354)%</f>
        <v>1.9778836644790074</v>
      </c>
      <c r="CN1352" s="31">
        <f>BR1352/(BR1352+E1354)%</f>
        <v>1.656020818547433</v>
      </c>
      <c r="CO1352" s="32">
        <f>BY1352/(BY1352+F1354)%</f>
        <v>2.3042279090877349</v>
      </c>
      <c r="CP1352" s="8"/>
      <c r="CQ1352" s="25" t="s">
        <v>61</v>
      </c>
      <c r="CR1352" s="31">
        <f>BK1352/C1354%</f>
        <v>0</v>
      </c>
      <c r="CS1352" s="31">
        <f>BO1352/D1354%</f>
        <v>0</v>
      </c>
      <c r="CT1352" s="31">
        <f>BS1352/E1354%</f>
        <v>0</v>
      </c>
      <c r="CU1352" s="32">
        <f>BZ1352/F1354%</f>
        <v>0</v>
      </c>
    </row>
    <row r="1353" spans="1:99" ht="15.75" customHeight="1" x14ac:dyDescent="0.25">
      <c r="A1353" s="201" t="s">
        <v>59</v>
      </c>
      <c r="B1353" s="202"/>
      <c r="C1353" s="204">
        <v>50.820999999999998</v>
      </c>
      <c r="D1353" s="204">
        <v>71.989999999999995</v>
      </c>
      <c r="E1353" s="204">
        <v>29.4</v>
      </c>
      <c r="F1353" s="206">
        <f t="shared" si="1141"/>
        <v>152.21099999999998</v>
      </c>
      <c r="G1353" s="206">
        <f t="shared" si="1132"/>
        <v>3676.0310000000004</v>
      </c>
      <c r="H1353" s="206">
        <f>G1353/BH1337</f>
        <v>122.53436666666668</v>
      </c>
      <c r="I1353" s="207">
        <f t="shared" si="1125"/>
        <v>0</v>
      </c>
      <c r="J1353" s="207">
        <f t="shared" si="1133"/>
        <v>0</v>
      </c>
      <c r="K1353" s="207">
        <f t="shared" si="1126"/>
        <v>0</v>
      </c>
      <c r="L1353" s="207">
        <f t="shared" si="1134"/>
        <v>100</v>
      </c>
      <c r="M1353" s="207">
        <f t="shared" si="1127"/>
        <v>560</v>
      </c>
      <c r="N1353" s="207" t="e">
        <f t="shared" si="1135"/>
        <v>#VALUE!</v>
      </c>
      <c r="O1353" s="208">
        <f>(24*60-(I1353+K1353+M1353+AR1353+AS1353+AT1353+AP1353))/24/60*100</f>
        <v>61.111111111111107</v>
      </c>
      <c r="P1353" s="208" t="e">
        <f>(X1353*24*60-(J1353+L1353+N1353+AQ1353+AU1353))/X1353/24/60*100</f>
        <v>#VALUE!</v>
      </c>
      <c r="Q1353" s="209"/>
      <c r="R1353" s="210"/>
      <c r="S1353" s="210"/>
      <c r="T1353" s="209"/>
      <c r="U1353" s="209"/>
      <c r="V1353" s="212"/>
      <c r="W1353" s="213"/>
      <c r="X1353" s="214">
        <f>X1352</f>
        <v>30</v>
      </c>
      <c r="Y1353" s="201" t="s">
        <v>59</v>
      </c>
      <c r="Z1353" s="215"/>
      <c r="AA1353" s="216"/>
      <c r="AB1353" s="216"/>
      <c r="AC1353" s="210">
        <f t="shared" si="1128"/>
        <v>0</v>
      </c>
      <c r="AD1353" s="235"/>
      <c r="AE1353" s="235"/>
      <c r="AF1353" s="235"/>
      <c r="AG1353" s="210">
        <f t="shared" si="1129"/>
        <v>0</v>
      </c>
      <c r="AH1353" s="235">
        <v>190</v>
      </c>
      <c r="AI1353" s="235">
        <v>210</v>
      </c>
      <c r="AJ1353" s="235">
        <v>160</v>
      </c>
      <c r="AK1353" s="210">
        <f t="shared" si="1130"/>
        <v>560</v>
      </c>
      <c r="AL1353" s="210"/>
      <c r="AM1353" s="210"/>
      <c r="AN1353" s="210"/>
      <c r="AO1353" s="207">
        <f t="shared" si="1137"/>
        <v>0</v>
      </c>
      <c r="AP1353" s="209"/>
      <c r="AQ1353" s="411">
        <f t="shared" si="1138"/>
        <v>0</v>
      </c>
      <c r="AR1353" s="210"/>
      <c r="AS1353" s="210"/>
      <c r="AT1353" s="210"/>
      <c r="AU1353" s="219">
        <f t="shared" si="1139"/>
        <v>0</v>
      </c>
      <c r="AV1353" s="263" t="s">
        <v>63</v>
      </c>
      <c r="AW1353" s="221"/>
      <c r="AX1353" s="210"/>
      <c r="AY1353" s="210"/>
      <c r="AZ1353" s="219">
        <f t="shared" si="1142"/>
        <v>0</v>
      </c>
      <c r="BA1353" s="222">
        <f t="shared" si="1140"/>
        <v>0</v>
      </c>
      <c r="BB1353" s="221"/>
      <c r="BC1353" s="210"/>
      <c r="BD1353" s="210"/>
      <c r="BE1353" s="219">
        <f t="shared" si="1143"/>
        <v>0</v>
      </c>
      <c r="BF1353" s="222">
        <f t="shared" si="1131"/>
        <v>0</v>
      </c>
      <c r="BG1353" s="238"/>
      <c r="BH1353" s="195"/>
      <c r="BI1353" s="274"/>
      <c r="BJ1353" s="240"/>
      <c r="BK1353" s="241"/>
      <c r="BL1353" s="275"/>
      <c r="BM1353" s="274"/>
      <c r="BN1353" s="241"/>
      <c r="BO1353" s="241"/>
      <c r="BP1353" s="276"/>
      <c r="BQ1353" s="274"/>
      <c r="BR1353" s="241"/>
      <c r="BS1353" s="241"/>
      <c r="BT1353" s="265"/>
      <c r="BU1353" s="8"/>
      <c r="BV1353" s="87"/>
      <c r="BW1353" s="107"/>
      <c r="BX1353" s="130"/>
      <c r="BY1353" s="93"/>
      <c r="BZ1353" s="93"/>
      <c r="CA1353" s="98"/>
      <c r="CB1353" s="8"/>
      <c r="CC1353" s="87"/>
      <c r="CD1353" s="108"/>
      <c r="CE1353" s="109"/>
      <c r="CF1353" s="93"/>
      <c r="CG1353" s="93"/>
      <c r="CH1353" s="110"/>
      <c r="CI1353" s="8"/>
      <c r="CJ1353" s="9"/>
      <c r="CK1353" s="25"/>
      <c r="CL1353" s="2"/>
      <c r="CM1353" s="2"/>
      <c r="CN1353" s="2"/>
      <c r="CO1353" s="3"/>
      <c r="CP1353" s="8"/>
      <c r="CQ1353" s="25"/>
      <c r="CR1353" s="2"/>
      <c r="CS1353" s="2"/>
      <c r="CT1353" s="2"/>
      <c r="CU1353" s="3"/>
    </row>
    <row r="1354" spans="1:99" ht="15.75" customHeight="1" x14ac:dyDescent="0.25">
      <c r="A1354" s="182" t="s">
        <v>62</v>
      </c>
      <c r="B1354" s="202"/>
      <c r="C1354" s="204">
        <v>43.83</v>
      </c>
      <c r="D1354" s="204">
        <v>54.515000000000001</v>
      </c>
      <c r="E1354" s="204">
        <v>41.57</v>
      </c>
      <c r="F1354" s="205">
        <f t="shared" si="1141"/>
        <v>139.91499999999999</v>
      </c>
      <c r="G1354" s="206">
        <f t="shared" si="1132"/>
        <v>3779.7140000000004</v>
      </c>
      <c r="H1354" s="205">
        <f>G1354/BH1337</f>
        <v>125.99046666666668</v>
      </c>
      <c r="I1354" s="231">
        <f t="shared" si="1125"/>
        <v>0</v>
      </c>
      <c r="J1354" s="207">
        <f t="shared" si="1133"/>
        <v>180</v>
      </c>
      <c r="K1354" s="231">
        <f t="shared" si="1126"/>
        <v>0</v>
      </c>
      <c r="L1354" s="207">
        <f t="shared" si="1134"/>
        <v>0</v>
      </c>
      <c r="M1354" s="207">
        <f t="shared" si="1127"/>
        <v>525</v>
      </c>
      <c r="N1354" s="207">
        <f t="shared" si="1135"/>
        <v>13530</v>
      </c>
      <c r="O1354" s="208">
        <f>(24*60-(I1354+K1354+M1354+AR1354+AS1354+AT1354+AP1354))/24/60*100</f>
        <v>63.541666666666664</v>
      </c>
      <c r="P1354" s="208">
        <f>(X1354*24*60-(J1354+L1354+N1354+AQ1354+AU1354))/X1354/24/60*100</f>
        <v>68.263888888888886</v>
      </c>
      <c r="Q1354" s="232"/>
      <c r="R1354" s="233"/>
      <c r="S1354" s="233"/>
      <c r="T1354" s="234"/>
      <c r="U1354" s="234"/>
      <c r="V1354" s="272"/>
      <c r="W1354" s="213"/>
      <c r="X1354" s="214">
        <f>X1353</f>
        <v>30</v>
      </c>
      <c r="Y1354" s="182" t="s">
        <v>62</v>
      </c>
      <c r="Z1354" s="215"/>
      <c r="AA1354" s="216"/>
      <c r="AB1354" s="216"/>
      <c r="AC1354" s="210">
        <f t="shared" si="1128"/>
        <v>0</v>
      </c>
      <c r="AD1354" s="235"/>
      <c r="AE1354" s="235"/>
      <c r="AF1354" s="235"/>
      <c r="AG1354" s="210">
        <f t="shared" si="1129"/>
        <v>0</v>
      </c>
      <c r="AH1354" s="235">
        <v>130</v>
      </c>
      <c r="AI1354" s="235">
        <v>195</v>
      </c>
      <c r="AJ1354" s="235">
        <v>200</v>
      </c>
      <c r="AK1354" s="210">
        <f t="shared" si="1130"/>
        <v>525</v>
      </c>
      <c r="AL1354" s="233"/>
      <c r="AM1354" s="233"/>
      <c r="AN1354" s="233"/>
      <c r="AO1354" s="207">
        <f t="shared" si="1137"/>
        <v>0</v>
      </c>
      <c r="AP1354" s="236"/>
      <c r="AQ1354" s="411">
        <f t="shared" si="1138"/>
        <v>0</v>
      </c>
      <c r="AR1354" s="237"/>
      <c r="AS1354" s="237"/>
      <c r="AT1354" s="237"/>
      <c r="AU1354" s="219">
        <f t="shared" si="1139"/>
        <v>0</v>
      </c>
      <c r="AV1354" s="263" t="s">
        <v>64</v>
      </c>
      <c r="AW1354" s="221"/>
      <c r="AX1354" s="210"/>
      <c r="AY1354" s="210"/>
      <c r="AZ1354" s="219">
        <f t="shared" si="1142"/>
        <v>0</v>
      </c>
      <c r="BA1354" s="222">
        <f t="shared" si="1140"/>
        <v>0</v>
      </c>
      <c r="BB1354" s="221"/>
      <c r="BC1354" s="210"/>
      <c r="BD1354" s="210"/>
      <c r="BE1354" s="219">
        <f t="shared" si="1143"/>
        <v>0</v>
      </c>
      <c r="BF1354" s="222">
        <f t="shared" si="1131"/>
        <v>0</v>
      </c>
      <c r="BG1354" s="223"/>
      <c r="BH1354" s="224" t="s">
        <v>65</v>
      </c>
      <c r="BI1354" s="268">
        <v>1.1100000000000001</v>
      </c>
      <c r="BJ1354" s="249">
        <v>1.23</v>
      </c>
      <c r="BK1354" s="226"/>
      <c r="BL1354" s="269"/>
      <c r="BM1354" s="268">
        <v>1.08</v>
      </c>
      <c r="BN1354" s="226">
        <v>1.2</v>
      </c>
      <c r="BO1354" s="226"/>
      <c r="BP1354" s="270"/>
      <c r="BQ1354" s="268">
        <v>1</v>
      </c>
      <c r="BR1354" s="226">
        <v>1.1200000000000001</v>
      </c>
      <c r="BS1354" s="226"/>
      <c r="BT1354" s="271"/>
      <c r="BU1354" s="8"/>
      <c r="BV1354" s="87"/>
      <c r="BW1354" s="104" t="s">
        <v>66</v>
      </c>
      <c r="BX1354" s="127">
        <f>BI1354+BM1354+BQ1354</f>
        <v>3.1900000000000004</v>
      </c>
      <c r="BY1354" s="128">
        <f>BJ1354+BN1354+BR1354</f>
        <v>3.55</v>
      </c>
      <c r="BZ1354" s="102">
        <f>BK1354+BO1354+BS1354</f>
        <v>0</v>
      </c>
      <c r="CA1354" s="124">
        <f>BL1354+BP1354+BT1354</f>
        <v>0</v>
      </c>
      <c r="CB1354" s="8"/>
      <c r="CC1354" s="87"/>
      <c r="CD1354" s="90" t="s">
        <v>66</v>
      </c>
      <c r="CE1354" s="129">
        <f>BX1354</f>
        <v>3.1900000000000004</v>
      </c>
      <c r="CF1354" s="102">
        <f>BY1354</f>
        <v>3.55</v>
      </c>
      <c r="CG1354" s="102">
        <f>BZ1354</f>
        <v>0</v>
      </c>
      <c r="CH1354" s="126">
        <f>CA1354</f>
        <v>0</v>
      </c>
      <c r="CI1354" s="8"/>
      <c r="CJ1354" s="9"/>
      <c r="CK1354" s="25" t="s">
        <v>65</v>
      </c>
      <c r="CL1354" s="31">
        <f>BJ1354/(BJ1354+C1355)%</f>
        <v>2.9299666507860889</v>
      </c>
      <c r="CM1354" s="31">
        <f>BN1354/(BN1354+D1355)%</f>
        <v>3.2617559119325898</v>
      </c>
      <c r="CN1354" s="31">
        <f>BR1354/(BR1354+E1355)%</f>
        <v>3.3009136457412325</v>
      </c>
      <c r="CO1354" s="32">
        <f>BY1354/(BY1354+F1355)%</f>
        <v>3.149955634427684</v>
      </c>
      <c r="CP1354" s="8"/>
      <c r="CQ1354" s="25" t="s">
        <v>65</v>
      </c>
      <c r="CR1354" s="31">
        <f>BK1354/C1355%</f>
        <v>0</v>
      </c>
      <c r="CS1354" s="31">
        <f>BO1354/D1355%</f>
        <v>0</v>
      </c>
      <c r="CT1354" s="31">
        <f>BS1354/E1355%</f>
        <v>0</v>
      </c>
      <c r="CU1354" s="32">
        <f>BZ1354/F1355%</f>
        <v>0</v>
      </c>
    </row>
    <row r="1355" spans="1:99" ht="15.75" customHeight="1" x14ac:dyDescent="0.25">
      <c r="A1355" s="182" t="s">
        <v>66</v>
      </c>
      <c r="B1355" s="202"/>
      <c r="C1355" s="204">
        <v>40.75</v>
      </c>
      <c r="D1355" s="204">
        <v>35.590000000000003</v>
      </c>
      <c r="E1355" s="204">
        <v>32.81</v>
      </c>
      <c r="F1355" s="205">
        <f t="shared" si="1141"/>
        <v>109.15</v>
      </c>
      <c r="G1355" s="206">
        <f t="shared" si="1132"/>
        <v>2979.1870000000004</v>
      </c>
      <c r="H1355" s="205">
        <f>G1355/BH1337</f>
        <v>99.306233333333338</v>
      </c>
      <c r="I1355" s="231">
        <f t="shared" si="1125"/>
        <v>0</v>
      </c>
      <c r="J1355" s="207">
        <f t="shared" si="1133"/>
        <v>0</v>
      </c>
      <c r="K1355" s="231">
        <f t="shared" si="1126"/>
        <v>0</v>
      </c>
      <c r="L1355" s="207">
        <f t="shared" si="1134"/>
        <v>30</v>
      </c>
      <c r="M1355" s="207">
        <f t="shared" si="1127"/>
        <v>490</v>
      </c>
      <c r="N1355" s="207">
        <f t="shared" si="1135"/>
        <v>14410</v>
      </c>
      <c r="O1355" s="208">
        <f>(24*60-(I1355+K1355+M1355+AR1355+AS1355+AT1355+AP1355))/24/60*100</f>
        <v>65.972222222222214</v>
      </c>
      <c r="P1355" s="208">
        <f>(X1355*24*60-(J1355+L1355+N1355+AQ1355+AU1355))/X1355/24/60*100</f>
        <v>66.365740740740748</v>
      </c>
      <c r="Q1355" s="232"/>
      <c r="R1355" s="233"/>
      <c r="S1355" s="233"/>
      <c r="T1355" s="234"/>
      <c r="U1355" s="234"/>
      <c r="V1355" s="272"/>
      <c r="W1355" s="213"/>
      <c r="X1355" s="214">
        <f>X1354</f>
        <v>30</v>
      </c>
      <c r="Y1355" s="182" t="s">
        <v>66</v>
      </c>
      <c r="Z1355" s="215"/>
      <c r="AA1355" s="216"/>
      <c r="AB1355" s="216"/>
      <c r="AC1355" s="210">
        <f t="shared" si="1128"/>
        <v>0</v>
      </c>
      <c r="AD1355" s="246"/>
      <c r="AE1355" s="246"/>
      <c r="AF1355" s="235"/>
      <c r="AG1355" s="210">
        <f t="shared" si="1129"/>
        <v>0</v>
      </c>
      <c r="AH1355" s="235">
        <v>180</v>
      </c>
      <c r="AI1355" s="235">
        <v>120</v>
      </c>
      <c r="AJ1355" s="235">
        <v>190</v>
      </c>
      <c r="AK1355" s="210">
        <f t="shared" si="1130"/>
        <v>490</v>
      </c>
      <c r="AL1355" s="233"/>
      <c r="AM1355" s="233"/>
      <c r="AN1355" s="233"/>
      <c r="AO1355" s="207">
        <f t="shared" si="1137"/>
        <v>0</v>
      </c>
      <c r="AP1355" s="236"/>
      <c r="AQ1355" s="411">
        <f t="shared" si="1138"/>
        <v>0</v>
      </c>
      <c r="AR1355" s="237"/>
      <c r="AS1355" s="237"/>
      <c r="AT1355" s="237"/>
      <c r="AU1355" s="219">
        <f t="shared" si="1139"/>
        <v>90</v>
      </c>
      <c r="AV1355" s="263" t="s">
        <v>67</v>
      </c>
      <c r="AW1355" s="221"/>
      <c r="AX1355" s="210"/>
      <c r="AY1355" s="210"/>
      <c r="AZ1355" s="219">
        <f t="shared" si="1142"/>
        <v>0</v>
      </c>
      <c r="BA1355" s="222">
        <f t="shared" si="1140"/>
        <v>0</v>
      </c>
      <c r="BB1355" s="221"/>
      <c r="BC1355" s="210"/>
      <c r="BD1355" s="210"/>
      <c r="BE1355" s="219">
        <f t="shared" si="1143"/>
        <v>0</v>
      </c>
      <c r="BF1355" s="222">
        <f t="shared" si="1131"/>
        <v>0</v>
      </c>
      <c r="BG1355" s="238"/>
      <c r="BH1355" s="195"/>
      <c r="BI1355" s="278"/>
      <c r="BJ1355" s="276"/>
      <c r="BK1355" s="279"/>
      <c r="BL1355" s="280"/>
      <c r="BM1355" s="279"/>
      <c r="BN1355" s="281"/>
      <c r="BO1355" s="281"/>
      <c r="BP1355" s="280"/>
      <c r="BQ1355" s="279"/>
      <c r="BR1355" s="197"/>
      <c r="BS1355" s="197"/>
      <c r="BT1355" s="282"/>
      <c r="BU1355" s="8"/>
      <c r="BV1355" s="87"/>
      <c r="BW1355" s="107"/>
      <c r="BX1355" s="130"/>
      <c r="BY1355" s="93"/>
      <c r="BZ1355" s="93"/>
      <c r="CA1355" s="98"/>
      <c r="CB1355" s="8"/>
      <c r="CC1355" s="87"/>
      <c r="CD1355" s="131"/>
      <c r="CE1355" s="132"/>
      <c r="CF1355" s="93"/>
      <c r="CG1355" s="93"/>
      <c r="CH1355" s="133"/>
      <c r="CI1355" s="8"/>
      <c r="CJ1355" s="9"/>
      <c r="CK1355" s="25"/>
      <c r="CL1355" s="2"/>
      <c r="CM1355" s="2"/>
      <c r="CN1355" s="2"/>
      <c r="CO1355" s="3"/>
      <c r="CP1355" s="8"/>
      <c r="CQ1355" s="25"/>
      <c r="CR1355" s="2"/>
      <c r="CS1355" s="2"/>
      <c r="CT1355" s="2"/>
      <c r="CU1355" s="3"/>
    </row>
    <row r="1356" spans="1:99" ht="15.75" customHeight="1" x14ac:dyDescent="0.25">
      <c r="A1356" s="182" t="s">
        <v>68</v>
      </c>
      <c r="B1356" s="202"/>
      <c r="C1356" s="204">
        <v>21.91</v>
      </c>
      <c r="D1356" s="204">
        <v>12.37</v>
      </c>
      <c r="E1356" s="204">
        <v>19.864999999999998</v>
      </c>
      <c r="F1356" s="205">
        <f t="shared" si="1141"/>
        <v>54.144999999999996</v>
      </c>
      <c r="G1356" s="206">
        <f t="shared" si="1132"/>
        <v>1088.6170000000002</v>
      </c>
      <c r="H1356" s="205">
        <f>G1356/BH1337</f>
        <v>36.28723333333334</v>
      </c>
      <c r="I1356" s="231">
        <f t="shared" si="1125"/>
        <v>0</v>
      </c>
      <c r="J1356" s="207">
        <f t="shared" si="1133"/>
        <v>0</v>
      </c>
      <c r="K1356" s="231">
        <f t="shared" si="1126"/>
        <v>0</v>
      </c>
      <c r="L1356" s="207">
        <f t="shared" si="1134"/>
        <v>0</v>
      </c>
      <c r="M1356" s="207">
        <f t="shared" si="1127"/>
        <v>320</v>
      </c>
      <c r="N1356" s="207">
        <f t="shared" si="1135"/>
        <v>12530</v>
      </c>
      <c r="O1356" s="208">
        <f>(24*60-(I1356+K1356+M1356+AR1356+AS1356+AT1356+AP1356))/24/60*100</f>
        <v>77.777777777777786</v>
      </c>
      <c r="P1356" s="208">
        <f>(X1356*24*60-(J1356+L1356+N1356+AQ1356+AU1356))/X1356/24/60*100</f>
        <v>70.995370370370367</v>
      </c>
      <c r="Q1356" s="232"/>
      <c r="R1356" s="233"/>
      <c r="S1356" s="233"/>
      <c r="T1356" s="234"/>
      <c r="U1356" s="234"/>
      <c r="V1356" s="272"/>
      <c r="W1356" s="213"/>
      <c r="X1356" s="214">
        <v>30</v>
      </c>
      <c r="Y1356" s="182" t="s">
        <v>68</v>
      </c>
      <c r="Z1356" s="215"/>
      <c r="AA1356" s="216"/>
      <c r="AB1356" s="216"/>
      <c r="AC1356" s="210">
        <f t="shared" si="1128"/>
        <v>0</v>
      </c>
      <c r="AD1356" s="235"/>
      <c r="AE1356" s="235"/>
      <c r="AF1356" s="235"/>
      <c r="AG1356" s="210">
        <f t="shared" si="1129"/>
        <v>0</v>
      </c>
      <c r="AH1356" s="216">
        <v>120</v>
      </c>
      <c r="AI1356" s="216">
        <v>100</v>
      </c>
      <c r="AJ1356" s="216">
        <v>100</v>
      </c>
      <c r="AK1356" s="210">
        <f t="shared" si="1130"/>
        <v>320</v>
      </c>
      <c r="AL1356" s="233"/>
      <c r="AM1356" s="233"/>
      <c r="AN1356" s="233"/>
      <c r="AO1356" s="207">
        <f t="shared" si="1137"/>
        <v>0</v>
      </c>
      <c r="AP1356" s="236"/>
      <c r="AQ1356" s="411">
        <f t="shared" si="1138"/>
        <v>0</v>
      </c>
      <c r="AR1356" s="237"/>
      <c r="AS1356" s="237"/>
      <c r="AT1356" s="237"/>
      <c r="AU1356" s="219">
        <f t="shared" si="1139"/>
        <v>0</v>
      </c>
      <c r="AV1356" s="263" t="s">
        <v>69</v>
      </c>
      <c r="AW1356" s="221"/>
      <c r="AX1356" s="210"/>
      <c r="AY1356" s="210"/>
      <c r="AZ1356" s="219">
        <f t="shared" si="1142"/>
        <v>0</v>
      </c>
      <c r="BA1356" s="222">
        <f t="shared" si="1140"/>
        <v>0</v>
      </c>
      <c r="BB1356" s="221"/>
      <c r="BC1356" s="210"/>
      <c r="BD1356" s="210"/>
      <c r="BE1356" s="219">
        <f t="shared" si="1143"/>
        <v>0</v>
      </c>
      <c r="BF1356" s="222">
        <f t="shared" si="1131"/>
        <v>0</v>
      </c>
      <c r="BG1356" s="223"/>
      <c r="BH1356" s="224" t="s">
        <v>70</v>
      </c>
      <c r="BI1356" s="268">
        <v>0.96</v>
      </c>
      <c r="BJ1356" s="249">
        <v>0.96</v>
      </c>
      <c r="BK1356" s="226"/>
      <c r="BL1356" s="269"/>
      <c r="BM1356" s="268">
        <v>0.4</v>
      </c>
      <c r="BN1356" s="226">
        <v>0.4</v>
      </c>
      <c r="BO1356" s="226"/>
      <c r="BP1356" s="270"/>
      <c r="BQ1356" s="268">
        <v>0.3</v>
      </c>
      <c r="BR1356" s="226">
        <v>0.3</v>
      </c>
      <c r="BS1356" s="226"/>
      <c r="BT1356" s="250"/>
      <c r="BU1356" s="8"/>
      <c r="BV1356" s="87"/>
      <c r="BW1356" s="104" t="s">
        <v>68</v>
      </c>
      <c r="BX1356" s="127">
        <f>BI1356+BM1356+BQ1356</f>
        <v>1.66</v>
      </c>
      <c r="BY1356" s="128">
        <f>BJ1356+BN1356+BR1356</f>
        <v>1.66</v>
      </c>
      <c r="BZ1356" s="102">
        <f>BK1356+BO1356+BS1356</f>
        <v>0</v>
      </c>
      <c r="CA1356" s="124">
        <f>BL1356+BP1356+BT1356</f>
        <v>0</v>
      </c>
      <c r="CB1356" s="8"/>
      <c r="CC1356" s="87"/>
      <c r="CD1356" s="131" t="s">
        <v>68</v>
      </c>
      <c r="CE1356" s="129">
        <f>BX1356</f>
        <v>1.66</v>
      </c>
      <c r="CF1356" s="102">
        <f>BY1356</f>
        <v>1.66</v>
      </c>
      <c r="CG1356" s="102">
        <f>BZ1356</f>
        <v>0</v>
      </c>
      <c r="CH1356" s="126">
        <f>CA1356</f>
        <v>0</v>
      </c>
      <c r="CI1356" s="8"/>
      <c r="CJ1356" s="9"/>
      <c r="CK1356" s="25" t="s">
        <v>70</v>
      </c>
      <c r="CL1356" s="31">
        <f>BJ1356/(BJ1356+C1356)%</f>
        <v>4.1976388281591603</v>
      </c>
      <c r="CM1356" s="31">
        <f>BN1356/(BN1356+D1356)%</f>
        <v>3.1323414252153485</v>
      </c>
      <c r="CN1356" s="31">
        <f>BR1356/(BR1356+E1356)%</f>
        <v>1.4877262583684603</v>
      </c>
      <c r="CO1356" s="32">
        <f>BY1356/(BY1356+F1356)%</f>
        <v>2.9746438491174629</v>
      </c>
      <c r="CP1356" s="8"/>
      <c r="CQ1356" s="25" t="s">
        <v>70</v>
      </c>
      <c r="CR1356" s="31">
        <f>BK1356/C1356%</f>
        <v>0</v>
      </c>
      <c r="CS1356" s="31">
        <f>BO1356/D1356%</f>
        <v>0</v>
      </c>
      <c r="CT1356" s="31">
        <f>BS1356/E1356%</f>
        <v>0</v>
      </c>
      <c r="CU1356" s="32">
        <f>BZ1356/F1356%</f>
        <v>0</v>
      </c>
    </row>
    <row r="1357" spans="1:99" ht="15.75" customHeight="1" x14ac:dyDescent="0.25">
      <c r="A1357" s="182" t="s">
        <v>71</v>
      </c>
      <c r="B1357" s="202"/>
      <c r="C1357" s="204">
        <v>4.1500000000000004</v>
      </c>
      <c r="D1357" s="204">
        <v>6.1050000000000004</v>
      </c>
      <c r="E1357" s="204">
        <v>5.01</v>
      </c>
      <c r="F1357" s="206">
        <f t="shared" si="1141"/>
        <v>15.265000000000001</v>
      </c>
      <c r="G1357" s="206">
        <f t="shared" si="1132"/>
        <v>318.12599999999998</v>
      </c>
      <c r="H1357" s="206">
        <f>G1357/BH1337</f>
        <v>10.604199999999999</v>
      </c>
      <c r="I1357" s="207">
        <f t="shared" si="1125"/>
        <v>0</v>
      </c>
      <c r="J1357" s="207">
        <f t="shared" si="1133"/>
        <v>0</v>
      </c>
      <c r="K1357" s="207">
        <f t="shared" si="1126"/>
        <v>0</v>
      </c>
      <c r="L1357" s="207">
        <f t="shared" si="1134"/>
        <v>0</v>
      </c>
      <c r="M1357" s="207">
        <f t="shared" si="1127"/>
        <v>320</v>
      </c>
      <c r="N1357" s="207">
        <f t="shared" si="1135"/>
        <v>8110</v>
      </c>
      <c r="O1357" s="208">
        <f>(7*24*60-(I1357+K1357+M1357+AR1357+AS1357+AT1357+AP1357))/7/24/60*100</f>
        <v>96.825396825396822</v>
      </c>
      <c r="P1357" s="208">
        <f>(7*X1357*24*60-(J1357+L1357+N1357+AQ1357+AU1357))/7/X1357/24/60*100</f>
        <v>97.318121693121697</v>
      </c>
      <c r="Q1357" s="209"/>
      <c r="R1357" s="210"/>
      <c r="S1357" s="210"/>
      <c r="T1357" s="209"/>
      <c r="U1357" s="209"/>
      <c r="V1357" s="212"/>
      <c r="W1357" s="213"/>
      <c r="X1357" s="214">
        <f>X1350</f>
        <v>30</v>
      </c>
      <c r="Y1357" s="182" t="s">
        <v>71</v>
      </c>
      <c r="Z1357" s="215"/>
      <c r="AA1357" s="216"/>
      <c r="AB1357" s="216"/>
      <c r="AC1357" s="210">
        <f t="shared" si="1128"/>
        <v>0</v>
      </c>
      <c r="AD1357" s="235"/>
      <c r="AE1357" s="235"/>
      <c r="AF1357" s="235"/>
      <c r="AG1357" s="210">
        <f t="shared" si="1129"/>
        <v>0</v>
      </c>
      <c r="AH1357" s="216">
        <v>180</v>
      </c>
      <c r="AI1357" s="216">
        <v>100</v>
      </c>
      <c r="AJ1357" s="216">
        <v>40</v>
      </c>
      <c r="AK1357" s="210">
        <f t="shared" si="1130"/>
        <v>320</v>
      </c>
      <c r="AL1357" s="233"/>
      <c r="AM1357" s="233"/>
      <c r="AN1357" s="233"/>
      <c r="AO1357" s="207">
        <f t="shared" si="1137"/>
        <v>0</v>
      </c>
      <c r="AP1357" s="209"/>
      <c r="AQ1357" s="411">
        <f t="shared" si="1138"/>
        <v>0</v>
      </c>
      <c r="AR1357" s="210"/>
      <c r="AS1357" s="210"/>
      <c r="AT1357" s="210"/>
      <c r="AU1357" s="219">
        <f t="shared" si="1139"/>
        <v>0</v>
      </c>
      <c r="AV1357" s="263" t="s">
        <v>72</v>
      </c>
      <c r="AW1357" s="221">
        <f>AH1357</f>
        <v>180</v>
      </c>
      <c r="AX1357" s="221">
        <f>AI1357</f>
        <v>100</v>
      </c>
      <c r="AY1357" s="221">
        <f>AJ1357</f>
        <v>40</v>
      </c>
      <c r="AZ1357" s="219">
        <f t="shared" si="1142"/>
        <v>320</v>
      </c>
      <c r="BA1357" s="222">
        <f t="shared" si="1140"/>
        <v>4710</v>
      </c>
      <c r="BB1357" s="221"/>
      <c r="BC1357" s="210"/>
      <c r="BD1357" s="210"/>
      <c r="BE1357" s="219">
        <f t="shared" si="1143"/>
        <v>0</v>
      </c>
      <c r="BF1357" s="222">
        <f t="shared" si="1131"/>
        <v>0</v>
      </c>
      <c r="BG1357" s="238"/>
      <c r="BH1357" s="195"/>
      <c r="BI1357" s="274"/>
      <c r="BJ1357" s="240"/>
      <c r="BK1357" s="241"/>
      <c r="BL1357" s="275"/>
      <c r="BM1357" s="274"/>
      <c r="BN1357" s="241"/>
      <c r="BO1357" s="241"/>
      <c r="BP1357" s="276"/>
      <c r="BQ1357" s="274"/>
      <c r="BR1357" s="241"/>
      <c r="BS1357" s="241"/>
      <c r="BT1357" s="265"/>
      <c r="BU1357" s="8"/>
      <c r="BV1357" s="87"/>
      <c r="BW1357" s="134"/>
      <c r="BX1357" s="130"/>
      <c r="BY1357" s="93"/>
      <c r="BZ1357" s="93"/>
      <c r="CA1357" s="98"/>
      <c r="CB1357" s="8"/>
      <c r="CC1357" s="87"/>
      <c r="CD1357" s="90"/>
      <c r="CE1357" s="109"/>
      <c r="CF1357" s="93"/>
      <c r="CG1357" s="93"/>
      <c r="CH1357" s="110"/>
      <c r="CI1357" s="8"/>
      <c r="CJ1357" s="9"/>
      <c r="CK1357" s="25"/>
      <c r="CL1357" s="2"/>
      <c r="CM1357" s="2"/>
      <c r="CN1357" s="2"/>
      <c r="CO1357" s="3"/>
      <c r="CP1357" s="8"/>
      <c r="CQ1357" s="25"/>
      <c r="CR1357" s="2"/>
      <c r="CS1357" s="2"/>
      <c r="CT1357" s="2"/>
      <c r="CU1357" s="3"/>
    </row>
    <row r="1358" spans="1:99" ht="15.75" customHeight="1" x14ac:dyDescent="0.25">
      <c r="A1358" s="182" t="s">
        <v>73</v>
      </c>
      <c r="B1358" s="202"/>
      <c r="C1358" s="204">
        <v>12.56</v>
      </c>
      <c r="D1358" s="204">
        <v>12.18</v>
      </c>
      <c r="E1358" s="204">
        <v>9.6</v>
      </c>
      <c r="F1358" s="205">
        <f t="shared" ref="F1358:F1364" si="1146">C1358+D1358+E1358</f>
        <v>34.340000000000003</v>
      </c>
      <c r="G1358" s="206">
        <f t="shared" si="1132"/>
        <v>741.2299999999999</v>
      </c>
      <c r="H1358" s="205">
        <f>G1358/BH1337</f>
        <v>24.707666666666665</v>
      </c>
      <c r="I1358" s="231">
        <f t="shared" ref="I1358:I1363" si="1147">AC1358</f>
        <v>0</v>
      </c>
      <c r="J1358" s="207">
        <f t="shared" si="1133"/>
        <v>0</v>
      </c>
      <c r="K1358" s="231">
        <f t="shared" ref="K1358:K1363" si="1148">AG1358</f>
        <v>0</v>
      </c>
      <c r="L1358" s="207">
        <f t="shared" si="1134"/>
        <v>45</v>
      </c>
      <c r="M1358" s="207">
        <f t="shared" ref="M1358:M1363" si="1149">AK1358</f>
        <v>440</v>
      </c>
      <c r="N1358" s="207">
        <f t="shared" si="1135"/>
        <v>13855</v>
      </c>
      <c r="O1358" s="208">
        <f t="shared" ref="O1358:O1363" si="1150">(24*60-(I1358+K1358+M1358+AR1358+AS1358+AT1358+AP1358))/24/60*100</f>
        <v>69.444444444444443</v>
      </c>
      <c r="P1358" s="208">
        <f t="shared" ref="P1358:P1363" si="1151">(X1358*24*60-(J1358+L1358+N1358+AQ1358+AU1358))/X1358/24/60*100</f>
        <v>67.824074074074076</v>
      </c>
      <c r="Q1358" s="232"/>
      <c r="R1358" s="233"/>
      <c r="S1358" s="233"/>
      <c r="T1358" s="234"/>
      <c r="U1358" s="234"/>
      <c r="V1358" s="272"/>
      <c r="W1358" s="213"/>
      <c r="X1358" s="214">
        <v>30</v>
      </c>
      <c r="Y1358" s="182" t="s">
        <v>73</v>
      </c>
      <c r="Z1358" s="215"/>
      <c r="AA1358" s="216"/>
      <c r="AB1358" s="216"/>
      <c r="AC1358" s="210">
        <f t="shared" ref="AC1358:AC1363" si="1152">Z1358+AA1358+AB1358</f>
        <v>0</v>
      </c>
      <c r="AD1358" s="235"/>
      <c r="AE1358" s="235"/>
      <c r="AF1358" s="235"/>
      <c r="AG1358" s="210">
        <f t="shared" ref="AG1358:AG1363" si="1153">AD1358+AE1358+AF1358</f>
        <v>0</v>
      </c>
      <c r="AH1358" s="216">
        <v>140</v>
      </c>
      <c r="AI1358" s="216">
        <v>150</v>
      </c>
      <c r="AJ1358" s="216">
        <v>150</v>
      </c>
      <c r="AK1358" s="210">
        <f t="shared" ref="AK1358:AK1363" si="1154">AH1358+AI1358+AJ1358</f>
        <v>440</v>
      </c>
      <c r="AL1358" s="233"/>
      <c r="AM1358" s="233"/>
      <c r="AN1358" s="233"/>
      <c r="AO1358" s="207">
        <f t="shared" si="1137"/>
        <v>0</v>
      </c>
      <c r="AP1358" s="236"/>
      <c r="AQ1358" s="411">
        <f t="shared" si="1138"/>
        <v>0</v>
      </c>
      <c r="AR1358" s="237"/>
      <c r="AS1358" s="237"/>
      <c r="AT1358" s="237"/>
      <c r="AU1358" s="219">
        <f t="shared" si="1139"/>
        <v>0</v>
      </c>
      <c r="AV1358" s="263" t="s">
        <v>74</v>
      </c>
      <c r="AW1358" s="221"/>
      <c r="AX1358" s="210"/>
      <c r="AY1358" s="210"/>
      <c r="AZ1358" s="219">
        <f t="shared" ref="AZ1358:AZ1363" si="1155">AW1358+AX1358+AY1358</f>
        <v>0</v>
      </c>
      <c r="BA1358" s="222">
        <f t="shared" si="1140"/>
        <v>0</v>
      </c>
      <c r="BB1358" s="221"/>
      <c r="BC1358" s="210"/>
      <c r="BD1358" s="210"/>
      <c r="BE1358" s="219">
        <f t="shared" ref="BE1358:BE1363" si="1156">BB1358+BC1358+BD1358</f>
        <v>0</v>
      </c>
      <c r="BF1358" s="222">
        <f t="shared" si="1131"/>
        <v>0</v>
      </c>
      <c r="BG1358" s="223"/>
      <c r="BH1358" s="224" t="s">
        <v>71</v>
      </c>
      <c r="BI1358" s="268">
        <v>0.45</v>
      </c>
      <c r="BJ1358" s="249">
        <v>0.45</v>
      </c>
      <c r="BK1358" s="226"/>
      <c r="BL1358" s="269"/>
      <c r="BM1358" s="268">
        <v>0.34</v>
      </c>
      <c r="BN1358" s="226">
        <v>0.34</v>
      </c>
      <c r="BO1358" s="226"/>
      <c r="BP1358" s="270"/>
      <c r="BQ1358" s="268">
        <v>0.33</v>
      </c>
      <c r="BR1358" s="226">
        <v>0.33</v>
      </c>
      <c r="BS1358" s="226"/>
      <c r="BT1358" s="250"/>
      <c r="BU1358" s="8"/>
      <c r="BV1358" s="87"/>
      <c r="BW1358" s="104" t="s">
        <v>71</v>
      </c>
      <c r="BX1358" s="127">
        <f t="shared" ref="BX1358:CA1359" si="1157">BI1358+BM1358+BQ1358</f>
        <v>1.1200000000000001</v>
      </c>
      <c r="BY1358" s="128">
        <f t="shared" si="1157"/>
        <v>1.1200000000000001</v>
      </c>
      <c r="BZ1358" s="102">
        <f t="shared" si="1157"/>
        <v>0</v>
      </c>
      <c r="CA1358" s="124">
        <f t="shared" si="1157"/>
        <v>0</v>
      </c>
      <c r="CB1358" s="8"/>
      <c r="CC1358" s="87"/>
      <c r="CD1358" s="131" t="s">
        <v>71</v>
      </c>
      <c r="CE1358" s="129">
        <f t="shared" ref="CE1358:CH1359" si="1158">BX1358</f>
        <v>1.1200000000000001</v>
      </c>
      <c r="CF1358" s="102">
        <f t="shared" si="1158"/>
        <v>1.1200000000000001</v>
      </c>
      <c r="CG1358" s="102">
        <f t="shared" si="1158"/>
        <v>0</v>
      </c>
      <c r="CH1358" s="126">
        <f t="shared" si="1158"/>
        <v>0</v>
      </c>
      <c r="CI1358" s="8"/>
      <c r="CJ1358" s="9"/>
      <c r="CK1358" s="25" t="s">
        <v>75</v>
      </c>
      <c r="CL1358" s="31">
        <f>BJ1358/(BJ1358+C1357)%</f>
        <v>9.7826086956521721</v>
      </c>
      <c r="CM1358" s="31">
        <f>BN1358/(BN1358+D1357)%</f>
        <v>5.2754072924747861</v>
      </c>
      <c r="CN1358" s="31">
        <f>BR1358/(BR1358+E1358)%</f>
        <v>3.3232628398791544</v>
      </c>
      <c r="CO1358" s="32">
        <f>BY1358/(BY1358+F1357)%</f>
        <v>6.8355202929508696</v>
      </c>
      <c r="CP1358" s="8"/>
      <c r="CQ1358" s="25" t="s">
        <v>75</v>
      </c>
      <c r="CR1358" s="31">
        <f>BK1358/C1357%</f>
        <v>0</v>
      </c>
      <c r="CS1358" s="31">
        <f>BO1358/D1357%</f>
        <v>0</v>
      </c>
      <c r="CT1358" s="31">
        <f>BS1358/E1357%</f>
        <v>0</v>
      </c>
      <c r="CU1358" s="32">
        <f>BZ1358/F1357%</f>
        <v>0</v>
      </c>
    </row>
    <row r="1359" spans="1:99" ht="15.75" customHeight="1" x14ac:dyDescent="0.25">
      <c r="A1359" s="201" t="s">
        <v>76</v>
      </c>
      <c r="B1359" s="202"/>
      <c r="C1359" s="204">
        <v>4.4880000000000004</v>
      </c>
      <c r="D1359" s="204">
        <v>17.888000000000002</v>
      </c>
      <c r="E1359" s="204">
        <v>12.55</v>
      </c>
      <c r="F1359" s="206">
        <f t="shared" si="1146"/>
        <v>34.926000000000002</v>
      </c>
      <c r="G1359" s="206">
        <f t="shared" si="1132"/>
        <v>1042.1007999999999</v>
      </c>
      <c r="H1359" s="206">
        <f>G1359/BH1337</f>
        <v>34.736693333333328</v>
      </c>
      <c r="I1359" s="207">
        <f t="shared" si="1147"/>
        <v>0</v>
      </c>
      <c r="J1359" s="207">
        <f t="shared" si="1133"/>
        <v>45</v>
      </c>
      <c r="K1359" s="207">
        <f t="shared" si="1148"/>
        <v>0</v>
      </c>
      <c r="L1359" s="207">
        <f t="shared" si="1134"/>
        <v>45</v>
      </c>
      <c r="M1359" s="207">
        <f t="shared" si="1149"/>
        <v>240</v>
      </c>
      <c r="N1359" s="207">
        <f t="shared" si="1135"/>
        <v>6755</v>
      </c>
      <c r="O1359" s="208">
        <f t="shared" si="1150"/>
        <v>83.333333333333343</v>
      </c>
      <c r="P1359" s="208">
        <f t="shared" si="1151"/>
        <v>84.085648148148138</v>
      </c>
      <c r="Q1359" s="209" t="e">
        <f t="shared" ref="Q1359:S1364" si="1159">C1359/AL1359*60</f>
        <v>#DIV/0!</v>
      </c>
      <c r="R1359" s="210" t="e">
        <f t="shared" si="1159"/>
        <v>#DIV/0!</v>
      </c>
      <c r="S1359" s="210" t="e">
        <f t="shared" si="1159"/>
        <v>#DIV/0!</v>
      </c>
      <c r="T1359" s="209" t="e">
        <f>(F1359)/(AL1359+AM1359+AN1359)*60</f>
        <v>#DIV/0!</v>
      </c>
      <c r="U1359" s="209" t="e">
        <f>(G1359)*60/AO1359</f>
        <v>#DIV/0!</v>
      </c>
      <c r="V1359" s="212"/>
      <c r="W1359" s="213"/>
      <c r="X1359" s="214">
        <f>X1355</f>
        <v>30</v>
      </c>
      <c r="Y1359" s="201" t="s">
        <v>76</v>
      </c>
      <c r="Z1359" s="215"/>
      <c r="AA1359" s="216"/>
      <c r="AB1359" s="216"/>
      <c r="AC1359" s="210">
        <f t="shared" si="1152"/>
        <v>0</v>
      </c>
      <c r="AD1359" s="235"/>
      <c r="AE1359" s="235"/>
      <c r="AF1359" s="246"/>
      <c r="AG1359" s="210">
        <f t="shared" si="1153"/>
        <v>0</v>
      </c>
      <c r="AH1359" s="235"/>
      <c r="AI1359" s="235">
        <v>0</v>
      </c>
      <c r="AJ1359" s="235">
        <v>240</v>
      </c>
      <c r="AK1359" s="210">
        <f t="shared" si="1154"/>
        <v>240</v>
      </c>
      <c r="AL1359" s="210"/>
      <c r="AM1359" s="210"/>
      <c r="AN1359" s="210"/>
      <c r="AO1359" s="207">
        <f t="shared" si="1137"/>
        <v>0</v>
      </c>
      <c r="AP1359" s="209"/>
      <c r="AQ1359" s="411">
        <f t="shared" si="1138"/>
        <v>0</v>
      </c>
      <c r="AR1359" s="210"/>
      <c r="AS1359" s="210"/>
      <c r="AT1359" s="210"/>
      <c r="AU1359" s="219">
        <f t="shared" si="1139"/>
        <v>30</v>
      </c>
      <c r="AV1359" s="263" t="s">
        <v>77</v>
      </c>
      <c r="AW1359" s="221"/>
      <c r="AX1359" s="210"/>
      <c r="AY1359" s="210"/>
      <c r="AZ1359" s="219">
        <f t="shared" si="1155"/>
        <v>0</v>
      </c>
      <c r="BA1359" s="222">
        <f t="shared" si="1140"/>
        <v>0</v>
      </c>
      <c r="BB1359" s="221"/>
      <c r="BC1359" s="210"/>
      <c r="BD1359" s="210"/>
      <c r="BE1359" s="219">
        <f t="shared" si="1156"/>
        <v>0</v>
      </c>
      <c r="BF1359" s="222">
        <f t="shared" si="1131"/>
        <v>0</v>
      </c>
      <c r="BG1359" s="238"/>
      <c r="BH1359" s="283" t="s">
        <v>73</v>
      </c>
      <c r="BI1359" s="264">
        <v>0.38</v>
      </c>
      <c r="BJ1359" s="264">
        <v>0.38</v>
      </c>
      <c r="BK1359" s="264"/>
      <c r="BL1359" s="264"/>
      <c r="BM1359" s="264">
        <v>0.43</v>
      </c>
      <c r="BN1359" s="264">
        <v>0.43</v>
      </c>
      <c r="BO1359" s="264"/>
      <c r="BP1359" s="264"/>
      <c r="BQ1359" s="264">
        <v>0.2</v>
      </c>
      <c r="BR1359" s="264">
        <v>0.2</v>
      </c>
      <c r="BS1359" s="264"/>
      <c r="BT1359" s="250"/>
      <c r="BU1359" s="8"/>
      <c r="BV1359" s="87"/>
      <c r="BW1359" s="104" t="s">
        <v>73</v>
      </c>
      <c r="BX1359" s="135">
        <f t="shared" si="1157"/>
        <v>1.01</v>
      </c>
      <c r="BY1359" s="136">
        <f t="shared" si="1157"/>
        <v>1.01</v>
      </c>
      <c r="BZ1359" s="137">
        <f t="shared" si="1157"/>
        <v>0</v>
      </c>
      <c r="CA1359" s="138">
        <f t="shared" si="1157"/>
        <v>0</v>
      </c>
      <c r="CB1359" s="8"/>
      <c r="CC1359" s="118"/>
      <c r="CD1359" s="139" t="s">
        <v>73</v>
      </c>
      <c r="CE1359" s="140">
        <f t="shared" si="1158"/>
        <v>1.01</v>
      </c>
      <c r="CF1359" s="137">
        <f t="shared" si="1158"/>
        <v>1.01</v>
      </c>
      <c r="CG1359" s="137">
        <f t="shared" si="1158"/>
        <v>0</v>
      </c>
      <c r="CH1359" s="141">
        <f t="shared" si="1158"/>
        <v>0</v>
      </c>
      <c r="CI1359" s="8"/>
      <c r="CJ1359" s="9"/>
      <c r="CK1359" s="33"/>
      <c r="CL1359" s="4"/>
      <c r="CM1359" s="4"/>
      <c r="CN1359" s="4"/>
      <c r="CO1359" s="5"/>
      <c r="CP1359" s="8"/>
      <c r="CQ1359" s="34" t="s">
        <v>78</v>
      </c>
      <c r="CR1359" s="35">
        <f>BK1359/C1358%</f>
        <v>0</v>
      </c>
      <c r="CS1359" s="35">
        <f>BO1359/D1358%</f>
        <v>0</v>
      </c>
      <c r="CT1359" s="35">
        <f>BS1359/E1358%</f>
        <v>0</v>
      </c>
      <c r="CU1359" s="47">
        <f>BZ1359/F1358%</f>
        <v>0</v>
      </c>
    </row>
    <row r="1360" spans="1:99" ht="15.75" customHeight="1" x14ac:dyDescent="0.25">
      <c r="A1360" s="182" t="s">
        <v>79</v>
      </c>
      <c r="B1360" s="202"/>
      <c r="C1360" s="204">
        <v>15.154</v>
      </c>
      <c r="D1360" s="204">
        <v>2.34</v>
      </c>
      <c r="E1360" s="204">
        <v>2.3279999999999998</v>
      </c>
      <c r="F1360" s="205">
        <f t="shared" si="1146"/>
        <v>19.821999999999999</v>
      </c>
      <c r="G1360" s="206">
        <f t="shared" si="1132"/>
        <v>958.2639999999999</v>
      </c>
      <c r="H1360" s="205">
        <f>G1360/BH1337</f>
        <v>31.942133333333331</v>
      </c>
      <c r="I1360" s="231">
        <f t="shared" si="1147"/>
        <v>0</v>
      </c>
      <c r="J1360" s="207">
        <f t="shared" si="1133"/>
        <v>90</v>
      </c>
      <c r="K1360" s="231">
        <f t="shared" si="1148"/>
        <v>0</v>
      </c>
      <c r="L1360" s="207">
        <f t="shared" si="1134"/>
        <v>0</v>
      </c>
      <c r="M1360" s="207">
        <f t="shared" si="1149"/>
        <v>780</v>
      </c>
      <c r="N1360" s="207">
        <f t="shared" si="1135"/>
        <v>9010</v>
      </c>
      <c r="O1360" s="208">
        <f t="shared" si="1150"/>
        <v>45.833333333333329</v>
      </c>
      <c r="P1360" s="208">
        <f t="shared" si="1151"/>
        <v>77.824074074074076</v>
      </c>
      <c r="Q1360" s="232" t="e">
        <f t="shared" si="1159"/>
        <v>#DIV/0!</v>
      </c>
      <c r="R1360" s="233" t="e">
        <f t="shared" si="1159"/>
        <v>#DIV/0!</v>
      </c>
      <c r="S1360" s="233" t="e">
        <f t="shared" si="1159"/>
        <v>#DIV/0!</v>
      </c>
      <c r="T1360" s="234" t="e">
        <f>(F1360)/(AL1360+AM1360+AN1360)*60</f>
        <v>#DIV/0!</v>
      </c>
      <c r="U1360" s="234" t="e">
        <f>(G1360)*60/AO1360</f>
        <v>#DIV/0!</v>
      </c>
      <c r="V1360" s="272"/>
      <c r="W1360" s="213"/>
      <c r="X1360" s="214">
        <f>X1359</f>
        <v>30</v>
      </c>
      <c r="Y1360" s="182" t="s">
        <v>79</v>
      </c>
      <c r="Z1360" s="215"/>
      <c r="AA1360" s="216"/>
      <c r="AB1360" s="216"/>
      <c r="AC1360" s="210">
        <f t="shared" si="1152"/>
        <v>0</v>
      </c>
      <c r="AD1360" s="235"/>
      <c r="AE1360" s="235"/>
      <c r="AF1360" s="246"/>
      <c r="AG1360" s="210">
        <f t="shared" si="1153"/>
        <v>0</v>
      </c>
      <c r="AH1360" s="235">
        <v>0</v>
      </c>
      <c r="AI1360" s="235">
        <v>360</v>
      </c>
      <c r="AJ1360" s="235">
        <v>420</v>
      </c>
      <c r="AK1360" s="210">
        <f t="shared" si="1154"/>
        <v>780</v>
      </c>
      <c r="AL1360" s="233"/>
      <c r="AM1360" s="233"/>
      <c r="AN1360" s="233"/>
      <c r="AO1360" s="207">
        <f t="shared" si="1137"/>
        <v>0</v>
      </c>
      <c r="AP1360" s="236"/>
      <c r="AQ1360" s="411">
        <f t="shared" si="1138"/>
        <v>480</v>
      </c>
      <c r="AR1360" s="237"/>
      <c r="AS1360" s="237"/>
      <c r="AT1360" s="237"/>
      <c r="AU1360" s="219">
        <f t="shared" si="1139"/>
        <v>0</v>
      </c>
      <c r="AV1360" s="263" t="s">
        <v>80</v>
      </c>
      <c r="AW1360" s="221"/>
      <c r="AX1360" s="210"/>
      <c r="AY1360" s="210"/>
      <c r="AZ1360" s="219">
        <f t="shared" si="1155"/>
        <v>0</v>
      </c>
      <c r="BA1360" s="222">
        <f t="shared" si="1140"/>
        <v>0</v>
      </c>
      <c r="BB1360" s="221"/>
      <c r="BC1360" s="210"/>
      <c r="BD1360" s="210"/>
      <c r="BE1360" s="219">
        <f t="shared" si="1156"/>
        <v>0</v>
      </c>
      <c r="BF1360" s="222">
        <f t="shared" si="1131"/>
        <v>0</v>
      </c>
      <c r="BG1360" s="284"/>
      <c r="BH1360" s="224" t="s">
        <v>77</v>
      </c>
      <c r="BI1360" s="225"/>
      <c r="BJ1360" s="249"/>
      <c r="BK1360" s="226">
        <v>3.7999999999999999E-2</v>
      </c>
      <c r="BL1360" s="250"/>
      <c r="BM1360" s="225"/>
      <c r="BN1360" s="226"/>
      <c r="BO1360" s="226">
        <v>0.252</v>
      </c>
      <c r="BP1360" s="251"/>
      <c r="BQ1360" s="225"/>
      <c r="BR1360" s="226"/>
      <c r="BS1360" s="226">
        <v>0.26500000000000001</v>
      </c>
      <c r="BT1360" s="250"/>
      <c r="BU1360" s="8"/>
      <c r="BV1360" s="87"/>
      <c r="BW1360" s="104" t="s">
        <v>77</v>
      </c>
      <c r="BX1360" s="130"/>
      <c r="BY1360" s="93"/>
      <c r="BZ1360" s="102">
        <f>BK1360+BO1360+BS1360</f>
        <v>0.55499999999999994</v>
      </c>
      <c r="CA1360" s="98"/>
      <c r="CB1360" s="8"/>
      <c r="CC1360" s="87"/>
      <c r="CD1360" s="131" t="s">
        <v>77</v>
      </c>
      <c r="CE1360" s="132"/>
      <c r="CF1360" s="93"/>
      <c r="CG1360" s="102">
        <f>BZ1360</f>
        <v>0.55499999999999994</v>
      </c>
      <c r="CH1360" s="133"/>
      <c r="CI1360" s="8"/>
      <c r="CJ1360" s="9"/>
      <c r="CK1360" s="34" t="s">
        <v>78</v>
      </c>
      <c r="CL1360" s="35">
        <f>BJ1359/(BJ1359+C1358)%</f>
        <v>2.936630602782071</v>
      </c>
      <c r="CM1360" s="31">
        <f>BN1359/(BN1359+D1358)%</f>
        <v>3.4099920697858845</v>
      </c>
      <c r="CN1360" s="31">
        <f>BR1359/(BR1359+E1358)%</f>
        <v>2.0408163265306127</v>
      </c>
      <c r="CO1360" s="32">
        <f>BY1359/(BY1359+F1358)%</f>
        <v>2.8571428571428568</v>
      </c>
      <c r="CP1360" s="8"/>
      <c r="CQ1360" s="25" t="s">
        <v>77</v>
      </c>
      <c r="CR1360" s="31">
        <f>BK1360/C1359%</f>
        <v>0.84670231729055245</v>
      </c>
      <c r="CS1360" s="31">
        <f>BO1360/D1359%</f>
        <v>1.4087656529516994</v>
      </c>
      <c r="CT1360" s="31">
        <f>BS1360/E1359%</f>
        <v>2.1115537848605577</v>
      </c>
      <c r="CU1360" s="32">
        <f>BZ1360/F1359%</f>
        <v>1.5890740422607796</v>
      </c>
    </row>
    <row r="1361" spans="1:99" ht="15.75" customHeight="1" x14ac:dyDescent="0.25">
      <c r="A1361" s="182" t="s">
        <v>81</v>
      </c>
      <c r="B1361" s="202"/>
      <c r="C1361" s="204"/>
      <c r="D1361" s="204">
        <v>6.593</v>
      </c>
      <c r="E1361" s="204">
        <v>0</v>
      </c>
      <c r="F1361" s="205">
        <f t="shared" si="1146"/>
        <v>6.593</v>
      </c>
      <c r="G1361" s="206">
        <f t="shared" si="1132"/>
        <v>68.405999999999992</v>
      </c>
      <c r="H1361" s="205">
        <f>G1361/BH1337</f>
        <v>2.2801999999999998</v>
      </c>
      <c r="I1361" s="231">
        <f t="shared" si="1147"/>
        <v>0</v>
      </c>
      <c r="J1361" s="207">
        <f t="shared" si="1133"/>
        <v>0</v>
      </c>
      <c r="K1361" s="231">
        <f t="shared" si="1148"/>
        <v>0</v>
      </c>
      <c r="L1361" s="207">
        <f t="shared" si="1134"/>
        <v>0</v>
      </c>
      <c r="M1361" s="207">
        <f t="shared" si="1149"/>
        <v>480</v>
      </c>
      <c r="N1361" s="207">
        <f t="shared" si="1135"/>
        <v>35910</v>
      </c>
      <c r="O1361" s="208">
        <f t="shared" si="1150"/>
        <v>66.666666666666657</v>
      </c>
      <c r="P1361" s="208">
        <f t="shared" si="1151"/>
        <v>16.875</v>
      </c>
      <c r="Q1361" s="232" t="e">
        <f t="shared" si="1159"/>
        <v>#DIV/0!</v>
      </c>
      <c r="R1361" s="233" t="e">
        <f t="shared" si="1159"/>
        <v>#DIV/0!</v>
      </c>
      <c r="S1361" s="233" t="e">
        <f t="shared" si="1159"/>
        <v>#DIV/0!</v>
      </c>
      <c r="T1361" s="234" t="e">
        <f>(F1361)/(AL1361+AM1361+AN1361)*60</f>
        <v>#DIV/0!</v>
      </c>
      <c r="U1361" s="234" t="e">
        <f>(G1361)*60/AO1361</f>
        <v>#DIV/0!</v>
      </c>
      <c r="V1361" s="272"/>
      <c r="W1361" s="213"/>
      <c r="X1361" s="285">
        <f>X1360</f>
        <v>30</v>
      </c>
      <c r="Y1361" s="182" t="s">
        <v>81</v>
      </c>
      <c r="Z1361" s="215"/>
      <c r="AA1361" s="216"/>
      <c r="AB1361" s="216"/>
      <c r="AC1361" s="210">
        <f t="shared" si="1152"/>
        <v>0</v>
      </c>
      <c r="AD1361" s="216"/>
      <c r="AE1361" s="216"/>
      <c r="AF1361" s="216"/>
      <c r="AG1361" s="210">
        <f t="shared" si="1153"/>
        <v>0</v>
      </c>
      <c r="AH1361" s="235"/>
      <c r="AI1361" s="235">
        <v>0</v>
      </c>
      <c r="AJ1361" s="235">
        <v>480</v>
      </c>
      <c r="AK1361" s="210">
        <f t="shared" si="1154"/>
        <v>480</v>
      </c>
      <c r="AL1361" s="233"/>
      <c r="AM1361" s="233"/>
      <c r="AN1361" s="233"/>
      <c r="AO1361" s="207">
        <f t="shared" si="1137"/>
        <v>0</v>
      </c>
      <c r="AP1361" s="236"/>
      <c r="AQ1361" s="411">
        <f t="shared" si="1138"/>
        <v>0</v>
      </c>
      <c r="AR1361" s="237"/>
      <c r="AS1361" s="237"/>
      <c r="AT1361" s="237"/>
      <c r="AU1361" s="219">
        <f t="shared" si="1139"/>
        <v>0</v>
      </c>
      <c r="AV1361" s="263" t="s">
        <v>82</v>
      </c>
      <c r="AW1361" s="221"/>
      <c r="AX1361" s="210"/>
      <c r="AY1361" s="210"/>
      <c r="AZ1361" s="219">
        <f t="shared" si="1155"/>
        <v>0</v>
      </c>
      <c r="BA1361" s="222">
        <f t="shared" si="1140"/>
        <v>0</v>
      </c>
      <c r="BB1361" s="221"/>
      <c r="BC1361" s="210"/>
      <c r="BD1361" s="210"/>
      <c r="BE1361" s="219">
        <f t="shared" si="1156"/>
        <v>0</v>
      </c>
      <c r="BF1361" s="222">
        <f t="shared" si="1131"/>
        <v>0</v>
      </c>
      <c r="BG1361" s="223"/>
      <c r="BH1361" s="195"/>
      <c r="BI1361" s="239"/>
      <c r="BJ1361" s="240"/>
      <c r="BK1361" s="241"/>
      <c r="BL1361" s="242"/>
      <c r="BM1361" s="239"/>
      <c r="BN1361" s="241"/>
      <c r="BO1361" s="241"/>
      <c r="BP1361" s="198"/>
      <c r="BQ1361" s="239"/>
      <c r="BR1361" s="241"/>
      <c r="BS1361" s="241"/>
      <c r="BT1361" s="242"/>
      <c r="BU1361" s="8"/>
      <c r="BV1361" s="87"/>
      <c r="BW1361" s="107"/>
      <c r="BX1361" s="130"/>
      <c r="BY1361" s="93"/>
      <c r="BZ1361" s="93"/>
      <c r="CA1361" s="98"/>
      <c r="CB1361" s="8"/>
      <c r="CC1361" s="87"/>
      <c r="CD1361" s="108"/>
      <c r="CE1361" s="109"/>
      <c r="CF1361" s="93"/>
      <c r="CG1361" s="93"/>
      <c r="CH1361" s="110"/>
      <c r="CI1361" s="8"/>
      <c r="CJ1361" s="9"/>
      <c r="CK1361" s="36"/>
      <c r="CL1361" s="37"/>
      <c r="CM1361" s="37"/>
      <c r="CN1361" s="37"/>
      <c r="CO1361" s="38"/>
      <c r="CP1361" s="8"/>
      <c r="CQ1361" s="25"/>
      <c r="CR1361" s="2"/>
      <c r="CS1361" s="2"/>
      <c r="CT1361" s="2"/>
      <c r="CU1361" s="3"/>
    </row>
    <row r="1362" spans="1:99" ht="15.75" customHeight="1" x14ac:dyDescent="0.25">
      <c r="A1362" s="182" t="s">
        <v>83</v>
      </c>
      <c r="B1362" s="202"/>
      <c r="C1362" s="204">
        <v>6.79</v>
      </c>
      <c r="D1362" s="204">
        <v>10.032999999999999</v>
      </c>
      <c r="E1362" s="204">
        <v>6.7409999999999997</v>
      </c>
      <c r="F1362" s="205">
        <f t="shared" si="1146"/>
        <v>23.564</v>
      </c>
      <c r="G1362" s="206">
        <f t="shared" si="1132"/>
        <v>411.67600000000004</v>
      </c>
      <c r="H1362" s="205">
        <f>G1362/BH1337</f>
        <v>13.722533333333335</v>
      </c>
      <c r="I1362" s="231">
        <f t="shared" si="1147"/>
        <v>0</v>
      </c>
      <c r="J1362" s="207">
        <f t="shared" si="1133"/>
        <v>540</v>
      </c>
      <c r="K1362" s="231">
        <f t="shared" si="1148"/>
        <v>0</v>
      </c>
      <c r="L1362" s="207">
        <f t="shared" si="1134"/>
        <v>240</v>
      </c>
      <c r="M1362" s="207">
        <f t="shared" si="1149"/>
        <v>65</v>
      </c>
      <c r="N1362" s="207">
        <f t="shared" si="1135"/>
        <v>5310</v>
      </c>
      <c r="O1362" s="208">
        <f t="shared" si="1150"/>
        <v>95.4861111111111</v>
      </c>
      <c r="P1362" s="208">
        <f t="shared" si="1151"/>
        <v>85.902777777777771</v>
      </c>
      <c r="Q1362" s="232" t="e">
        <f t="shared" si="1159"/>
        <v>#DIV/0!</v>
      </c>
      <c r="R1362" s="233" t="e">
        <f t="shared" si="1159"/>
        <v>#DIV/0!</v>
      </c>
      <c r="S1362" s="233" t="e">
        <f t="shared" si="1159"/>
        <v>#DIV/0!</v>
      </c>
      <c r="T1362" s="234" t="e">
        <f>(F1362)/(AL1362+AM1362+AN1362)*60</f>
        <v>#DIV/0!</v>
      </c>
      <c r="U1362" s="234" t="e">
        <f>(G1362)*60/AO1362</f>
        <v>#DIV/0!</v>
      </c>
      <c r="V1362" s="272"/>
      <c r="W1362" s="286"/>
      <c r="X1362" s="214">
        <f>X1361</f>
        <v>30</v>
      </c>
      <c r="Y1362" s="182" t="s">
        <v>83</v>
      </c>
      <c r="Z1362" s="215"/>
      <c r="AA1362" s="215"/>
      <c r="AB1362" s="215"/>
      <c r="AC1362" s="210">
        <f t="shared" si="1152"/>
        <v>0</v>
      </c>
      <c r="AD1362" s="215"/>
      <c r="AE1362" s="215"/>
      <c r="AF1362" s="215"/>
      <c r="AG1362" s="210">
        <f t="shared" si="1153"/>
        <v>0</v>
      </c>
      <c r="AH1362" s="235"/>
      <c r="AI1362" s="235">
        <v>30</v>
      </c>
      <c r="AJ1362" s="235">
        <v>35</v>
      </c>
      <c r="AK1362" s="210">
        <f t="shared" si="1154"/>
        <v>65</v>
      </c>
      <c r="AL1362" s="233"/>
      <c r="AM1362" s="233"/>
      <c r="AN1362" s="233"/>
      <c r="AO1362" s="207">
        <f t="shared" si="1137"/>
        <v>0</v>
      </c>
      <c r="AP1362" s="236"/>
      <c r="AQ1362" s="411">
        <f t="shared" si="1138"/>
        <v>0</v>
      </c>
      <c r="AR1362" s="237"/>
      <c r="AS1362" s="237"/>
      <c r="AT1362" s="237"/>
      <c r="AU1362" s="219">
        <f t="shared" si="1139"/>
        <v>0</v>
      </c>
      <c r="AV1362" s="263" t="s">
        <v>84</v>
      </c>
      <c r="AW1362" s="221"/>
      <c r="AX1362" s="210"/>
      <c r="AY1362" s="210"/>
      <c r="AZ1362" s="219">
        <f t="shared" si="1155"/>
        <v>0</v>
      </c>
      <c r="BA1362" s="222">
        <f t="shared" si="1140"/>
        <v>0</v>
      </c>
      <c r="BB1362" s="221"/>
      <c r="BC1362" s="210"/>
      <c r="BD1362" s="210"/>
      <c r="BE1362" s="219">
        <f t="shared" si="1156"/>
        <v>0</v>
      </c>
      <c r="BF1362" s="222">
        <f t="shared" si="1131"/>
        <v>0</v>
      </c>
      <c r="BG1362" s="223"/>
      <c r="BH1362" s="224" t="s">
        <v>80</v>
      </c>
      <c r="BI1362" s="225"/>
      <c r="BJ1362" s="249"/>
      <c r="BK1362" s="226">
        <v>0.161</v>
      </c>
      <c r="BL1362" s="250"/>
      <c r="BM1362" s="287"/>
      <c r="BN1362" s="226"/>
      <c r="BO1362" s="226">
        <v>3.7999999999999999E-2</v>
      </c>
      <c r="BP1362" s="288"/>
      <c r="BQ1362" s="287"/>
      <c r="BR1362" s="226"/>
      <c r="BS1362" s="226">
        <v>2.1999999999999999E-2</v>
      </c>
      <c r="BT1362" s="289"/>
      <c r="BU1362" s="8"/>
      <c r="BV1362" s="87"/>
      <c r="BW1362" s="104" t="s">
        <v>80</v>
      </c>
      <c r="BX1362" s="130"/>
      <c r="BY1362" s="93"/>
      <c r="BZ1362" s="102">
        <f>BK1362+BO1362+BS1362</f>
        <v>0.221</v>
      </c>
      <c r="CA1362" s="98"/>
      <c r="CB1362" s="8"/>
      <c r="CC1362" s="87"/>
      <c r="CD1362" s="131" t="s">
        <v>80</v>
      </c>
      <c r="CE1362" s="132"/>
      <c r="CF1362" s="93"/>
      <c r="CG1362" s="102">
        <f>BZ1362</f>
        <v>0.221</v>
      </c>
      <c r="CH1362" s="133"/>
      <c r="CI1362" s="8"/>
      <c r="CJ1362" s="9"/>
      <c r="CK1362" s="39"/>
      <c r="CL1362" s="40"/>
      <c r="CM1362" s="40"/>
      <c r="CN1362" s="40"/>
      <c r="CO1362" s="41"/>
      <c r="CP1362" s="8"/>
      <c r="CQ1362" s="25" t="s">
        <v>80</v>
      </c>
      <c r="CR1362" s="31">
        <f>BK1362/C1360%</f>
        <v>1.0624257621750033</v>
      </c>
      <c r="CS1362" s="31">
        <f>BO1362/D1360%</f>
        <v>1.6239316239316242</v>
      </c>
      <c r="CT1362" s="31">
        <f>BS1362/E1360%</f>
        <v>0.94501718213058417</v>
      </c>
      <c r="CU1362" s="32">
        <f>BZ1362/F1360%</f>
        <v>1.1149228130360207</v>
      </c>
    </row>
    <row r="1363" spans="1:99" ht="15.75" customHeight="1" x14ac:dyDescent="0.25">
      <c r="A1363" s="182" t="s">
        <v>85</v>
      </c>
      <c r="B1363" s="202"/>
      <c r="C1363" s="204">
        <v>14.298999999999999</v>
      </c>
      <c r="D1363" s="204">
        <v>4.1920000000000002</v>
      </c>
      <c r="E1363" s="204">
        <v>4.0529999999999999</v>
      </c>
      <c r="F1363" s="205">
        <f t="shared" si="1146"/>
        <v>22.544</v>
      </c>
      <c r="G1363" s="206">
        <f t="shared" si="1132"/>
        <v>850.06499999999983</v>
      </c>
      <c r="H1363" s="205">
        <f>G1363/BH1337</f>
        <v>28.335499999999993</v>
      </c>
      <c r="I1363" s="231">
        <f t="shared" si="1147"/>
        <v>0</v>
      </c>
      <c r="J1363" s="207">
        <f t="shared" si="1133"/>
        <v>90</v>
      </c>
      <c r="K1363" s="231">
        <f t="shared" si="1148"/>
        <v>0</v>
      </c>
      <c r="L1363" s="207">
        <f t="shared" si="1134"/>
        <v>40</v>
      </c>
      <c r="M1363" s="207">
        <f t="shared" si="1149"/>
        <v>580</v>
      </c>
      <c r="N1363" s="207">
        <f t="shared" si="1135"/>
        <v>10540</v>
      </c>
      <c r="O1363" s="208">
        <f t="shared" si="1150"/>
        <v>59.722222222222221</v>
      </c>
      <c r="P1363" s="208">
        <f t="shared" si="1151"/>
        <v>74.641203703703709</v>
      </c>
      <c r="Q1363" s="232" t="e">
        <f t="shared" si="1159"/>
        <v>#DIV/0!</v>
      </c>
      <c r="R1363" s="233" t="e">
        <f t="shared" si="1159"/>
        <v>#DIV/0!</v>
      </c>
      <c r="S1363" s="233" t="e">
        <f t="shared" si="1159"/>
        <v>#DIV/0!</v>
      </c>
      <c r="T1363" s="234" t="e">
        <f>(F1363)/(AL1363+AM1363+AN1363)*60</f>
        <v>#DIV/0!</v>
      </c>
      <c r="U1363" s="234" t="e">
        <f>(G1363)*60/AO1363</f>
        <v>#DIV/0!</v>
      </c>
      <c r="V1363" s="272"/>
      <c r="W1363" s="213"/>
      <c r="X1363" s="285">
        <f>X1362</f>
        <v>30</v>
      </c>
      <c r="Y1363" s="182" t="s">
        <v>85</v>
      </c>
      <c r="Z1363" s="215"/>
      <c r="AA1363" s="215"/>
      <c r="AB1363" s="215"/>
      <c r="AC1363" s="210">
        <f t="shared" si="1152"/>
        <v>0</v>
      </c>
      <c r="AD1363" s="215"/>
      <c r="AE1363" s="215"/>
      <c r="AF1363" s="215"/>
      <c r="AG1363" s="210">
        <f t="shared" si="1153"/>
        <v>0</v>
      </c>
      <c r="AH1363" s="216">
        <v>0</v>
      </c>
      <c r="AI1363" s="216">
        <v>250</v>
      </c>
      <c r="AJ1363" s="216">
        <v>330</v>
      </c>
      <c r="AK1363" s="210">
        <f t="shared" si="1154"/>
        <v>580</v>
      </c>
      <c r="AL1363" s="233"/>
      <c r="AM1363" s="233"/>
      <c r="AN1363" s="233"/>
      <c r="AO1363" s="207">
        <f t="shared" si="1137"/>
        <v>0</v>
      </c>
      <c r="AP1363" s="236"/>
      <c r="AQ1363" s="411">
        <f t="shared" si="1138"/>
        <v>0</v>
      </c>
      <c r="AR1363" s="237"/>
      <c r="AS1363" s="237"/>
      <c r="AT1363" s="237"/>
      <c r="AU1363" s="219">
        <f t="shared" si="1139"/>
        <v>285</v>
      </c>
      <c r="AV1363" s="263" t="s">
        <v>86</v>
      </c>
      <c r="AW1363" s="221"/>
      <c r="AX1363" s="210"/>
      <c r="AY1363" s="210"/>
      <c r="AZ1363" s="219">
        <f t="shared" si="1155"/>
        <v>0</v>
      </c>
      <c r="BA1363" s="222">
        <f t="shared" si="1140"/>
        <v>0</v>
      </c>
      <c r="BB1363" s="221"/>
      <c r="BC1363" s="210"/>
      <c r="BD1363" s="210"/>
      <c r="BE1363" s="219">
        <f t="shared" si="1156"/>
        <v>0</v>
      </c>
      <c r="BF1363" s="222">
        <f t="shared" si="1131"/>
        <v>0</v>
      </c>
      <c r="BG1363" s="223"/>
      <c r="BH1363" s="195"/>
      <c r="BI1363" s="239"/>
      <c r="BJ1363" s="240"/>
      <c r="BK1363" s="241"/>
      <c r="BL1363" s="242"/>
      <c r="BM1363" s="225"/>
      <c r="BN1363" s="241"/>
      <c r="BO1363" s="241"/>
      <c r="BP1363" s="251"/>
      <c r="BQ1363" s="225"/>
      <c r="BR1363" s="241"/>
      <c r="BS1363" s="241"/>
      <c r="BT1363" s="250"/>
      <c r="BU1363" s="8"/>
      <c r="BV1363" s="87"/>
      <c r="BW1363" s="97"/>
      <c r="BX1363" s="130"/>
      <c r="BY1363" s="93"/>
      <c r="BZ1363" s="93"/>
      <c r="CA1363" s="98"/>
      <c r="CB1363" s="8"/>
      <c r="CC1363" s="87"/>
      <c r="CD1363" s="131"/>
      <c r="CE1363" s="132"/>
      <c r="CF1363" s="93"/>
      <c r="CG1363" s="93"/>
      <c r="CH1363" s="133"/>
      <c r="CI1363" s="8"/>
      <c r="CJ1363" s="9"/>
      <c r="CP1363" s="8"/>
      <c r="CQ1363" s="42"/>
      <c r="CR1363" s="43"/>
      <c r="CS1363" s="43"/>
      <c r="CT1363" s="43"/>
      <c r="CU1363" s="48"/>
    </row>
    <row r="1364" spans="1:99" ht="15.75" customHeight="1" x14ac:dyDescent="0.25">
      <c r="A1364" s="201" t="s">
        <v>87</v>
      </c>
      <c r="B1364" s="202"/>
      <c r="C1364" s="204">
        <v>145</v>
      </c>
      <c r="D1364" s="204">
        <v>225</v>
      </c>
      <c r="E1364" s="204">
        <v>215.4</v>
      </c>
      <c r="F1364" s="290">
        <f t="shared" si="1146"/>
        <v>585.4</v>
      </c>
      <c r="G1364" s="206">
        <f t="shared" si="1132"/>
        <v>11706.632</v>
      </c>
      <c r="H1364" s="291">
        <f>G1364/BH1337</f>
        <v>390.22106666666667</v>
      </c>
      <c r="I1364" s="207"/>
      <c r="J1364" s="207"/>
      <c r="K1364" s="207"/>
      <c r="L1364" s="207"/>
      <c r="M1364" s="207"/>
      <c r="N1364" s="207"/>
      <c r="O1364" s="208"/>
      <c r="P1364" s="210"/>
      <c r="Q1364" s="209" t="e">
        <f t="shared" si="1159"/>
        <v>#DIV/0!</v>
      </c>
      <c r="R1364" s="210" t="e">
        <f t="shared" si="1159"/>
        <v>#DIV/0!</v>
      </c>
      <c r="S1364" s="210"/>
      <c r="T1364" s="209"/>
      <c r="U1364" s="209"/>
      <c r="V1364" s="212"/>
      <c r="W1364" s="213"/>
      <c r="X1364" s="292">
        <f>X1361</f>
        <v>30</v>
      </c>
      <c r="Y1364" s="293"/>
      <c r="Z1364" s="294"/>
      <c r="AA1364" s="295"/>
      <c r="AB1364" s="295"/>
      <c r="AC1364" s="294"/>
      <c r="AD1364" s="295"/>
      <c r="AE1364" s="295"/>
      <c r="AF1364" s="295"/>
      <c r="AG1364" s="295"/>
      <c r="AH1364" s="296"/>
      <c r="AI1364" s="295"/>
      <c r="AJ1364" s="295"/>
      <c r="AK1364" s="295"/>
      <c r="AL1364" s="295"/>
      <c r="AM1364" s="295"/>
      <c r="AN1364" s="295"/>
      <c r="AO1364" s="295"/>
      <c r="AP1364" s="295"/>
      <c r="AQ1364" s="295"/>
      <c r="AR1364" s="295"/>
      <c r="AS1364" s="295"/>
      <c r="AT1364" s="295"/>
      <c r="AU1364" s="297"/>
      <c r="AV1364" s="297"/>
      <c r="AW1364" s="297"/>
      <c r="AX1364" s="297"/>
      <c r="AY1364" s="297"/>
      <c r="AZ1364" s="297"/>
      <c r="BA1364" s="222">
        <f t="shared" si="1140"/>
        <v>0</v>
      </c>
      <c r="BB1364" s="297"/>
      <c r="BC1364" s="297"/>
      <c r="BD1364" s="297"/>
      <c r="BE1364" s="297"/>
      <c r="BF1364" s="298"/>
      <c r="BG1364" s="299"/>
      <c r="BH1364" s="224" t="s">
        <v>82</v>
      </c>
      <c r="BI1364" s="300"/>
      <c r="BJ1364" s="249"/>
      <c r="BK1364" s="226">
        <v>0</v>
      </c>
      <c r="BL1364" s="301"/>
      <c r="BM1364" s="300"/>
      <c r="BN1364" s="226"/>
      <c r="BO1364" s="226">
        <v>0.41099999999999998</v>
      </c>
      <c r="BP1364" s="302"/>
      <c r="BQ1364" s="300"/>
      <c r="BR1364" s="226"/>
      <c r="BS1364" s="226">
        <v>0</v>
      </c>
      <c r="BT1364" s="289"/>
      <c r="BU1364" s="8"/>
      <c r="BV1364" s="87"/>
      <c r="BW1364" s="104" t="s">
        <v>82</v>
      </c>
      <c r="BX1364" s="130"/>
      <c r="BY1364" s="93"/>
      <c r="BZ1364" s="102">
        <f>BK1364+BO1364+BS1364</f>
        <v>0.41099999999999998</v>
      </c>
      <c r="CA1364" s="142"/>
      <c r="CB1364" s="15"/>
      <c r="CC1364" s="87"/>
      <c r="CD1364" s="131" t="s">
        <v>82</v>
      </c>
      <c r="CE1364" s="132"/>
      <c r="CF1364" s="93"/>
      <c r="CG1364" s="102">
        <f>BZ1364</f>
        <v>0.41099999999999998</v>
      </c>
      <c r="CH1364" s="133"/>
      <c r="CI1364" s="8"/>
      <c r="CJ1364" s="9"/>
      <c r="CK1364" s="8"/>
      <c r="CL1364" s="8"/>
      <c r="CM1364" s="8"/>
      <c r="CN1364" s="8"/>
      <c r="CO1364" s="8"/>
      <c r="CP1364" s="8"/>
      <c r="CQ1364" s="25" t="s">
        <v>82</v>
      </c>
      <c r="CR1364" s="31" t="e">
        <f>BK1364/C1361%</f>
        <v>#DIV/0!</v>
      </c>
      <c r="CS1364" s="31">
        <f>BO1364/D1361%</f>
        <v>6.2338844228727428</v>
      </c>
      <c r="CT1364" s="31" t="e">
        <f>BS1364/E1361%</f>
        <v>#DIV/0!</v>
      </c>
      <c r="CU1364" s="32">
        <f>BZ1364/F1361%</f>
        <v>6.2338844228727428</v>
      </c>
    </row>
    <row r="1365" spans="1:99" ht="15.75" customHeight="1" x14ac:dyDescent="0.25">
      <c r="A1365" s="293" t="s">
        <v>88</v>
      </c>
      <c r="B1365" s="465"/>
      <c r="C1365" s="465"/>
      <c r="D1365" s="303"/>
      <c r="E1365" s="304" t="s">
        <v>89</v>
      </c>
      <c r="F1365" s="305">
        <v>519.94500000000005</v>
      </c>
      <c r="G1365" s="206">
        <f t="shared" si="1132"/>
        <v>9779.6349999999984</v>
      </c>
      <c r="H1365" s="306">
        <f>G1365/BH1337</f>
        <v>325.9878333333333</v>
      </c>
      <c r="I1365" s="307"/>
      <c r="J1365" s="307"/>
      <c r="K1365" s="308" t="s">
        <v>17</v>
      </c>
      <c r="L1365" s="308"/>
      <c r="M1365" s="308" t="s">
        <v>18</v>
      </c>
      <c r="N1365" s="308"/>
      <c r="O1365" s="466" t="s">
        <v>19</v>
      </c>
      <c r="P1365" s="466"/>
      <c r="Q1365" s="466" t="s">
        <v>90</v>
      </c>
      <c r="R1365" s="466"/>
      <c r="S1365" s="467" t="s">
        <v>91</v>
      </c>
      <c r="T1365" s="467"/>
      <c r="U1365" s="467" t="s">
        <v>92</v>
      </c>
      <c r="V1365" s="468"/>
      <c r="W1365" s="213"/>
      <c r="X1365" s="185"/>
      <c r="Y1365" s="309"/>
      <c r="Z1365" s="309"/>
      <c r="AA1365" s="310"/>
      <c r="AB1365" s="311"/>
      <c r="AC1365" s="311"/>
      <c r="AD1365" s="311"/>
      <c r="AE1365" s="312"/>
      <c r="AF1365" s="313"/>
      <c r="AG1365" s="313"/>
      <c r="AH1365" s="313"/>
      <c r="AI1365" s="313"/>
      <c r="AJ1365" s="313"/>
      <c r="AK1365" s="313"/>
      <c r="AL1365" s="313"/>
      <c r="AM1365" s="313"/>
      <c r="AN1365" s="313"/>
      <c r="AO1365" s="313"/>
      <c r="AP1365" s="313"/>
      <c r="AQ1365" s="313"/>
      <c r="AR1365" s="313"/>
      <c r="AS1365" s="313"/>
      <c r="AT1365" s="313"/>
      <c r="AU1365" s="313"/>
      <c r="AV1365" s="313"/>
      <c r="AW1365" s="313"/>
      <c r="AX1365" s="313"/>
      <c r="AY1365" s="313"/>
      <c r="AZ1365" s="313"/>
      <c r="BA1365" s="313"/>
      <c r="BB1365" s="313"/>
      <c r="BC1365" s="313"/>
      <c r="BD1365" s="313"/>
      <c r="BE1365" s="313"/>
      <c r="BF1365" s="313"/>
      <c r="BG1365" s="313"/>
      <c r="BH1365" s="224"/>
      <c r="BI1365" s="225"/>
      <c r="BJ1365" s="240"/>
      <c r="BK1365" s="241"/>
      <c r="BL1365" s="250"/>
      <c r="BM1365" s="225"/>
      <c r="BN1365" s="241"/>
      <c r="BO1365" s="241"/>
      <c r="BP1365" s="251"/>
      <c r="BQ1365" s="225"/>
      <c r="BR1365" s="241"/>
      <c r="BS1365" s="241"/>
      <c r="BT1365" s="250"/>
      <c r="BU1365" s="8"/>
      <c r="BV1365" s="87"/>
      <c r="BW1365" s="107"/>
      <c r="BX1365" s="130"/>
      <c r="BY1365" s="93"/>
      <c r="BZ1365" s="93"/>
      <c r="CA1365" s="142"/>
      <c r="CB1365" s="8"/>
      <c r="CC1365" s="87"/>
      <c r="CD1365" s="131"/>
      <c r="CE1365" s="132"/>
      <c r="CF1365" s="93"/>
      <c r="CG1365" s="93"/>
      <c r="CH1365" s="133"/>
      <c r="CI1365" s="8"/>
      <c r="CJ1365" s="9"/>
      <c r="CK1365" s="8"/>
      <c r="CL1365" s="8"/>
      <c r="CM1365" s="8"/>
      <c r="CN1365" s="8"/>
      <c r="CO1365" s="8"/>
      <c r="CP1365" s="8"/>
      <c r="CQ1365" s="25"/>
      <c r="CR1365" s="2"/>
      <c r="CS1365" s="2"/>
      <c r="CT1365" s="2"/>
      <c r="CU1365" s="3"/>
    </row>
    <row r="1366" spans="1:99" ht="15.75" customHeight="1" x14ac:dyDescent="0.25">
      <c r="A1366" s="314" t="s">
        <v>129</v>
      </c>
      <c r="B1366" s="315"/>
      <c r="C1366" s="315"/>
      <c r="D1366" s="316"/>
      <c r="E1366" s="316"/>
      <c r="F1366" s="317">
        <f>C1366+D1366+E1366</f>
        <v>0</v>
      </c>
      <c r="G1366" s="318">
        <f>F1366</f>
        <v>0</v>
      </c>
      <c r="H1366" s="319"/>
      <c r="I1366" s="320"/>
      <c r="J1366" s="321"/>
      <c r="K1366" s="322" t="s">
        <v>93</v>
      </c>
      <c r="L1366" s="323" t="s">
        <v>94</v>
      </c>
      <c r="M1366" s="324" t="s">
        <v>93</v>
      </c>
      <c r="N1366" s="323" t="s">
        <v>94</v>
      </c>
      <c r="O1366" s="324" t="s">
        <v>93</v>
      </c>
      <c r="P1366" s="323" t="s">
        <v>94</v>
      </c>
      <c r="Q1366" s="324" t="s">
        <v>93</v>
      </c>
      <c r="R1366" s="323" t="s">
        <v>94</v>
      </c>
      <c r="S1366" s="324" t="s">
        <v>93</v>
      </c>
      <c r="T1366" s="323" t="s">
        <v>94</v>
      </c>
      <c r="U1366" s="324" t="s">
        <v>93</v>
      </c>
      <c r="V1366" s="325" t="s">
        <v>94</v>
      </c>
      <c r="W1366" s="213"/>
      <c r="X1366" s="213"/>
      <c r="Y1366" s="309"/>
      <c r="Z1366" s="309"/>
      <c r="AA1366" s="326"/>
      <c r="AB1366" s="326"/>
      <c r="AC1366" s="326"/>
      <c r="AD1366" s="326"/>
      <c r="AE1366" s="326"/>
      <c r="AF1366" s="326"/>
      <c r="AG1366" s="326"/>
      <c r="AH1366" s="326"/>
      <c r="AI1366" s="326"/>
      <c r="AJ1366" s="326"/>
      <c r="AK1366" s="326"/>
      <c r="AL1366" s="326"/>
      <c r="AM1366" s="326"/>
      <c r="AN1366" s="326"/>
      <c r="AO1366" s="326"/>
      <c r="AP1366" s="326"/>
      <c r="AQ1366" s="326"/>
      <c r="AR1366" s="326"/>
      <c r="AS1366" s="326"/>
      <c r="AT1366" s="326"/>
      <c r="AU1366" s="326"/>
      <c r="AV1366" s="326"/>
      <c r="AW1366" s="326"/>
      <c r="AX1366" s="326"/>
      <c r="AY1366" s="326"/>
      <c r="AZ1366" s="326"/>
      <c r="BA1366" s="326"/>
      <c r="BB1366" s="326"/>
      <c r="BC1366" s="326"/>
      <c r="BD1366" s="326"/>
      <c r="BE1366" s="326"/>
      <c r="BF1366" s="326"/>
      <c r="BG1366" s="326"/>
      <c r="BH1366" s="224" t="s">
        <v>84</v>
      </c>
      <c r="BI1366" s="225"/>
      <c r="BJ1366" s="249"/>
      <c r="BK1366" s="226">
        <v>0.14499999999999999</v>
      </c>
      <c r="BL1366" s="250"/>
      <c r="BM1366" s="225"/>
      <c r="BN1366" s="226"/>
      <c r="BO1366" s="226">
        <v>0.21</v>
      </c>
      <c r="BP1366" s="251"/>
      <c r="BQ1366" s="225"/>
      <c r="BR1366" s="226"/>
      <c r="BS1366" s="226">
        <v>0.14199999999999999</v>
      </c>
      <c r="BT1366" s="250"/>
      <c r="BU1366" s="8"/>
      <c r="BV1366" s="87"/>
      <c r="BW1366" s="104" t="s">
        <v>84</v>
      </c>
      <c r="BX1366" s="130"/>
      <c r="BY1366" s="93"/>
      <c r="BZ1366" s="102">
        <f>BK1366+BO1366+BS1366</f>
        <v>0.497</v>
      </c>
      <c r="CA1366" s="142"/>
      <c r="CB1366" s="8"/>
      <c r="CC1366" s="87"/>
      <c r="CD1366" s="90" t="s">
        <v>84</v>
      </c>
      <c r="CE1366" s="132"/>
      <c r="CF1366" s="93"/>
      <c r="CG1366" s="102">
        <f>BZ1366</f>
        <v>0.497</v>
      </c>
      <c r="CH1366" s="133"/>
      <c r="CI1366" s="8"/>
      <c r="CJ1366" s="9"/>
      <c r="CK1366" s="8"/>
      <c r="CL1366" s="8"/>
      <c r="CM1366" s="8"/>
      <c r="CN1366" s="8"/>
      <c r="CO1366" s="8"/>
      <c r="CP1366" s="8"/>
      <c r="CQ1366" s="25" t="s">
        <v>84</v>
      </c>
      <c r="CR1366" s="31">
        <f>BK1366/C1362%</f>
        <v>2.1354933726067746</v>
      </c>
      <c r="CS1366" s="31">
        <f>BO1366/D1362%</f>
        <v>2.0930927937805244</v>
      </c>
      <c r="CT1366" s="31">
        <f>BS1366/E1362%</f>
        <v>2.1065123868862186</v>
      </c>
      <c r="CU1366" s="32">
        <f>BZ1366/F1362%</f>
        <v>2.1091495501612632</v>
      </c>
    </row>
    <row r="1367" spans="1:99" ht="15.75" customHeight="1" x14ac:dyDescent="0.25">
      <c r="A1367" s="474" t="s">
        <v>95</v>
      </c>
      <c r="B1367" s="475"/>
      <c r="C1367" s="327" t="s">
        <v>40</v>
      </c>
      <c r="D1367" s="327" t="s">
        <v>45</v>
      </c>
      <c r="E1367" s="327" t="s">
        <v>48</v>
      </c>
      <c r="F1367" s="328" t="s">
        <v>52</v>
      </c>
      <c r="G1367" s="329" t="s">
        <v>56</v>
      </c>
      <c r="H1367" s="329" t="s">
        <v>96</v>
      </c>
      <c r="I1367" s="330" t="s">
        <v>97</v>
      </c>
      <c r="J1367" s="330"/>
      <c r="K1367" s="331">
        <v>1</v>
      </c>
      <c r="L1367" s="262">
        <v>13</v>
      </c>
      <c r="M1367" s="215"/>
      <c r="N1367" s="262"/>
      <c r="O1367" s="262">
        <v>2</v>
      </c>
      <c r="P1367" s="262">
        <v>30</v>
      </c>
      <c r="Q1367" s="210">
        <f t="shared" ref="Q1367:R1369" si="1160">K1367+M1367+O1367</f>
        <v>3</v>
      </c>
      <c r="R1367" s="211">
        <f t="shared" si="1160"/>
        <v>43</v>
      </c>
      <c r="S1367" s="411">
        <f t="shared" ref="S1367:T1369" si="1161">Q1367+S1321</f>
        <v>74</v>
      </c>
      <c r="T1367" s="411">
        <f t="shared" si="1161"/>
        <v>1210</v>
      </c>
      <c r="U1367" s="208">
        <f>S1367/X1341</f>
        <v>2.4666666666666668</v>
      </c>
      <c r="V1367" s="412">
        <f>T1367/S1367</f>
        <v>16.351351351351351</v>
      </c>
      <c r="W1367" s="185"/>
      <c r="X1367" s="213"/>
      <c r="Y1367" s="309"/>
      <c r="Z1367" s="309"/>
      <c r="AA1367" s="313"/>
      <c r="AB1367" s="313"/>
      <c r="AC1367" s="313"/>
      <c r="AD1367" s="313"/>
      <c r="AE1367" s="313"/>
      <c r="AF1367" s="313"/>
      <c r="AG1367" s="313"/>
      <c r="AH1367" s="313"/>
      <c r="AI1367" s="313"/>
      <c r="AJ1367" s="313"/>
      <c r="AK1367" s="313"/>
      <c r="AL1367" s="313"/>
      <c r="AM1367" s="313"/>
      <c r="AN1367" s="313"/>
      <c r="AO1367" s="313"/>
      <c r="AP1367" s="313"/>
      <c r="AQ1367" s="313"/>
      <c r="AR1367" s="313"/>
      <c r="AS1367" s="313"/>
      <c r="AT1367" s="313"/>
      <c r="AU1367" s="313"/>
      <c r="AV1367" s="313"/>
      <c r="AW1367" s="313"/>
      <c r="AX1367" s="313"/>
      <c r="AY1367" s="313"/>
      <c r="AZ1367" s="313"/>
      <c r="BA1367" s="313"/>
      <c r="BB1367" s="313"/>
      <c r="BC1367" s="313"/>
      <c r="BD1367" s="313"/>
      <c r="BE1367" s="313"/>
      <c r="BF1367" s="313"/>
      <c r="BG1367" s="313"/>
      <c r="BH1367" s="195"/>
      <c r="BI1367" s="225"/>
      <c r="BJ1367" s="240"/>
      <c r="BK1367" s="241"/>
      <c r="BL1367" s="250"/>
      <c r="BM1367" s="225"/>
      <c r="BN1367" s="241"/>
      <c r="BO1367" s="241"/>
      <c r="BP1367" s="251"/>
      <c r="BQ1367" s="225"/>
      <c r="BR1367" s="241"/>
      <c r="BS1367" s="241"/>
      <c r="BT1367" s="250"/>
      <c r="BU1367" s="8"/>
      <c r="BV1367" s="87"/>
      <c r="BW1367" s="97"/>
      <c r="BX1367" s="130"/>
      <c r="BY1367" s="93"/>
      <c r="BZ1367" s="93"/>
      <c r="CA1367" s="142"/>
      <c r="CB1367" s="8"/>
      <c r="CC1367" s="143"/>
      <c r="CD1367" s="108"/>
      <c r="CE1367" s="132"/>
      <c r="CF1367" s="93"/>
      <c r="CG1367" s="93"/>
      <c r="CH1367" s="133"/>
      <c r="CI1367" s="8"/>
      <c r="CJ1367" s="9"/>
      <c r="CK1367" s="8"/>
      <c r="CL1367" s="8"/>
      <c r="CM1367" s="8"/>
      <c r="CN1367" s="8"/>
      <c r="CO1367" s="8"/>
      <c r="CP1367" s="8"/>
      <c r="CQ1367" s="42"/>
      <c r="CR1367" s="43"/>
      <c r="CS1367" s="43"/>
      <c r="CT1367" s="43"/>
      <c r="CU1367" s="48"/>
    </row>
    <row r="1368" spans="1:99" ht="15.75" customHeight="1" x14ac:dyDescent="0.25">
      <c r="A1368" s="191" t="s">
        <v>98</v>
      </c>
      <c r="B1368" s="234"/>
      <c r="C1368" s="333">
        <v>1.2</v>
      </c>
      <c r="D1368" s="333">
        <v>0.85</v>
      </c>
      <c r="E1368" s="333">
        <v>1.1499999999999999</v>
      </c>
      <c r="F1368" s="334">
        <v>0.85</v>
      </c>
      <c r="G1368" s="334">
        <v>0.85</v>
      </c>
      <c r="H1368" s="335">
        <f>F1341</f>
        <v>317.226</v>
      </c>
      <c r="I1368" s="336" t="s">
        <v>99</v>
      </c>
      <c r="J1368" s="336"/>
      <c r="K1368" s="331">
        <v>1</v>
      </c>
      <c r="L1368" s="262">
        <v>10</v>
      </c>
      <c r="M1368" s="215"/>
      <c r="N1368" s="262"/>
      <c r="O1368" s="262">
        <v>1</v>
      </c>
      <c r="P1368" s="215">
        <v>13</v>
      </c>
      <c r="Q1368" s="210">
        <f t="shared" si="1160"/>
        <v>2</v>
      </c>
      <c r="R1368" s="211">
        <f t="shared" si="1160"/>
        <v>23</v>
      </c>
      <c r="S1368" s="411">
        <f t="shared" si="1161"/>
        <v>70</v>
      </c>
      <c r="T1368" s="411">
        <f t="shared" si="1161"/>
        <v>824</v>
      </c>
      <c r="U1368" s="208">
        <f>S1368/X1342</f>
        <v>2.3333333333333335</v>
      </c>
      <c r="V1368" s="222">
        <f>T1368/S1368</f>
        <v>11.771428571428572</v>
      </c>
      <c r="W1368" s="213"/>
      <c r="X1368" s="223"/>
      <c r="Y1368" s="309"/>
      <c r="Z1368" s="309"/>
      <c r="AA1368" s="313"/>
      <c r="AE1368" s="313"/>
      <c r="AF1368" s="313"/>
      <c r="AG1368" s="313"/>
      <c r="AH1368" s="313"/>
      <c r="AI1368" s="313"/>
      <c r="AJ1368" s="313"/>
      <c r="AK1368" s="313"/>
      <c r="AL1368" s="313"/>
      <c r="AM1368" s="313"/>
      <c r="AN1368" s="313"/>
      <c r="AO1368" s="313"/>
      <c r="AP1368" s="313"/>
      <c r="AQ1368" s="313"/>
      <c r="AR1368" s="313"/>
      <c r="AS1368" s="313"/>
      <c r="AT1368" s="313"/>
      <c r="AU1368" s="313"/>
      <c r="AV1368" s="313"/>
      <c r="AW1368" s="313"/>
      <c r="AX1368" s="313"/>
      <c r="AY1368" s="313"/>
      <c r="AZ1368" s="313"/>
      <c r="BA1368" s="313"/>
      <c r="BB1368" s="313"/>
      <c r="BC1368" s="313"/>
      <c r="BD1368" s="313"/>
      <c r="BE1368" s="313"/>
      <c r="BF1368" s="313"/>
      <c r="BG1368" s="313"/>
      <c r="BH1368" s="224" t="s">
        <v>86</v>
      </c>
      <c r="BI1368" s="239"/>
      <c r="BJ1368" s="249"/>
      <c r="BK1368" s="226">
        <v>0.52</v>
      </c>
      <c r="BL1368" s="242"/>
      <c r="BM1368" s="225"/>
      <c r="BN1368" s="226"/>
      <c r="BO1368" s="226">
        <v>6.7000000000000004E-2</v>
      </c>
      <c r="BP1368" s="251"/>
      <c r="BQ1368" s="225"/>
      <c r="BR1368" s="226"/>
      <c r="BS1368" s="226">
        <v>6.7000000000000004E-2</v>
      </c>
      <c r="BT1368" s="250"/>
      <c r="BU1368" s="87"/>
      <c r="BV1368" s="87"/>
      <c r="BW1368" s="104" t="s">
        <v>86</v>
      </c>
      <c r="BX1368" s="14"/>
      <c r="BY1368" s="16"/>
      <c r="BZ1368" s="102">
        <f>BK1368+BO1368+BS1368</f>
        <v>0.65399999999999991</v>
      </c>
      <c r="CA1368" s="17"/>
      <c r="CB1368" s="469" t="s">
        <v>100</v>
      </c>
      <c r="CC1368" s="470"/>
      <c r="CD1368" s="131" t="s">
        <v>86</v>
      </c>
      <c r="CE1368" s="19"/>
      <c r="CF1368" s="16"/>
      <c r="CG1368" s="102">
        <f>BZ1368</f>
        <v>0.65399999999999991</v>
      </c>
      <c r="CH1368" s="20"/>
      <c r="CI1368" s="9"/>
      <c r="CP1368" s="8"/>
      <c r="CQ1368" s="33" t="s">
        <v>86</v>
      </c>
      <c r="CR1368" s="44">
        <f>BK1368/C1363%</f>
        <v>3.6366179453108609</v>
      </c>
      <c r="CS1368" s="44">
        <f>BO1368/D1363%</f>
        <v>1.5982824427480917</v>
      </c>
      <c r="CT1368" s="44">
        <f>BS1368/E1363%</f>
        <v>1.6530964717493217</v>
      </c>
      <c r="CU1368" s="49">
        <f>BZ1368/F1363%</f>
        <v>2.9009936124911282</v>
      </c>
    </row>
    <row r="1369" spans="1:99" ht="15.75" customHeight="1" x14ac:dyDescent="0.25">
      <c r="A1369" s="501" t="s">
        <v>95</v>
      </c>
      <c r="B1369" s="241" t="s">
        <v>38</v>
      </c>
      <c r="C1369" s="337">
        <f>BY1341/F1341%</f>
        <v>1.462679603815576</v>
      </c>
      <c r="D1369" s="337">
        <f>BY1343/(F1343+F1344+F1345)%</f>
        <v>0.96969081586028327</v>
      </c>
      <c r="E1369" s="337">
        <f>BY1345/(F1346+F1347+F1348)%</f>
        <v>0.91706487718801111</v>
      </c>
      <c r="F1369" s="338">
        <f>BY1347/(F1349+F1350)%</f>
        <v>1.5155020823692738</v>
      </c>
      <c r="G1369" s="339" t="e">
        <f>BY1349/(F1351)%</f>
        <v>#DIV/0!</v>
      </c>
      <c r="H1369" s="340" t="s">
        <v>101</v>
      </c>
      <c r="I1369" s="341" t="s">
        <v>102</v>
      </c>
      <c r="J1369" s="341"/>
      <c r="K1369" s="342"/>
      <c r="L1369" s="343"/>
      <c r="M1369" s="344">
        <v>2</v>
      </c>
      <c r="N1369" s="343">
        <v>50</v>
      </c>
      <c r="O1369" s="344">
        <v>0</v>
      </c>
      <c r="P1369" s="344">
        <v>0</v>
      </c>
      <c r="Q1369" s="294">
        <f t="shared" si="1160"/>
        <v>2</v>
      </c>
      <c r="R1369" s="345">
        <f t="shared" si="1160"/>
        <v>50</v>
      </c>
      <c r="S1369" s="411">
        <f t="shared" si="1161"/>
        <v>23</v>
      </c>
      <c r="T1369" s="411">
        <f t="shared" si="1161"/>
        <v>530</v>
      </c>
      <c r="U1369" s="346">
        <f>S1369/X1343</f>
        <v>0.76666666666666672</v>
      </c>
      <c r="V1369" s="347">
        <f>T1369/S1369</f>
        <v>23.043478260869566</v>
      </c>
      <c r="W1369" s="213"/>
      <c r="X1369" s="348"/>
      <c r="Y1369" s="309"/>
      <c r="Z1369" s="309"/>
      <c r="AA1369" s="348"/>
      <c r="AE1369" s="348"/>
      <c r="AF1369" s="348"/>
      <c r="AG1369" s="169"/>
      <c r="AH1369" s="169"/>
      <c r="AI1369" s="169"/>
      <c r="AJ1369" s="169"/>
      <c r="AK1369" s="169"/>
      <c r="AL1369" s="169"/>
      <c r="AM1369" s="169"/>
      <c r="AN1369" s="169"/>
      <c r="AO1369" s="169"/>
      <c r="AP1369" s="169"/>
      <c r="AQ1369" s="169"/>
      <c r="AR1369" s="169"/>
      <c r="AS1369" s="169"/>
      <c r="AT1369" s="169"/>
      <c r="AU1369" s="169"/>
      <c r="AV1369" s="169"/>
      <c r="AW1369" s="169"/>
      <c r="AX1369" s="169"/>
      <c r="AY1369" s="169"/>
      <c r="AZ1369" s="169"/>
      <c r="BA1369" s="169"/>
      <c r="BB1369" s="169"/>
      <c r="BC1369" s="169"/>
      <c r="BD1369" s="169"/>
      <c r="BE1369" s="169"/>
      <c r="BF1369" s="169"/>
      <c r="BG1369" s="169"/>
      <c r="BH1369" s="224"/>
      <c r="BI1369" s="349"/>
      <c r="BJ1369" s="276"/>
      <c r="BK1369" s="197"/>
      <c r="BL1369" s="250"/>
      <c r="BM1369" s="287"/>
      <c r="BN1369" s="241"/>
      <c r="BO1369" s="241"/>
      <c r="BP1369" s="288"/>
      <c r="BQ1369" s="350"/>
      <c r="BR1369" s="197"/>
      <c r="BS1369" s="197"/>
      <c r="BT1369" s="289"/>
      <c r="BU1369" s="87"/>
      <c r="BV1369" s="87"/>
      <c r="BW1369" s="107"/>
      <c r="BX1369" s="14"/>
      <c r="BY1369" s="16"/>
      <c r="BZ1369" s="93"/>
      <c r="CA1369" s="17"/>
      <c r="CB1369" s="144" t="s">
        <v>90</v>
      </c>
      <c r="CC1369" s="145"/>
      <c r="CD1369" s="131"/>
      <c r="CE1369" s="21"/>
      <c r="CF1369" s="22"/>
      <c r="CG1369" s="146"/>
      <c r="CH1369" s="23"/>
      <c r="CI1369" s="9"/>
      <c r="CP1369" s="8"/>
      <c r="CQ1369" s="8"/>
      <c r="CR1369" s="8"/>
      <c r="CS1369" s="8"/>
      <c r="CT1369" s="8"/>
      <c r="CU1369" s="8"/>
    </row>
    <row r="1370" spans="1:99" ht="15.75" customHeight="1" x14ac:dyDescent="0.25">
      <c r="A1370" s="502"/>
      <c r="B1370" s="351" t="s">
        <v>39</v>
      </c>
      <c r="C1370" s="352">
        <f>CF1341/G1341%</f>
        <v>5.3651362576948941E-2</v>
      </c>
      <c r="D1370" s="352">
        <f>CF1343/(G1343+G1344+G1345)%</f>
        <v>2.6855107975109389E-2</v>
      </c>
      <c r="E1370" s="352">
        <f>CF1345/(G1346+G1347+G1348)%</f>
        <v>2.5431657741893102E-2</v>
      </c>
      <c r="F1370" s="353">
        <f>CF1347/(G1349+G1350)%</f>
        <v>2.9627351246949624E-2</v>
      </c>
      <c r="G1370" s="354">
        <f>CF1349/(G1351)%</f>
        <v>0</v>
      </c>
      <c r="H1370" s="413">
        <f>H1324+F1364-F1365</f>
        <v>1813.806</v>
      </c>
      <c r="K1370" s="309"/>
      <c r="L1370" s="309"/>
      <c r="M1370" s="471" t="s">
        <v>103</v>
      </c>
      <c r="N1370" s="472"/>
      <c r="O1370" s="473"/>
      <c r="P1370" s="357" t="s">
        <v>104</v>
      </c>
      <c r="Q1370" s="358" t="s">
        <v>105</v>
      </c>
      <c r="R1370" s="359" t="s">
        <v>106</v>
      </c>
      <c r="S1370" s="359" t="s">
        <v>107</v>
      </c>
      <c r="T1370" s="359" t="s">
        <v>108</v>
      </c>
      <c r="U1370" s="359" t="s">
        <v>101</v>
      </c>
      <c r="V1370" s="360" t="s">
        <v>109</v>
      </c>
      <c r="W1370" s="213"/>
      <c r="X1370" s="348"/>
      <c r="Y1370" s="348"/>
      <c r="Z1370" s="348"/>
      <c r="AA1370" s="348"/>
      <c r="AE1370" s="348"/>
      <c r="AF1370" s="348"/>
      <c r="AG1370" s="169"/>
      <c r="AH1370" s="169"/>
      <c r="AI1370" s="169"/>
      <c r="AJ1370" s="169"/>
      <c r="AK1370" s="169"/>
      <c r="AL1370" s="169"/>
      <c r="AM1370" s="169"/>
      <c r="AN1370" s="169"/>
      <c r="AO1370" s="169"/>
      <c r="AP1370" s="169"/>
      <c r="AQ1370" s="169"/>
      <c r="AR1370" s="169"/>
      <c r="AS1370" s="169"/>
      <c r="AT1370" s="169"/>
      <c r="AU1370" s="169"/>
      <c r="AV1370" s="169"/>
      <c r="AW1370" s="169"/>
      <c r="AX1370" s="169"/>
      <c r="AY1370" s="169"/>
      <c r="AZ1370" s="169"/>
      <c r="BA1370" s="169"/>
      <c r="BB1370" s="169"/>
      <c r="BC1370" s="169"/>
      <c r="BD1370" s="169"/>
      <c r="BE1370" s="169"/>
      <c r="BF1370" s="169"/>
      <c r="BG1370" s="169"/>
      <c r="BH1370" s="361" t="s">
        <v>110</v>
      </c>
      <c r="BI1370" s="480"/>
      <c r="BJ1370" s="362">
        <f>BJ1341+BJ1343+BJ1345+BJ1347+BJ1349+BJ1351+BJ1352+BJ1354+BJ1356+BJ1358+BJ1359+BJ1360+BJ1362+BJ1364+BJ1366+BJ1368</f>
        <v>9.9300000000000015</v>
      </c>
      <c r="BK1370" s="362">
        <f>BK1341+BK1343+BK1345+BK1347+BK1349+BK1351+BK1352+BK1354+BK1356+BK1358+BK1359+BK1360+BK1362+BK1364+BK1366+BK1368</f>
        <v>0.86399999999999999</v>
      </c>
      <c r="BL1370" s="488"/>
      <c r="BM1370" s="489"/>
      <c r="BN1370" s="362">
        <f>BN1341+BN1343+BN1345+BN1347+BN1349+BN1351+BN1352+BN1354+BN1356+BN1358+BN1359+BN1360+BN1362+BN1364+BN1366+BN1368</f>
        <v>8.490000000000002</v>
      </c>
      <c r="BO1370" s="362">
        <f>BO1341+BO1343+BO1345+BO1347+BO1349+BO1351+BO1352+BO1354+BO1356+BO1358+BO1359+BO1360+BO1362+BO1364+BO1366+BO1368</f>
        <v>0.97799999999999998</v>
      </c>
      <c r="BP1370" s="488"/>
      <c r="BQ1370" s="489"/>
      <c r="BR1370" s="362">
        <f>BR1341+BR1343+BR1345+BR1347+BR1349+BR1351+BR1352+BR1354+BR1356+BR1358+BR1359+BR1360+BR1362+BR1364+BR1366+BR1368</f>
        <v>7.22</v>
      </c>
      <c r="BS1370" s="362">
        <f>BS1341+BS1343+BS1345+BS1347+BS1349+BS1351+BS1352+BS1354+BS1356+BS1358+BS1359+BS1360+BS1362+BS1364+BS1366+BS1368</f>
        <v>0.49600000000000005</v>
      </c>
      <c r="BT1370" s="482"/>
      <c r="BU1370" s="87"/>
      <c r="BV1370" s="87"/>
      <c r="BW1370" s="147" t="s">
        <v>110</v>
      </c>
      <c r="BX1370" s="18"/>
      <c r="BY1370" s="148">
        <f>BY1341+BY1343+BY1345+BY1347+BY1349+BY1351+BY1352+BY1354+BY1356+BY1358+BY1359+BY1360+BY1362+BY1364+BY1366+BY1368</f>
        <v>25.640000000000004</v>
      </c>
      <c r="BZ1370" s="149">
        <f>BZ1343+BZ1345+BZ1347+BZ1349+BZ1351+BZ1352+BZ1354+BZ1356+BZ1358+BZ1359+BZ1360+BZ1362+BZ1364+BZ1366+BZ1368+CC1369</f>
        <v>2.3379999999999996</v>
      </c>
      <c r="CA1370" s="150">
        <f>CA1351+CA1352+CA1354+CA1358+CA1358+CA1359</f>
        <v>0</v>
      </c>
      <c r="CB1370" s="144" t="s">
        <v>39</v>
      </c>
      <c r="CC1370" s="145">
        <f>CC1369</f>
        <v>0</v>
      </c>
      <c r="CD1370" s="147" t="s">
        <v>110</v>
      </c>
      <c r="CE1370" s="151"/>
      <c r="CF1370" s="152">
        <f>SUM(CF1323:CF1369)</f>
        <v>691.25</v>
      </c>
      <c r="CG1370" s="153">
        <f>SUM(BZ1324:BZ1370)</f>
        <v>8.2099999999999991</v>
      </c>
      <c r="CH1370" s="154">
        <f>CA1370</f>
        <v>0</v>
      </c>
      <c r="CI1370" s="9"/>
      <c r="CP1370" s="8"/>
      <c r="CQ1370" s="45"/>
      <c r="CR1370" s="8"/>
      <c r="CS1370" s="8"/>
      <c r="CT1370" s="8"/>
      <c r="CU1370" s="8"/>
    </row>
    <row r="1371" spans="1:99" ht="15" customHeight="1" x14ac:dyDescent="0.25">
      <c r="A1371" s="363"/>
      <c r="H1371" s="364" t="s">
        <v>109</v>
      </c>
      <c r="K1371" s="309"/>
      <c r="L1371" s="309"/>
      <c r="M1371" s="365"/>
      <c r="N1371" s="333"/>
      <c r="O1371" s="366"/>
      <c r="P1371" s="367" t="s">
        <v>111</v>
      </c>
      <c r="Q1371" s="205"/>
      <c r="R1371" s="205"/>
      <c r="S1371" s="368"/>
      <c r="T1371" s="368"/>
      <c r="U1371" s="368"/>
      <c r="V1371" s="369">
        <f>Q1371+R1371+S1371+T1371+U1371</f>
        <v>0</v>
      </c>
      <c r="W1371" s="213"/>
      <c r="X1371" s="348"/>
      <c r="Y1371" s="348"/>
      <c r="Z1371" s="348"/>
      <c r="AA1371" s="348"/>
      <c r="AE1371" s="348"/>
      <c r="AF1371" s="348"/>
      <c r="AG1371" s="169"/>
      <c r="AH1371" s="169"/>
      <c r="AI1371" s="169"/>
      <c r="AJ1371" s="169"/>
      <c r="AK1371" s="169"/>
      <c r="AL1371" s="169"/>
      <c r="AM1371" s="169"/>
      <c r="AN1371" s="169"/>
      <c r="AO1371" s="169"/>
      <c r="AP1371" s="169"/>
      <c r="AQ1371" s="169"/>
      <c r="AR1371" s="169"/>
      <c r="AS1371" s="169"/>
      <c r="AT1371" s="169"/>
      <c r="AU1371" s="169"/>
      <c r="AV1371" s="169"/>
      <c r="AW1371" s="169"/>
      <c r="AX1371" s="169"/>
      <c r="AY1371" s="169"/>
      <c r="AZ1371" s="169"/>
      <c r="BA1371" s="169"/>
      <c r="BB1371" s="169"/>
      <c r="BC1371" s="169"/>
      <c r="BD1371" s="169"/>
      <c r="BE1371" s="169"/>
      <c r="BF1371" s="169"/>
      <c r="BG1371" s="169"/>
      <c r="BH1371" s="370" t="s">
        <v>112</v>
      </c>
      <c r="BI1371" s="481"/>
      <c r="BJ1371" s="371">
        <f>BJ1370/(BJ1370+C1364)%</f>
        <v>6.4093461563286649</v>
      </c>
      <c r="BK1371" s="371">
        <f>BK1370/C1364%</f>
        <v>0.5958620689655173</v>
      </c>
      <c r="BL1371" s="490"/>
      <c r="BM1371" s="491"/>
      <c r="BN1371" s="371">
        <f>BN1370/(BN1370+D1364)%</f>
        <v>3.6361300269818839</v>
      </c>
      <c r="BO1371" s="371">
        <f>BO1370/D1364%</f>
        <v>0.43466666666666665</v>
      </c>
      <c r="BP1371" s="490"/>
      <c r="BQ1371" s="491"/>
      <c r="BR1371" s="371">
        <f>BR1370/(BR1370+E1364)%</f>
        <v>3.2431946815200789</v>
      </c>
      <c r="BS1371" s="371">
        <f>BS1370/E1364%</f>
        <v>0.23026926648096568</v>
      </c>
      <c r="BT1371" s="483"/>
      <c r="BU1371" s="87"/>
      <c r="BV1371" s="87"/>
      <c r="BW1371" s="87"/>
      <c r="BX1371" s="87"/>
      <c r="BY1371" s="87"/>
      <c r="BZ1371" s="87"/>
      <c r="CA1371" s="87"/>
      <c r="CB1371" s="87"/>
      <c r="CC1371" s="87"/>
      <c r="CD1371" s="87"/>
      <c r="CE1371" s="87"/>
      <c r="CF1371" s="87"/>
      <c r="CG1371" s="87"/>
      <c r="CH1371" s="87"/>
      <c r="CI1371" s="9"/>
      <c r="CP1371" s="8"/>
    </row>
    <row r="1372" spans="1:99" ht="15" customHeight="1" x14ac:dyDescent="0.25">
      <c r="A1372" s="474" t="s">
        <v>95</v>
      </c>
      <c r="B1372" s="475"/>
      <c r="C1372" s="327" t="s">
        <v>58</v>
      </c>
      <c r="D1372" s="372" t="s">
        <v>61</v>
      </c>
      <c r="E1372" s="323" t="s">
        <v>65</v>
      </c>
      <c r="F1372" s="325" t="s">
        <v>70</v>
      </c>
      <c r="G1372" s="373" t="s">
        <v>71</v>
      </c>
      <c r="H1372" s="374" t="s">
        <v>73</v>
      </c>
      <c r="I1372" s="375"/>
      <c r="K1372" s="309"/>
      <c r="L1372" s="309"/>
      <c r="M1372" s="476" t="s">
        <v>113</v>
      </c>
      <c r="N1372" s="477"/>
      <c r="O1372" s="376"/>
      <c r="P1372" s="377" t="s">
        <v>114</v>
      </c>
      <c r="Q1372" s="378">
        <f t="shared" ref="Q1372:V1372" si="1162">Q1371</f>
        <v>0</v>
      </c>
      <c r="R1372" s="378">
        <f t="shared" si="1162"/>
        <v>0</v>
      </c>
      <c r="S1372" s="378">
        <f t="shared" si="1162"/>
        <v>0</v>
      </c>
      <c r="T1372" s="378">
        <f t="shared" si="1162"/>
        <v>0</v>
      </c>
      <c r="U1372" s="378">
        <f t="shared" si="1162"/>
        <v>0</v>
      </c>
      <c r="V1372" s="379">
        <f t="shared" si="1162"/>
        <v>0</v>
      </c>
      <c r="W1372" s="169"/>
      <c r="X1372" s="348"/>
      <c r="Y1372" s="348"/>
      <c r="Z1372" s="348"/>
      <c r="AA1372" s="348"/>
      <c r="AE1372" s="348"/>
      <c r="AF1372" s="348"/>
      <c r="AG1372" s="169"/>
      <c r="AH1372" s="169"/>
      <c r="AI1372" s="169"/>
      <c r="AJ1372" s="169"/>
      <c r="AK1372" s="169"/>
      <c r="AL1372" s="169"/>
      <c r="AM1372" s="169"/>
      <c r="AN1372" s="169"/>
      <c r="AO1372" s="169"/>
      <c r="AP1372" s="169"/>
      <c r="AQ1372" s="169"/>
      <c r="AR1372" s="169"/>
      <c r="AS1372" s="169"/>
      <c r="AT1372" s="169"/>
      <c r="AU1372" s="169"/>
      <c r="AV1372" s="169"/>
      <c r="AW1372" s="169"/>
      <c r="AX1372" s="169"/>
      <c r="AY1372" s="169"/>
      <c r="AZ1372" s="169"/>
      <c r="BA1372" s="169"/>
      <c r="BB1372" s="169"/>
      <c r="BC1372" s="169"/>
      <c r="BD1372" s="169"/>
      <c r="BE1372" s="169"/>
      <c r="BF1372" s="169"/>
      <c r="BG1372" s="169"/>
      <c r="BH1372" s="418"/>
      <c r="BI1372" s="419"/>
      <c r="BJ1372" s="419"/>
      <c r="BK1372" s="419"/>
      <c r="BL1372" s="419"/>
      <c r="BM1372" s="419"/>
      <c r="BN1372" s="419"/>
      <c r="BO1372" s="419"/>
      <c r="BP1372" s="419"/>
      <c r="BQ1372" s="419"/>
      <c r="BR1372" s="419"/>
      <c r="BS1372" s="419"/>
      <c r="BT1372" s="419"/>
      <c r="BU1372" s="118"/>
      <c r="BV1372" s="118"/>
      <c r="BW1372" s="118"/>
      <c r="BX1372" s="118"/>
      <c r="BY1372" s="118"/>
      <c r="BZ1372" s="118"/>
      <c r="CA1372" s="118"/>
      <c r="CB1372" s="118"/>
      <c r="CC1372" s="118"/>
      <c r="CD1372" s="118"/>
      <c r="CE1372" s="118"/>
      <c r="CF1372" s="118"/>
      <c r="CG1372" s="118"/>
      <c r="CH1372" s="118"/>
      <c r="CI1372" s="9"/>
    </row>
    <row r="1373" spans="1:99" ht="15" customHeight="1" x14ac:dyDescent="0.25">
      <c r="A1373" s="382"/>
      <c r="B1373" s="189"/>
      <c r="C1373" s="333">
        <v>1.5</v>
      </c>
      <c r="D1373" s="333">
        <v>1.45</v>
      </c>
      <c r="E1373" s="383">
        <v>1.25</v>
      </c>
      <c r="F1373" s="272">
        <v>1.5</v>
      </c>
      <c r="G1373" s="384">
        <v>1.5</v>
      </c>
      <c r="H1373" s="385">
        <v>1.5</v>
      </c>
      <c r="I1373" s="386"/>
      <c r="K1373" s="387" t="s">
        <v>56</v>
      </c>
      <c r="L1373" s="388"/>
      <c r="M1373" s="476" t="s">
        <v>115</v>
      </c>
      <c r="N1373" s="477"/>
      <c r="O1373" s="376"/>
      <c r="S1373" s="309"/>
      <c r="T1373" s="389"/>
      <c r="U1373" s="478" t="s">
        <v>109</v>
      </c>
      <c r="V1373" s="479"/>
      <c r="W1373" s="169"/>
      <c r="X1373" s="348"/>
      <c r="Y1373" s="390" t="s">
        <v>116</v>
      </c>
      <c r="Z1373" s="390">
        <f>100-(Z1376+V1376+0.15)</f>
        <v>94.274450886046509</v>
      </c>
      <c r="AA1373" s="348"/>
      <c r="AE1373" s="348"/>
      <c r="AF1373" s="348"/>
      <c r="AG1373" s="169"/>
      <c r="AH1373" s="169"/>
      <c r="AI1373" s="169"/>
      <c r="AJ1373" s="169"/>
      <c r="AK1373" s="169"/>
      <c r="AL1373" s="169"/>
      <c r="AM1373" s="169"/>
      <c r="AN1373" s="169"/>
      <c r="AO1373" s="169"/>
      <c r="AP1373" s="169"/>
      <c r="AQ1373" s="169"/>
      <c r="AR1373" s="169"/>
      <c r="AS1373" s="169"/>
      <c r="AT1373" s="169"/>
      <c r="AU1373" s="169"/>
      <c r="AV1373" s="169"/>
      <c r="AW1373" s="169"/>
      <c r="AX1373" s="169"/>
      <c r="AY1373" s="169"/>
      <c r="AZ1373" s="169"/>
      <c r="BA1373" s="169"/>
      <c r="BB1373" s="169"/>
      <c r="BC1373" s="169"/>
      <c r="BD1373" s="169"/>
      <c r="BE1373" s="169"/>
      <c r="BF1373" s="169"/>
      <c r="BG1373" s="169"/>
      <c r="BH1373" s="418"/>
      <c r="BI1373" s="419"/>
      <c r="BJ1373" s="419"/>
      <c r="BK1373" s="419"/>
      <c r="BL1373" s="419"/>
      <c r="BM1373" s="419"/>
      <c r="BN1373" s="419"/>
      <c r="BO1373" s="419"/>
      <c r="BP1373" s="419"/>
      <c r="BQ1373" s="419"/>
      <c r="BR1373" s="419"/>
      <c r="BS1373" s="419"/>
      <c r="BT1373" s="419"/>
      <c r="BU1373" s="118"/>
      <c r="BV1373" s="118"/>
      <c r="BW1373" s="118"/>
      <c r="BX1373" s="118"/>
      <c r="BY1373" s="118"/>
      <c r="BZ1373" s="118"/>
      <c r="CA1373" s="118"/>
      <c r="CB1373" s="118"/>
      <c r="CC1373" s="118"/>
      <c r="CD1373" s="118"/>
      <c r="CE1373" s="118"/>
      <c r="CF1373" s="118"/>
      <c r="CG1373" s="118"/>
      <c r="CH1373" s="118"/>
      <c r="CI1373" s="9"/>
    </row>
    <row r="1374" spans="1:99" ht="15.75" customHeight="1" x14ac:dyDescent="0.25">
      <c r="A1374" s="365" t="s">
        <v>117</v>
      </c>
      <c r="B1374" s="241" t="s">
        <v>38</v>
      </c>
      <c r="C1374" s="337">
        <f>BX1351/(BX1351+F1353)%</f>
        <v>2.1094468490137697</v>
      </c>
      <c r="D1374" s="337">
        <f>BX1352/(BX1352+F1354)%</f>
        <v>2.0991498443130534</v>
      </c>
      <c r="E1374" s="337">
        <f>BX1354/(BX1354+F1355)%</f>
        <v>2.839594089371551</v>
      </c>
      <c r="F1374" s="339">
        <f>BX1356/(BX1356+F1356)%</f>
        <v>2.9746438491174629</v>
      </c>
      <c r="G1374" s="391">
        <f>BX1358/(BX1358+F1357)%</f>
        <v>6.8355202929508696</v>
      </c>
      <c r="H1374" s="392">
        <f>BX1359/(BX1359+F1358)%</f>
        <v>2.8571428571428568</v>
      </c>
      <c r="I1374" s="393"/>
      <c r="K1374" s="337" t="e">
        <f>BZ1349/(F1351)%</f>
        <v>#DIV/0!</v>
      </c>
      <c r="L1374" s="309"/>
      <c r="M1374" s="476" t="s">
        <v>118</v>
      </c>
      <c r="N1374" s="477"/>
      <c r="O1374" s="376"/>
      <c r="S1374" s="309"/>
      <c r="T1374" s="492" t="s">
        <v>119</v>
      </c>
      <c r="U1374" s="183" t="s">
        <v>36</v>
      </c>
      <c r="V1374" s="366">
        <v>5.25</v>
      </c>
      <c r="W1374" s="169"/>
      <c r="X1374" s="348"/>
      <c r="Y1374" s="484" t="s">
        <v>120</v>
      </c>
      <c r="Z1374" s="484"/>
      <c r="AA1374" s="348"/>
      <c r="AB1374" s="348"/>
      <c r="AC1374" s="348"/>
      <c r="AD1374" s="348"/>
      <c r="AE1374" s="348"/>
      <c r="AF1374" s="348"/>
      <c r="AG1374" s="169"/>
      <c r="AH1374" s="169"/>
      <c r="AI1374" s="169"/>
      <c r="AJ1374" s="169"/>
      <c r="AK1374" s="169"/>
      <c r="AL1374" s="169"/>
      <c r="AM1374" s="169"/>
      <c r="AN1374" s="169"/>
      <c r="AO1374" s="169"/>
      <c r="AP1374" s="169"/>
      <c r="AQ1374" s="169"/>
      <c r="AR1374" s="169"/>
      <c r="AS1374" s="169"/>
      <c r="AT1374" s="169"/>
      <c r="AU1374" s="169"/>
      <c r="AV1374" s="169"/>
      <c r="AW1374" s="169"/>
      <c r="AX1374" s="169"/>
      <c r="AY1374" s="169"/>
      <c r="AZ1374" s="169"/>
      <c r="BA1374" s="169"/>
      <c r="BB1374" s="169"/>
      <c r="BC1374" s="169"/>
      <c r="BD1374" s="169"/>
      <c r="BE1374" s="169"/>
      <c r="BF1374" s="169"/>
      <c r="BG1374" s="169"/>
      <c r="BH1374" s="418"/>
      <c r="BI1374" s="419"/>
      <c r="BJ1374" s="419"/>
      <c r="BK1374" s="419"/>
      <c r="BL1374" s="419"/>
      <c r="BM1374" s="419"/>
      <c r="BN1374" s="419"/>
      <c r="BO1374" s="419"/>
      <c r="BP1374" s="419"/>
      <c r="BQ1374" s="419"/>
      <c r="BR1374" s="419"/>
      <c r="BS1374" s="419"/>
      <c r="BT1374" s="419"/>
      <c r="BU1374" s="118"/>
      <c r="BV1374" s="118"/>
      <c r="BW1374" s="118"/>
      <c r="BX1374" s="118"/>
      <c r="BY1374" s="118"/>
      <c r="BZ1374" s="118"/>
      <c r="CA1374" s="118"/>
      <c r="CB1374" s="118"/>
      <c r="CC1374" s="118"/>
      <c r="CD1374" s="118"/>
      <c r="CE1374" s="118"/>
      <c r="CF1374" s="118"/>
      <c r="CG1374" s="118"/>
      <c r="CH1374" s="118"/>
      <c r="CI1374" s="9"/>
    </row>
    <row r="1375" spans="1:99" ht="15.75" customHeight="1" x14ac:dyDescent="0.25">
      <c r="A1375" s="365"/>
      <c r="B1375" s="241" t="s">
        <v>39</v>
      </c>
      <c r="C1375" s="337">
        <f>CE1351/(CE1351+G1353)%</f>
        <v>8.9147125643904521E-2</v>
      </c>
      <c r="D1375" s="337">
        <f>CE1352/(CE1352+G1354)%</f>
        <v>7.9308136961980191E-2</v>
      </c>
      <c r="E1375" s="337">
        <f>CE1354/(CE1354+G1355)%</f>
        <v>0.10696166178856664</v>
      </c>
      <c r="F1375" s="339">
        <f>CE1356/(CE1356+G1356)%</f>
        <v>0.15225488568501397</v>
      </c>
      <c r="G1375" s="391">
        <f>CE1358/(CE1358+G1357)%</f>
        <v>0.35082663525932989</v>
      </c>
      <c r="H1375" s="394">
        <f>CF1359/(CF1359+G1358)%</f>
        <v>0.13607458503987932</v>
      </c>
      <c r="K1375" s="352">
        <f>CG1349/(G1351)%</f>
        <v>0</v>
      </c>
      <c r="M1375" s="485" t="s">
        <v>121</v>
      </c>
      <c r="N1375" s="467"/>
      <c r="O1375" s="395"/>
      <c r="T1375" s="492"/>
      <c r="U1375" s="183" t="s">
        <v>38</v>
      </c>
      <c r="V1375" s="193">
        <f>BY1370/(BY1370+F1364)%</f>
        <v>4.1961246399581054</v>
      </c>
      <c r="W1375" s="169"/>
      <c r="X1375" s="260"/>
      <c r="Y1375" s="183" t="s">
        <v>122</v>
      </c>
      <c r="Z1375" s="396">
        <v>0</v>
      </c>
      <c r="AA1375" s="260"/>
      <c r="AB1375" s="260"/>
      <c r="AC1375" s="260"/>
      <c r="AD1375" s="260"/>
      <c r="AE1375" s="260"/>
      <c r="AF1375" s="260"/>
      <c r="AG1375" s="223"/>
      <c r="AH1375" s="223"/>
      <c r="AI1375" s="223"/>
      <c r="AJ1375" s="223"/>
      <c r="AK1375" s="223"/>
      <c r="AL1375" s="223"/>
      <c r="AM1375" s="223"/>
      <c r="AN1375" s="223"/>
      <c r="AO1375" s="223"/>
      <c r="AP1375" s="223"/>
      <c r="AQ1375" s="223"/>
      <c r="AR1375" s="223"/>
      <c r="AS1375" s="223"/>
      <c r="AT1375" s="223"/>
      <c r="AU1375" s="223"/>
      <c r="AV1375" s="223"/>
      <c r="AW1375" s="223"/>
      <c r="AX1375" s="223"/>
      <c r="AY1375" s="223"/>
      <c r="AZ1375" s="223"/>
      <c r="BA1375" s="223"/>
      <c r="BB1375" s="223"/>
      <c r="BC1375" s="223"/>
      <c r="BD1375" s="223"/>
      <c r="BE1375" s="223"/>
      <c r="BF1375" s="223"/>
      <c r="BG1375" s="223"/>
      <c r="BH1375" s="380"/>
      <c r="BI1375" s="381"/>
      <c r="BJ1375" s="381"/>
      <c r="BK1375" s="381"/>
      <c r="BL1375" s="381"/>
      <c r="BM1375" s="381"/>
      <c r="BN1375" s="381"/>
      <c r="BO1375" s="381"/>
      <c r="BP1375" s="381"/>
      <c r="BQ1375" s="381"/>
      <c r="BR1375" s="381"/>
      <c r="BS1375" s="381"/>
      <c r="BT1375" s="381"/>
      <c r="BU1375" s="87"/>
      <c r="BV1375" s="87"/>
      <c r="BW1375" s="87"/>
      <c r="BX1375" s="87"/>
      <c r="BY1375" s="87"/>
      <c r="BZ1375" s="87"/>
      <c r="CA1375" s="87"/>
      <c r="CB1375" s="87"/>
      <c r="CC1375" s="87"/>
      <c r="CD1375" s="87"/>
      <c r="CE1375" s="87"/>
      <c r="CF1375" s="87"/>
      <c r="CG1375" s="87"/>
      <c r="CH1375" s="87"/>
      <c r="CI1375" s="9"/>
    </row>
    <row r="1376" spans="1:99" ht="15.75" customHeight="1" x14ac:dyDescent="0.25">
      <c r="A1376" s="382"/>
      <c r="B1376" s="234"/>
      <c r="C1376" s="333">
        <v>1.95</v>
      </c>
      <c r="D1376" s="333">
        <v>1.75</v>
      </c>
      <c r="E1376" s="333">
        <v>1.65</v>
      </c>
      <c r="F1376" s="384"/>
      <c r="G1376" s="322" t="s">
        <v>123</v>
      </c>
      <c r="H1376" s="397" t="s">
        <v>45</v>
      </c>
      <c r="I1376" s="327" t="s">
        <v>48</v>
      </c>
      <c r="J1376" s="327" t="s">
        <v>52</v>
      </c>
      <c r="K1376" s="327" t="s">
        <v>58</v>
      </c>
      <c r="L1376" s="372" t="s">
        <v>61</v>
      </c>
      <c r="M1376" s="323" t="s">
        <v>65</v>
      </c>
      <c r="N1376" s="323" t="s">
        <v>70</v>
      </c>
      <c r="O1376" s="327" t="s">
        <v>77</v>
      </c>
      <c r="P1376" s="327" t="s">
        <v>80</v>
      </c>
      <c r="Q1376" s="398" t="s">
        <v>82</v>
      </c>
      <c r="R1376" s="398" t="s">
        <v>84</v>
      </c>
      <c r="S1376" s="399" t="s">
        <v>86</v>
      </c>
      <c r="T1376" s="493"/>
      <c r="U1376" s="183" t="s">
        <v>39</v>
      </c>
      <c r="V1376" s="414">
        <f>CF1370/(CF1370+G1364)%</f>
        <v>5.5755491139534961</v>
      </c>
      <c r="W1376" s="169"/>
      <c r="X1376" s="260"/>
      <c r="Y1376" s="183" t="s">
        <v>124</v>
      </c>
      <c r="Z1376" s="400">
        <f>Z1375/((CF1370+G1364)+(CF1370+G1364)*0.0015)%</f>
        <v>0</v>
      </c>
      <c r="AF1376" s="260"/>
      <c r="AG1376" s="223"/>
      <c r="AH1376" s="223"/>
      <c r="AI1376" s="223"/>
      <c r="AJ1376" s="223"/>
      <c r="AK1376" s="223"/>
      <c r="AL1376" s="223"/>
      <c r="AM1376" s="223"/>
      <c r="AN1376" s="223"/>
      <c r="AO1376" s="223"/>
      <c r="AP1376" s="223"/>
      <c r="AQ1376" s="223"/>
      <c r="AR1376" s="223"/>
      <c r="AS1376" s="223"/>
      <c r="AT1376" s="223"/>
      <c r="AU1376" s="223"/>
      <c r="AV1376" s="223"/>
      <c r="AW1376" s="223"/>
      <c r="AX1376" s="223"/>
      <c r="AY1376" s="223"/>
      <c r="AZ1376" s="223"/>
      <c r="BA1376" s="223"/>
      <c r="BB1376" s="223"/>
      <c r="BC1376" s="223"/>
      <c r="BD1376" s="223"/>
      <c r="BE1376" s="223"/>
      <c r="BF1376" s="223"/>
      <c r="BG1376" s="223"/>
      <c r="BH1376" s="380"/>
      <c r="BI1376" s="381"/>
      <c r="BJ1376" s="381"/>
      <c r="BK1376" s="381"/>
      <c r="BL1376" s="381"/>
      <c r="BM1376" s="381"/>
      <c r="BN1376" s="381"/>
      <c r="BO1376" s="381"/>
      <c r="BP1376" s="381"/>
      <c r="BQ1376" s="381"/>
      <c r="BR1376" s="381"/>
      <c r="BS1376" s="381"/>
      <c r="BT1376" s="381"/>
      <c r="BU1376" s="87"/>
      <c r="BV1376" s="87"/>
      <c r="BW1376" s="87"/>
      <c r="BX1376" s="87"/>
      <c r="BY1376" s="87"/>
      <c r="BZ1376" s="87"/>
      <c r="CA1376" s="87"/>
      <c r="CB1376" s="87"/>
      <c r="CC1376" s="87"/>
      <c r="CD1376" s="87"/>
      <c r="CE1376" s="87"/>
      <c r="CF1376" s="87"/>
      <c r="CG1376" s="87"/>
      <c r="CH1376" s="87"/>
      <c r="CI1376" s="9"/>
    </row>
    <row r="1377" spans="1:99" ht="15" customHeight="1" x14ac:dyDescent="0.25">
      <c r="A1377" s="365" t="s">
        <v>109</v>
      </c>
      <c r="B1377" s="241" t="s">
        <v>38</v>
      </c>
      <c r="C1377" s="337">
        <f>BY1351/(BY1351+F1353)%</f>
        <v>2.2979504592691491</v>
      </c>
      <c r="D1377" s="337">
        <f>BY1352/(BY1352+F1354)%</f>
        <v>2.3042279090877349</v>
      </c>
      <c r="E1377" s="337">
        <f>BY1354/(BY1354+F1355)%</f>
        <v>3.149955634427684</v>
      </c>
      <c r="F1377" s="338">
        <f>BY1356/(BY1356+F1356)%</f>
        <v>2.9746438491174629</v>
      </c>
      <c r="G1377" s="274" t="s">
        <v>38</v>
      </c>
      <c r="H1377" s="337">
        <f>BZ1343/(F1343+F1344+F1345)%</f>
        <v>0</v>
      </c>
      <c r="I1377" s="337">
        <f>BZ1345/(F1346+F1347+F1348)%</f>
        <v>0</v>
      </c>
      <c r="J1377" s="337">
        <f>BZ1347/(F1349+F1350)%</f>
        <v>0</v>
      </c>
      <c r="K1377" s="337">
        <f>BZ1351/F1353%</f>
        <v>0</v>
      </c>
      <c r="L1377" s="337">
        <f>BZ1352/F1354%</f>
        <v>0</v>
      </c>
      <c r="M1377" s="337">
        <f>BZ1354/F1355%</f>
        <v>0</v>
      </c>
      <c r="N1377" s="386">
        <f>BZ1356/F1356%</f>
        <v>0</v>
      </c>
      <c r="O1377" s="337">
        <f>BZ1360/F1359%</f>
        <v>1.5890740422607796</v>
      </c>
      <c r="P1377" s="337">
        <f>BZ1362/F1360%</f>
        <v>1.1149228130360207</v>
      </c>
      <c r="Q1377" s="337">
        <f>BZ1364/F1361%</f>
        <v>6.2338844228727428</v>
      </c>
      <c r="R1377" s="386">
        <f>BZ1366/F1362%</f>
        <v>2.1091495501612632</v>
      </c>
      <c r="S1377" s="272">
        <f>BZ1368/F1363%</f>
        <v>2.9009936124911282</v>
      </c>
      <c r="T1377" s="493" t="s">
        <v>14</v>
      </c>
      <c r="U1377" s="183" t="s">
        <v>38</v>
      </c>
      <c r="V1377" s="193">
        <f>BZ1370/F1364%/0.381</f>
        <v>1.0482546873304655</v>
      </c>
      <c r="W1377" s="223"/>
      <c r="X1377" s="260"/>
      <c r="AF1377" s="260"/>
      <c r="AG1377" s="223"/>
      <c r="AH1377" s="223"/>
      <c r="AI1377" s="223"/>
      <c r="AJ1377" s="223"/>
      <c r="AK1377" s="223"/>
      <c r="AL1377" s="223"/>
      <c r="AM1377" s="223"/>
      <c r="AN1377" s="223"/>
      <c r="AO1377" s="223"/>
      <c r="AP1377" s="223"/>
      <c r="AQ1377" s="223"/>
      <c r="AR1377" s="223"/>
      <c r="AS1377" s="223"/>
      <c r="AT1377" s="223"/>
      <c r="AU1377" s="223"/>
      <c r="AV1377" s="223"/>
      <c r="AW1377" s="223"/>
      <c r="AX1377" s="223"/>
      <c r="AY1377" s="223"/>
      <c r="AZ1377" s="223"/>
      <c r="BA1377" s="223"/>
      <c r="BB1377" s="223"/>
      <c r="BC1377" s="223"/>
      <c r="BD1377" s="223"/>
      <c r="BE1377" s="223"/>
      <c r="BF1377" s="223"/>
      <c r="BG1377" s="223"/>
      <c r="BH1377" s="380"/>
      <c r="BI1377" s="381"/>
      <c r="BJ1377" s="381"/>
      <c r="BK1377" s="381"/>
      <c r="BL1377" s="381"/>
      <c r="BM1377" s="381"/>
      <c r="BN1377" s="381"/>
      <c r="BO1377" s="381"/>
      <c r="BP1377" s="381"/>
      <c r="BQ1377" s="381"/>
      <c r="BR1377" s="381"/>
      <c r="BS1377" s="381"/>
      <c r="BT1377" s="381"/>
      <c r="BU1377" s="87"/>
      <c r="BV1377" s="87"/>
      <c r="BW1377" s="87"/>
      <c r="BX1377" s="87"/>
      <c r="BY1377" s="87"/>
      <c r="BZ1377" s="87"/>
      <c r="CA1377" s="87"/>
      <c r="CB1377" s="87"/>
      <c r="CC1377" s="87"/>
      <c r="CD1377" s="87"/>
      <c r="CE1377" s="87"/>
      <c r="CF1377" s="87"/>
      <c r="CG1377" s="87"/>
      <c r="CH1377" s="87"/>
      <c r="CI1377" s="9"/>
    </row>
    <row r="1378" spans="1:99" ht="15" customHeight="1" x14ac:dyDescent="0.25">
      <c r="A1378" s="401"/>
      <c r="B1378" s="351" t="s">
        <v>39</v>
      </c>
      <c r="C1378" s="352">
        <f>CF1351/(CF1351+G1353)%</f>
        <v>9.7292893188981086E-2</v>
      </c>
      <c r="D1378" s="352">
        <f>CF1352/(CF1352+G1354)%</f>
        <v>8.7232032448201338E-2</v>
      </c>
      <c r="E1378" s="352">
        <f>CF1354/(CF1354+G1355)%</f>
        <v>0.11901820375044797</v>
      </c>
      <c r="F1378" s="353">
        <f>CF1356/(CF1356+G1356)%</f>
        <v>0.15225488568501397</v>
      </c>
      <c r="G1378" s="402" t="s">
        <v>39</v>
      </c>
      <c r="H1378" s="352">
        <f>CG1343/(G1343+G1344+G1345)%</f>
        <v>0</v>
      </c>
      <c r="I1378" s="352">
        <f>CG1345/(G1346+G1347+G1348)%</f>
        <v>0</v>
      </c>
      <c r="J1378" s="352">
        <f>CG1347/(G1349+G1350)%</f>
        <v>0</v>
      </c>
      <c r="K1378" s="352">
        <f>CG1351/G1353%</f>
        <v>0</v>
      </c>
      <c r="L1378" s="352">
        <f>CG1352/G1354%</f>
        <v>0</v>
      </c>
      <c r="M1378" s="352">
        <f>CG1354/G1355%</f>
        <v>0</v>
      </c>
      <c r="N1378" s="393">
        <f>CG1356/G1356%</f>
        <v>0</v>
      </c>
      <c r="O1378" s="352">
        <f>CG1360/G1359%</f>
        <v>5.3257803851604377E-2</v>
      </c>
      <c r="P1378" s="352">
        <f>CG1362/G1360%</f>
        <v>2.3062538089712231E-2</v>
      </c>
      <c r="Q1378" s="352">
        <f>CG1364/G1361%</f>
        <v>0.60082448907990538</v>
      </c>
      <c r="R1378" s="393">
        <f>CG1366/G1362%</f>
        <v>0.12072600783140139</v>
      </c>
      <c r="S1378" s="403">
        <f>CG1368/G1363%</f>
        <v>7.6935293183462442E-2</v>
      </c>
      <c r="T1378" s="494"/>
      <c r="U1378" s="404" t="s">
        <v>39</v>
      </c>
      <c r="V1378" s="405">
        <f>CG1370/G1364%/0.381</f>
        <v>0.18407135741899289</v>
      </c>
      <c r="W1378" s="223"/>
      <c r="X1378" s="260"/>
      <c r="AF1378" s="260"/>
      <c r="AG1378" s="223"/>
      <c r="AH1378" s="223"/>
      <c r="AI1378" s="223"/>
      <c r="AJ1378" s="223"/>
      <c r="AK1378" s="223"/>
      <c r="AL1378" s="223"/>
      <c r="AM1378" s="223"/>
      <c r="AN1378" s="223"/>
      <c r="AO1378" s="223"/>
      <c r="AP1378" s="223"/>
      <c r="AQ1378" s="223"/>
      <c r="AR1378" s="223"/>
      <c r="AS1378" s="223"/>
      <c r="AT1378" s="223"/>
      <c r="AU1378" s="223"/>
      <c r="AV1378" s="223"/>
      <c r="AW1378" s="223"/>
      <c r="AX1378" s="223"/>
      <c r="AY1378" s="223"/>
      <c r="AZ1378" s="223"/>
      <c r="BA1378" s="223"/>
      <c r="BB1378" s="223"/>
      <c r="BC1378" s="223"/>
      <c r="BD1378" s="223"/>
      <c r="BE1378" s="223"/>
      <c r="BF1378" s="223"/>
      <c r="BG1378" s="223"/>
      <c r="BH1378" s="380"/>
      <c r="BI1378" s="381"/>
      <c r="BJ1378" s="381"/>
      <c r="BK1378" s="381"/>
      <c r="BL1378" s="381"/>
      <c r="BM1378" s="381"/>
      <c r="BN1378" s="381"/>
      <c r="BO1378" s="381"/>
      <c r="BP1378" s="381"/>
      <c r="BQ1378" s="381"/>
      <c r="BR1378" s="381"/>
      <c r="BS1378" s="381"/>
      <c r="BT1378" s="381"/>
      <c r="BU1378" s="87"/>
      <c r="BV1378" s="87"/>
      <c r="BW1378" s="87"/>
      <c r="BX1378" s="87"/>
      <c r="BY1378" s="87"/>
      <c r="BZ1378" s="87"/>
      <c r="CA1378" s="87"/>
      <c r="CB1378" s="87"/>
      <c r="CC1378" s="87"/>
      <c r="CD1378" s="87"/>
      <c r="CE1378" s="87"/>
      <c r="CF1378" s="87"/>
      <c r="CG1378" s="87"/>
      <c r="CH1378" s="87"/>
      <c r="CI1378" s="9"/>
    </row>
    <row r="1379" spans="1:99" ht="15" customHeight="1" x14ac:dyDescent="0.25">
      <c r="A1379" s="408" t="s">
        <v>125</v>
      </c>
      <c r="B1379" s="348"/>
      <c r="C1379" s="348"/>
      <c r="D1379" s="309"/>
      <c r="E1379" s="309"/>
      <c r="F1379" s="309"/>
      <c r="G1379" s="309"/>
      <c r="H1379" s="309"/>
      <c r="I1379" s="309"/>
      <c r="J1379" s="309"/>
      <c r="K1379" s="309"/>
      <c r="L1379" s="309"/>
      <c r="M1379" s="309"/>
      <c r="N1379" s="213"/>
      <c r="O1379" s="213"/>
      <c r="P1379" s="213"/>
      <c r="Q1379" s="309"/>
      <c r="R1379" s="309"/>
      <c r="W1379" s="223"/>
      <c r="X1379" s="309"/>
      <c r="Y1379" s="309"/>
      <c r="Z1379" s="309"/>
      <c r="AA1379" s="310"/>
      <c r="AB1379" s="310"/>
      <c r="AC1379" s="310"/>
      <c r="AD1379" s="310"/>
      <c r="AE1379" s="310"/>
      <c r="AF1379" s="310"/>
      <c r="AG1379" s="409"/>
      <c r="AH1379" s="409"/>
      <c r="AI1379" s="409"/>
      <c r="AJ1379" s="409"/>
      <c r="AK1379" s="409"/>
      <c r="AL1379" s="409"/>
      <c r="AM1379" s="409"/>
      <c r="AN1379" s="409"/>
      <c r="AO1379" s="409"/>
      <c r="AP1379" s="409"/>
      <c r="AQ1379" s="409"/>
      <c r="AR1379" s="409"/>
      <c r="AS1379" s="409"/>
      <c r="AT1379" s="409"/>
      <c r="AU1379" s="409"/>
      <c r="AV1379" s="409"/>
      <c r="AW1379" s="409"/>
      <c r="AX1379" s="409"/>
      <c r="AY1379" s="409"/>
      <c r="AZ1379" s="409"/>
      <c r="BA1379" s="409"/>
      <c r="BB1379" s="409"/>
      <c r="BC1379" s="409"/>
      <c r="BD1379" s="409"/>
      <c r="BE1379" s="409"/>
      <c r="BF1379" s="409"/>
      <c r="BG1379" s="313"/>
      <c r="BH1379" s="380"/>
      <c r="BI1379" s="381"/>
      <c r="BJ1379" s="381"/>
      <c r="BK1379" s="381"/>
      <c r="BL1379" s="381"/>
      <c r="BM1379" s="381"/>
      <c r="BN1379" s="381"/>
      <c r="BO1379" s="381"/>
      <c r="BP1379" s="381"/>
      <c r="BQ1379" s="381"/>
      <c r="BR1379" s="381"/>
      <c r="BS1379" s="381"/>
      <c r="BT1379" s="381"/>
      <c r="BU1379" s="87"/>
      <c r="BV1379" s="87"/>
      <c r="BW1379" s="87"/>
      <c r="BX1379" s="87"/>
      <c r="BY1379" s="87"/>
      <c r="BZ1379" s="87"/>
      <c r="CA1379" s="87"/>
      <c r="CB1379" s="87"/>
      <c r="CC1379" s="87"/>
      <c r="CD1379" s="87"/>
      <c r="CE1379" s="87"/>
      <c r="CF1379" s="87"/>
      <c r="CG1379" s="87"/>
      <c r="CH1379" s="87"/>
      <c r="CI1379" s="9"/>
    </row>
    <row r="1380" spans="1:99" ht="15" customHeight="1" x14ac:dyDescent="0.3">
      <c r="A1380" s="363"/>
      <c r="S1380" s="161"/>
      <c r="T1380" s="161"/>
      <c r="U1380" s="161"/>
      <c r="V1380" s="161"/>
      <c r="W1380" s="223"/>
      <c r="BG1380" s="409"/>
      <c r="BH1380" s="380"/>
      <c r="BI1380" s="381"/>
      <c r="BJ1380" s="381"/>
      <c r="BK1380" s="381"/>
      <c r="BL1380" s="381"/>
      <c r="BM1380" s="381"/>
      <c r="BN1380" s="381"/>
      <c r="BO1380" s="381"/>
      <c r="BP1380" s="381"/>
      <c r="BQ1380" s="381"/>
      <c r="BR1380" s="381"/>
      <c r="BS1380" s="381"/>
      <c r="BT1380" s="381"/>
      <c r="BU1380" s="87"/>
      <c r="BV1380" s="87"/>
      <c r="BW1380" s="87"/>
      <c r="BX1380" s="87"/>
      <c r="BY1380" s="87"/>
      <c r="BZ1380" s="87"/>
      <c r="CA1380" s="87"/>
      <c r="CB1380" s="87"/>
      <c r="CC1380" s="87"/>
      <c r="CD1380" s="87"/>
      <c r="CE1380" s="87"/>
      <c r="CF1380" s="87"/>
      <c r="CG1380" s="87"/>
      <c r="CH1380" s="87"/>
      <c r="CI1380" s="9"/>
    </row>
    <row r="1381" spans="1:99" ht="15" customHeight="1" x14ac:dyDescent="0.25">
      <c r="A1381" s="363"/>
      <c r="W1381" s="213"/>
      <c r="BH1381" s="380"/>
      <c r="BI1381" s="381"/>
      <c r="BJ1381" s="381"/>
      <c r="BK1381" s="381"/>
      <c r="BL1381" s="381"/>
      <c r="BM1381" s="381"/>
      <c r="BN1381" s="381"/>
      <c r="BO1381" s="381"/>
      <c r="BP1381" s="381"/>
      <c r="BQ1381" s="381"/>
      <c r="BR1381" s="381"/>
      <c r="BS1381" s="381"/>
      <c r="BT1381" s="381"/>
      <c r="BU1381" s="87"/>
      <c r="BV1381" s="87"/>
      <c r="BW1381" s="87"/>
      <c r="BX1381" s="87"/>
      <c r="BY1381" s="87"/>
      <c r="BZ1381" s="87"/>
      <c r="CA1381" s="87"/>
      <c r="CB1381" s="87"/>
      <c r="CC1381" s="87"/>
      <c r="CD1381" s="87"/>
      <c r="CE1381" s="87"/>
      <c r="CF1381" s="87"/>
      <c r="CG1381" s="87"/>
      <c r="CH1381" s="87"/>
      <c r="CI1381" s="9"/>
    </row>
    <row r="1382" spans="1:99" ht="15" customHeight="1" x14ac:dyDescent="0.25">
      <c r="A1382" s="363"/>
      <c r="W1382" s="213"/>
      <c r="BH1382" s="409"/>
      <c r="BI1382" s="409"/>
      <c r="BJ1382" s="409"/>
      <c r="BK1382" s="409"/>
      <c r="BL1382" s="409"/>
      <c r="BM1382" s="409"/>
      <c r="BN1382" s="409"/>
      <c r="BO1382" s="409"/>
      <c r="BP1382" s="409"/>
      <c r="BQ1382" s="409"/>
      <c r="BR1382" s="409"/>
      <c r="BS1382" s="409"/>
      <c r="BT1382" s="40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</row>
    <row r="1383" spans="1:99" ht="23.25" customHeight="1" x14ac:dyDescent="0.3">
      <c r="A1383" s="156" t="s">
        <v>0</v>
      </c>
      <c r="B1383" s="157"/>
      <c r="C1383" s="157"/>
      <c r="D1383" s="157"/>
      <c r="E1383" s="157"/>
      <c r="F1383" s="157"/>
      <c r="G1383" s="157"/>
      <c r="H1383" s="158"/>
      <c r="I1383" s="159"/>
      <c r="J1383" s="159"/>
      <c r="K1383" s="426" t="s">
        <v>1</v>
      </c>
      <c r="L1383" s="427"/>
      <c r="M1383" s="486" t="s">
        <v>568</v>
      </c>
      <c r="N1383" s="486"/>
      <c r="O1383" s="159"/>
      <c r="P1383" s="159"/>
      <c r="Q1383" s="159"/>
      <c r="R1383" s="159"/>
      <c r="S1383" s="159"/>
      <c r="T1383" s="159"/>
      <c r="U1383" s="159"/>
      <c r="V1383" s="160"/>
      <c r="W1383" s="161"/>
      <c r="X1383" s="161"/>
      <c r="Y1383" s="161"/>
      <c r="Z1383" s="161"/>
      <c r="AA1383" s="161"/>
      <c r="AB1383" s="161"/>
      <c r="AC1383" s="161"/>
      <c r="AD1383" s="161"/>
      <c r="AE1383" s="161"/>
      <c r="AF1383" s="161"/>
      <c r="AG1383" s="161"/>
      <c r="AH1383" s="161"/>
      <c r="AI1383" s="161"/>
      <c r="AJ1383" s="161"/>
      <c r="AK1383" s="161"/>
      <c r="AL1383" s="161"/>
      <c r="AM1383" s="161"/>
      <c r="AN1383" s="161"/>
      <c r="AO1383" s="161"/>
      <c r="AP1383" s="161"/>
      <c r="AQ1383" s="161"/>
      <c r="AR1383" s="161"/>
      <c r="AS1383" s="161"/>
      <c r="AT1383" s="161"/>
      <c r="AU1383" s="161"/>
      <c r="AV1383" s="161"/>
      <c r="AW1383" s="161"/>
      <c r="AX1383" s="161"/>
      <c r="AY1383" s="161"/>
      <c r="AZ1383" s="161"/>
      <c r="BA1383" s="161"/>
      <c r="BB1383" s="161"/>
      <c r="BC1383" s="161"/>
      <c r="BD1383" s="161"/>
      <c r="BE1383" s="161"/>
      <c r="BF1383" s="161"/>
      <c r="BG1383" s="161"/>
      <c r="BH1383" s="162">
        <v>31</v>
      </c>
      <c r="BI1383" s="430" t="s">
        <v>2</v>
      </c>
      <c r="BJ1383" s="431"/>
      <c r="BK1383" s="431"/>
      <c r="BL1383" s="432"/>
      <c r="BM1383" s="430" t="s">
        <v>3</v>
      </c>
      <c r="BN1383" s="431"/>
      <c r="BO1383" s="431"/>
      <c r="BP1383" s="432"/>
      <c r="BQ1383" s="430" t="s">
        <v>4</v>
      </c>
      <c r="BR1383" s="431"/>
      <c r="BS1383" s="431"/>
      <c r="BT1383" s="433"/>
      <c r="BU1383" s="87"/>
      <c r="BV1383" s="87"/>
      <c r="BW1383" s="87"/>
      <c r="BX1383" s="87"/>
      <c r="BY1383" s="88" t="s">
        <v>5</v>
      </c>
      <c r="BZ1383" s="89"/>
      <c r="CA1383" s="89"/>
      <c r="CB1383" s="87"/>
      <c r="CC1383" s="87"/>
      <c r="CD1383" s="87"/>
      <c r="CE1383" s="87"/>
      <c r="CF1383" s="88" t="s">
        <v>6</v>
      </c>
      <c r="CG1383" s="89"/>
      <c r="CH1383" s="89"/>
      <c r="CI1383" s="9"/>
      <c r="CK1383" s="12"/>
      <c r="CL1383" s="434" t="s">
        <v>7</v>
      </c>
      <c r="CM1383" s="434"/>
      <c r="CN1383" s="434"/>
      <c r="CO1383" s="24"/>
      <c r="CQ1383" s="12"/>
      <c r="CR1383" s="434" t="s">
        <v>8</v>
      </c>
      <c r="CS1383" s="434"/>
      <c r="CT1383" s="434"/>
      <c r="CU1383" s="24"/>
    </row>
    <row r="1384" spans="1:99" ht="15.75" customHeight="1" x14ac:dyDescent="0.3">
      <c r="A1384" s="163" t="s">
        <v>9</v>
      </c>
      <c r="B1384" s="435" t="s">
        <v>10</v>
      </c>
      <c r="C1384" s="435"/>
      <c r="D1384" s="435"/>
      <c r="E1384" s="435"/>
      <c r="F1384" s="435"/>
      <c r="G1384" s="435"/>
      <c r="H1384" s="435"/>
      <c r="I1384" s="436" t="s">
        <v>11</v>
      </c>
      <c r="J1384" s="436"/>
      <c r="K1384" s="436"/>
      <c r="L1384" s="436"/>
      <c r="M1384" s="436"/>
      <c r="N1384" s="436"/>
      <c r="O1384" s="461" t="s">
        <v>12</v>
      </c>
      <c r="P1384" s="461"/>
      <c r="Q1384" s="497" t="s">
        <v>13</v>
      </c>
      <c r="R1384" s="497"/>
      <c r="S1384" s="497"/>
      <c r="T1384" s="497"/>
      <c r="U1384" s="497"/>
      <c r="V1384" s="498"/>
      <c r="W1384" s="164"/>
      <c r="X1384" s="165"/>
      <c r="Y1384" s="437" t="s">
        <v>11</v>
      </c>
      <c r="Z1384" s="438"/>
      <c r="AA1384" s="438"/>
      <c r="AB1384" s="438"/>
      <c r="AC1384" s="438"/>
      <c r="AD1384" s="438"/>
      <c r="AE1384" s="438"/>
      <c r="AF1384" s="438"/>
      <c r="AG1384" s="438"/>
      <c r="AH1384" s="438"/>
      <c r="AI1384" s="438"/>
      <c r="AJ1384" s="438"/>
      <c r="AK1384" s="438"/>
      <c r="AL1384" s="438"/>
      <c r="AM1384" s="438"/>
      <c r="AN1384" s="438"/>
      <c r="AO1384" s="438"/>
      <c r="AP1384" s="438"/>
      <c r="AQ1384" s="438"/>
      <c r="AR1384" s="438"/>
      <c r="AS1384" s="438"/>
      <c r="AT1384" s="438"/>
      <c r="AU1384" s="439"/>
      <c r="AV1384" s="166"/>
      <c r="AW1384" s="167"/>
      <c r="AX1384" s="167"/>
      <c r="AY1384" s="167"/>
      <c r="AZ1384" s="167"/>
      <c r="BA1384" s="168"/>
      <c r="BB1384" s="167"/>
      <c r="BC1384" s="167"/>
      <c r="BD1384" s="167"/>
      <c r="BE1384" s="167"/>
      <c r="BF1384" s="168"/>
      <c r="BG1384" s="161"/>
      <c r="BH1384" s="170" t="s">
        <v>9</v>
      </c>
      <c r="BI1384" s="171" t="s">
        <v>7</v>
      </c>
      <c r="BJ1384" s="172"/>
      <c r="BK1384" s="173" t="s">
        <v>14</v>
      </c>
      <c r="BL1384" s="174" t="s">
        <v>15</v>
      </c>
      <c r="BM1384" s="171" t="s">
        <v>7</v>
      </c>
      <c r="BN1384" s="172"/>
      <c r="BO1384" s="173" t="s">
        <v>14</v>
      </c>
      <c r="BP1384" s="173" t="s">
        <v>15</v>
      </c>
      <c r="BQ1384" s="171" t="s">
        <v>7</v>
      </c>
      <c r="BR1384" s="172"/>
      <c r="BS1384" s="173" t="s">
        <v>14</v>
      </c>
      <c r="BT1384" s="174" t="s">
        <v>15</v>
      </c>
      <c r="BU1384" s="87"/>
      <c r="BV1384" s="87"/>
      <c r="BW1384" s="463" t="s">
        <v>9</v>
      </c>
      <c r="BX1384" s="91" t="s">
        <v>7</v>
      </c>
      <c r="BY1384" s="450" t="s">
        <v>16</v>
      </c>
      <c r="BZ1384" s="450" t="s">
        <v>14</v>
      </c>
      <c r="CA1384" s="452" t="s">
        <v>15</v>
      </c>
      <c r="CB1384" s="87"/>
      <c r="CC1384" s="87"/>
      <c r="CD1384" s="454" t="s">
        <v>9</v>
      </c>
      <c r="CE1384" s="92" t="s">
        <v>7</v>
      </c>
      <c r="CF1384" s="450" t="s">
        <v>16</v>
      </c>
      <c r="CG1384" s="457" t="s">
        <v>14</v>
      </c>
      <c r="CH1384" s="459" t="s">
        <v>15</v>
      </c>
      <c r="CI1384" s="9"/>
      <c r="CK1384" s="25" t="s">
        <v>9</v>
      </c>
      <c r="CL1384" s="26" t="s">
        <v>17</v>
      </c>
      <c r="CM1384" s="26" t="s">
        <v>18</v>
      </c>
      <c r="CN1384" s="1" t="s">
        <v>19</v>
      </c>
      <c r="CO1384" s="27" t="s">
        <v>20</v>
      </c>
      <c r="CP1384" s="28"/>
      <c r="CQ1384" s="25" t="s">
        <v>9</v>
      </c>
      <c r="CR1384" s="26" t="s">
        <v>17</v>
      </c>
      <c r="CS1384" s="26" t="s">
        <v>18</v>
      </c>
      <c r="CT1384" s="1" t="s">
        <v>19</v>
      </c>
      <c r="CU1384" s="27" t="s">
        <v>20</v>
      </c>
    </row>
    <row r="1385" spans="1:99" ht="31.5" customHeight="1" x14ac:dyDescent="0.25">
      <c r="A1385" s="175"/>
      <c r="B1385" s="176"/>
      <c r="C1385" s="177" t="s">
        <v>17</v>
      </c>
      <c r="D1385" s="177" t="s">
        <v>18</v>
      </c>
      <c r="E1385" s="177" t="s">
        <v>19</v>
      </c>
      <c r="F1385" s="178" t="s">
        <v>16</v>
      </c>
      <c r="G1385" s="178" t="s">
        <v>21</v>
      </c>
      <c r="H1385" s="178" t="s">
        <v>22</v>
      </c>
      <c r="I1385" s="440" t="s">
        <v>23</v>
      </c>
      <c r="J1385" s="440"/>
      <c r="K1385" s="441" t="s">
        <v>24</v>
      </c>
      <c r="L1385" s="441"/>
      <c r="M1385" s="441" t="s">
        <v>25</v>
      </c>
      <c r="N1385" s="441"/>
      <c r="O1385" s="462"/>
      <c r="P1385" s="462"/>
      <c r="Q1385" s="499"/>
      <c r="R1385" s="499"/>
      <c r="S1385" s="499"/>
      <c r="T1385" s="499"/>
      <c r="U1385" s="499"/>
      <c r="V1385" s="500"/>
      <c r="W1385" s="164"/>
      <c r="X1385" s="165"/>
      <c r="Y1385" s="179"/>
      <c r="Z1385" s="442" t="s">
        <v>26</v>
      </c>
      <c r="AA1385" s="442"/>
      <c r="AB1385" s="442"/>
      <c r="AC1385" s="442"/>
      <c r="AD1385" s="443" t="s">
        <v>27</v>
      </c>
      <c r="AE1385" s="443"/>
      <c r="AF1385" s="443"/>
      <c r="AG1385" s="443"/>
      <c r="AH1385" s="443" t="s">
        <v>28</v>
      </c>
      <c r="AI1385" s="443"/>
      <c r="AJ1385" s="443"/>
      <c r="AK1385" s="443"/>
      <c r="AL1385" s="444" t="s">
        <v>29</v>
      </c>
      <c r="AM1385" s="444"/>
      <c r="AN1385" s="444"/>
      <c r="AO1385" s="444"/>
      <c r="AP1385" s="445" t="s">
        <v>30</v>
      </c>
      <c r="AQ1385" s="445"/>
      <c r="AR1385" s="445" t="s">
        <v>31</v>
      </c>
      <c r="AS1385" s="445"/>
      <c r="AT1385" s="445"/>
      <c r="AU1385" s="446"/>
      <c r="AW1385" s="447" t="s">
        <v>32</v>
      </c>
      <c r="AX1385" s="448"/>
      <c r="AY1385" s="448"/>
      <c r="AZ1385" s="448"/>
      <c r="BA1385" s="449"/>
      <c r="BB1385" s="447" t="s">
        <v>33</v>
      </c>
      <c r="BC1385" s="448"/>
      <c r="BD1385" s="448"/>
      <c r="BE1385" s="448"/>
      <c r="BF1385" s="449"/>
      <c r="BG1385" s="169"/>
      <c r="BH1385" s="170"/>
      <c r="BI1385" s="171" t="s">
        <v>34</v>
      </c>
      <c r="BJ1385" s="173" t="s">
        <v>16</v>
      </c>
      <c r="BK1385" s="173"/>
      <c r="BL1385" s="174"/>
      <c r="BM1385" s="171" t="s">
        <v>34</v>
      </c>
      <c r="BN1385" s="173" t="s">
        <v>16</v>
      </c>
      <c r="BO1385" s="173"/>
      <c r="BP1385" s="173"/>
      <c r="BQ1385" s="171" t="s">
        <v>34</v>
      </c>
      <c r="BR1385" s="173" t="s">
        <v>16</v>
      </c>
      <c r="BS1385" s="173"/>
      <c r="BT1385" s="174"/>
      <c r="BU1385" s="87"/>
      <c r="BV1385" s="87"/>
      <c r="BW1385" s="464"/>
      <c r="BX1385" s="95" t="s">
        <v>34</v>
      </c>
      <c r="BY1385" s="451"/>
      <c r="BZ1385" s="451"/>
      <c r="CA1385" s="453"/>
      <c r="CB1385" s="87"/>
      <c r="CC1385" s="87"/>
      <c r="CD1385" s="455"/>
      <c r="CE1385" s="88" t="s">
        <v>34</v>
      </c>
      <c r="CF1385" s="456"/>
      <c r="CG1385" s="458"/>
      <c r="CH1385" s="460"/>
      <c r="CI1385" s="9"/>
      <c r="CK1385" s="25"/>
      <c r="CL1385" s="29" t="s">
        <v>35</v>
      </c>
      <c r="CM1385" s="26" t="s">
        <v>35</v>
      </c>
      <c r="CN1385" s="26" t="s">
        <v>35</v>
      </c>
      <c r="CO1385" s="27" t="s">
        <v>35</v>
      </c>
      <c r="CP1385" s="15"/>
      <c r="CQ1385" s="25"/>
      <c r="CR1385" s="29" t="s">
        <v>35</v>
      </c>
      <c r="CS1385" s="26" t="s">
        <v>35</v>
      </c>
      <c r="CT1385" s="26" t="s">
        <v>35</v>
      </c>
      <c r="CU1385" s="27" t="s">
        <v>35</v>
      </c>
    </row>
    <row r="1386" spans="1:99" ht="15.75" customHeight="1" x14ac:dyDescent="0.25">
      <c r="A1386" s="182"/>
      <c r="B1386" s="178" t="s">
        <v>36</v>
      </c>
      <c r="C1386" s="177" t="s">
        <v>37</v>
      </c>
      <c r="D1386" s="177" t="s">
        <v>37</v>
      </c>
      <c r="E1386" s="177" t="s">
        <v>37</v>
      </c>
      <c r="F1386" s="177" t="s">
        <v>37</v>
      </c>
      <c r="G1386" s="177" t="s">
        <v>37</v>
      </c>
      <c r="H1386" s="177" t="s">
        <v>37</v>
      </c>
      <c r="I1386" s="178" t="s">
        <v>38</v>
      </c>
      <c r="J1386" s="178" t="s">
        <v>39</v>
      </c>
      <c r="K1386" s="178" t="s">
        <v>38</v>
      </c>
      <c r="L1386" s="178" t="s">
        <v>39</v>
      </c>
      <c r="M1386" s="178" t="s">
        <v>38</v>
      </c>
      <c r="N1386" s="178" t="s">
        <v>39</v>
      </c>
      <c r="O1386" s="178" t="s">
        <v>38</v>
      </c>
      <c r="P1386" s="178" t="s">
        <v>39</v>
      </c>
      <c r="Q1386" s="183" t="s">
        <v>17</v>
      </c>
      <c r="R1386" s="183" t="s">
        <v>18</v>
      </c>
      <c r="S1386" s="183" t="s">
        <v>19</v>
      </c>
      <c r="T1386" s="183" t="s">
        <v>38</v>
      </c>
      <c r="U1386" s="183" t="s">
        <v>39</v>
      </c>
      <c r="V1386" s="184" t="s">
        <v>36</v>
      </c>
      <c r="W1386" s="185"/>
      <c r="X1386" s="186"/>
      <c r="Y1386" s="175"/>
      <c r="Z1386" s="187" t="s">
        <v>17</v>
      </c>
      <c r="AA1386" s="187" t="s">
        <v>18</v>
      </c>
      <c r="AB1386" s="188" t="s">
        <v>19</v>
      </c>
      <c r="AC1386" s="189" t="s">
        <v>16</v>
      </c>
      <c r="AD1386" s="187" t="s">
        <v>17</v>
      </c>
      <c r="AE1386" s="187" t="s">
        <v>18</v>
      </c>
      <c r="AF1386" s="187" t="s">
        <v>19</v>
      </c>
      <c r="AG1386" s="189" t="s">
        <v>16</v>
      </c>
      <c r="AH1386" s="187" t="s">
        <v>17</v>
      </c>
      <c r="AI1386" s="187" t="s">
        <v>18</v>
      </c>
      <c r="AJ1386" s="187" t="s">
        <v>19</v>
      </c>
      <c r="AK1386" s="189" t="s">
        <v>16</v>
      </c>
      <c r="AL1386" s="187" t="s">
        <v>17</v>
      </c>
      <c r="AM1386" s="187" t="s">
        <v>18</v>
      </c>
      <c r="AN1386" s="187" t="s">
        <v>19</v>
      </c>
      <c r="AO1386" s="189" t="s">
        <v>39</v>
      </c>
      <c r="AP1386" s="189" t="s">
        <v>38</v>
      </c>
      <c r="AQ1386" s="189" t="s">
        <v>39</v>
      </c>
      <c r="AR1386" s="187" t="s">
        <v>17</v>
      </c>
      <c r="AS1386" s="187" t="s">
        <v>18</v>
      </c>
      <c r="AT1386" s="187" t="s">
        <v>19</v>
      </c>
      <c r="AU1386" s="190" t="s">
        <v>39</v>
      </c>
      <c r="AV1386" s="191" t="s">
        <v>17</v>
      </c>
      <c r="AW1386" s="192" t="s">
        <v>17</v>
      </c>
      <c r="AX1386" s="189" t="s">
        <v>18</v>
      </c>
      <c r="AY1386" s="189" t="s">
        <v>19</v>
      </c>
      <c r="AZ1386" s="189" t="s">
        <v>38</v>
      </c>
      <c r="BA1386" s="193" t="s">
        <v>39</v>
      </c>
      <c r="BB1386" s="192" t="s">
        <v>17</v>
      </c>
      <c r="BC1386" s="189" t="s">
        <v>18</v>
      </c>
      <c r="BD1386" s="189" t="s">
        <v>19</v>
      </c>
      <c r="BE1386" s="189" t="s">
        <v>38</v>
      </c>
      <c r="BF1386" s="193" t="s">
        <v>39</v>
      </c>
      <c r="BG1386" s="181"/>
      <c r="BH1386" s="195"/>
      <c r="BI1386" s="196"/>
      <c r="BJ1386" s="197"/>
      <c r="BK1386" s="198"/>
      <c r="BL1386" s="199"/>
      <c r="BM1386" s="196"/>
      <c r="BN1386" s="197"/>
      <c r="BO1386" s="198"/>
      <c r="BP1386" s="200"/>
      <c r="BQ1386" s="196"/>
      <c r="BR1386" s="197"/>
      <c r="BS1386" s="198"/>
      <c r="BT1386" s="199"/>
      <c r="BU1386" s="8"/>
      <c r="BV1386" s="87"/>
      <c r="BW1386" s="97"/>
      <c r="BX1386" s="95"/>
      <c r="BY1386" s="93"/>
      <c r="BZ1386" s="93"/>
      <c r="CA1386" s="98"/>
      <c r="CB1386" s="8"/>
      <c r="CC1386" s="87"/>
      <c r="CD1386" s="90"/>
      <c r="CE1386" s="99"/>
      <c r="CF1386" s="100"/>
      <c r="CG1386" s="100"/>
      <c r="CH1386" s="101"/>
      <c r="CI1386" s="8"/>
      <c r="CJ1386" s="9"/>
      <c r="CK1386" s="25"/>
      <c r="CL1386" s="10"/>
      <c r="CM1386" s="10"/>
      <c r="CN1386" s="10"/>
      <c r="CO1386" s="11"/>
      <c r="CP1386" s="8"/>
      <c r="CQ1386" s="25"/>
      <c r="CR1386" s="30"/>
      <c r="CS1386" s="30"/>
      <c r="CT1386" s="30"/>
      <c r="CU1386" s="46"/>
    </row>
    <row r="1387" spans="1:99" ht="15.75" customHeight="1" x14ac:dyDescent="0.25">
      <c r="A1387" s="201" t="s">
        <v>40</v>
      </c>
      <c r="B1387" s="202"/>
      <c r="C1387" s="203">
        <v>115.11</v>
      </c>
      <c r="D1387" s="204">
        <v>127.33499999999999</v>
      </c>
      <c r="E1387" s="204">
        <v>222</v>
      </c>
      <c r="F1387" s="205">
        <f t="shared" ref="F1387:F1394" si="1163">C1387+D1387+E1387</f>
        <v>464.44499999999999</v>
      </c>
      <c r="G1387" s="206">
        <f>F1387+G1341</f>
        <v>9112.8739999999998</v>
      </c>
      <c r="H1387" s="206">
        <f>G1387/BH1383</f>
        <v>293.96367741935484</v>
      </c>
      <c r="I1387" s="207">
        <f t="shared" ref="I1387:I1403" si="1164">AC1387</f>
        <v>0</v>
      </c>
      <c r="J1387" s="207">
        <f>I1387+J1341</f>
        <v>0</v>
      </c>
      <c r="K1387" s="207">
        <f t="shared" ref="K1387:K1403" si="1165">AG1387</f>
        <v>0</v>
      </c>
      <c r="L1387" s="207">
        <f>K1387+L1341</f>
        <v>410</v>
      </c>
      <c r="M1387" s="207">
        <f t="shared" ref="M1387:M1403" si="1166">AK1387</f>
        <v>875</v>
      </c>
      <c r="N1387" s="207" t="e">
        <f>M1387+N1341</f>
        <v>#VALUE!</v>
      </c>
      <c r="O1387" s="208">
        <f>(24*60-(I1387+K1387+M1387+AR1387+AS1387+AT1387+AP1387))/24/60*100</f>
        <v>39.236111111111107</v>
      </c>
      <c r="P1387" s="410" t="e">
        <f>(X1387*24*60-(J1387+L1387+N1387+AQ1387+AU1387))/X1387/24/60*100</f>
        <v>#VALUE!</v>
      </c>
      <c r="Q1387" s="209"/>
      <c r="R1387" s="210"/>
      <c r="S1387" s="211"/>
      <c r="T1387" s="209"/>
      <c r="U1387" s="209"/>
      <c r="V1387" s="212"/>
      <c r="W1387" s="213"/>
      <c r="X1387" s="214">
        <f>BH1383</f>
        <v>31</v>
      </c>
      <c r="Y1387" s="201" t="s">
        <v>40</v>
      </c>
      <c r="Z1387" s="215"/>
      <c r="AA1387" s="216"/>
      <c r="AB1387" s="217"/>
      <c r="AC1387" s="210">
        <f t="shared" ref="AC1387:AC1403" si="1167">Z1387+AA1387+AB1387</f>
        <v>0</v>
      </c>
      <c r="AD1387" s="215"/>
      <c r="AE1387" s="215"/>
      <c r="AF1387" s="215"/>
      <c r="AG1387" s="210">
        <f t="shared" ref="AG1387:AG1403" si="1168">AD1387+AE1387+AF1387</f>
        <v>0</v>
      </c>
      <c r="AH1387" s="216">
        <v>335</v>
      </c>
      <c r="AI1387" s="216">
        <v>300</v>
      </c>
      <c r="AJ1387" s="216">
        <v>240</v>
      </c>
      <c r="AK1387" s="210">
        <f t="shared" ref="AK1387:AK1403" si="1169">AH1387+AI1387+AJ1387</f>
        <v>875</v>
      </c>
      <c r="AL1387" s="218"/>
      <c r="AM1387" s="218"/>
      <c r="AN1387" s="218"/>
      <c r="AO1387" s="207">
        <f>AL1387+AM1387+AN1387+AO1341</f>
        <v>0</v>
      </c>
      <c r="AP1387" s="209"/>
      <c r="AQ1387" s="411">
        <f>AP1387+AQ1341</f>
        <v>0</v>
      </c>
      <c r="AR1387" s="210"/>
      <c r="AS1387" s="210"/>
      <c r="AT1387" s="210"/>
      <c r="AU1387" s="219">
        <f>AR1387+AS1387+AT1387+AU1341</f>
        <v>240</v>
      </c>
      <c r="AV1387" s="220" t="s">
        <v>40</v>
      </c>
      <c r="AW1387" s="221"/>
      <c r="AX1387" s="210"/>
      <c r="AY1387" s="210"/>
      <c r="AZ1387" s="219">
        <f>AW1387+AX1387+AY1387</f>
        <v>0</v>
      </c>
      <c r="BA1387" s="222">
        <f>AZ1387+BA1341</f>
        <v>0</v>
      </c>
      <c r="BB1387" s="221"/>
      <c r="BC1387" s="210"/>
      <c r="BD1387" s="210"/>
      <c r="BE1387" s="219">
        <f>BB1387+BC1387+BD1387</f>
        <v>0</v>
      </c>
      <c r="BF1387" s="222">
        <f t="shared" ref="BF1387:BF1409" si="1170">BE1387+BF1341</f>
        <v>0</v>
      </c>
      <c r="BG1387" s="194"/>
      <c r="BH1387" s="224" t="s">
        <v>40</v>
      </c>
      <c r="BI1387" s="225"/>
      <c r="BJ1387" s="226">
        <v>1.53</v>
      </c>
      <c r="BK1387" s="227"/>
      <c r="BL1387" s="228"/>
      <c r="BM1387" s="225"/>
      <c r="BN1387" s="226">
        <v>1.1000000000000001</v>
      </c>
      <c r="BO1387" s="227"/>
      <c r="BP1387" s="229"/>
      <c r="BQ1387" s="225"/>
      <c r="BR1387" s="226">
        <v>2.4</v>
      </c>
      <c r="BS1387" s="227"/>
      <c r="BT1387" s="230"/>
      <c r="BU1387" s="8"/>
      <c r="BV1387" s="87"/>
      <c r="BW1387" s="104" t="s">
        <v>40</v>
      </c>
      <c r="BX1387" s="13"/>
      <c r="BY1387" s="102">
        <f>BJ1387+BN1387+BR1387</f>
        <v>5.0299999999999994</v>
      </c>
      <c r="BZ1387" s="102"/>
      <c r="CA1387" s="98"/>
      <c r="CB1387" s="8"/>
      <c r="CC1387" s="87"/>
      <c r="CD1387" s="90" t="s">
        <v>40</v>
      </c>
      <c r="CE1387" s="105"/>
      <c r="CF1387" s="102">
        <f>BY1387</f>
        <v>5.0299999999999994</v>
      </c>
      <c r="CG1387" s="102"/>
      <c r="CH1387" s="106"/>
      <c r="CI1387" s="8"/>
      <c r="CJ1387" s="9"/>
      <c r="CK1387" s="25" t="s">
        <v>40</v>
      </c>
      <c r="CL1387" s="31">
        <f>BJ1387/C1387*100</f>
        <v>1.3291634089132134</v>
      </c>
      <c r="CM1387" s="31">
        <f>BN1387/D1387*100</f>
        <v>0.86386303844190537</v>
      </c>
      <c r="CN1387" s="31">
        <f>BR1387/E1387*100</f>
        <v>1.0810810810810809</v>
      </c>
      <c r="CO1387" s="32">
        <f>BY1387/F1387%</f>
        <v>1.0830130585968196</v>
      </c>
      <c r="CP1387" s="8"/>
      <c r="CQ1387" s="25" t="s">
        <v>40</v>
      </c>
      <c r="CR1387" s="31"/>
      <c r="CS1387" s="31"/>
      <c r="CT1387" s="31"/>
      <c r="CU1387" s="32"/>
    </row>
    <row r="1388" spans="1:99" ht="15.75" customHeight="1" x14ac:dyDescent="0.25">
      <c r="A1388" s="182" t="s">
        <v>41</v>
      </c>
      <c r="B1388" s="202"/>
      <c r="C1388" s="204">
        <v>161.886</v>
      </c>
      <c r="D1388" s="204">
        <v>166.83600000000001</v>
      </c>
      <c r="E1388" s="204">
        <v>240.15100000000001</v>
      </c>
      <c r="F1388" s="205">
        <f t="shared" si="1163"/>
        <v>568.87300000000005</v>
      </c>
      <c r="G1388" s="206">
        <f t="shared" ref="G1388:G1411" si="1171">F1388+G1342</f>
        <v>9075.7180000000008</v>
      </c>
      <c r="H1388" s="205">
        <f>G1388/BH1383</f>
        <v>292.76509677419358</v>
      </c>
      <c r="I1388" s="231">
        <f t="shared" si="1164"/>
        <v>0</v>
      </c>
      <c r="J1388" s="207">
        <f t="shared" ref="J1388:J1409" si="1172">I1388+J1342</f>
        <v>570</v>
      </c>
      <c r="K1388" s="231">
        <f t="shared" si="1165"/>
        <v>0</v>
      </c>
      <c r="L1388" s="207">
        <f t="shared" ref="L1388:L1409" si="1173">K1388+L1342</f>
        <v>295</v>
      </c>
      <c r="M1388" s="207">
        <f t="shared" si="1166"/>
        <v>15</v>
      </c>
      <c r="N1388" s="207">
        <f t="shared" ref="N1388:N1409" si="1174">M1388+N1342</f>
        <v>17115</v>
      </c>
      <c r="O1388" s="208">
        <f>(24*60-(I1388+K1388+M1388+AR1388+AS1388+AT1388+AP1388))/24/60*100</f>
        <v>98.958333333333343</v>
      </c>
      <c r="P1388" s="208">
        <f>(X1388*24*60-(J1388+L1388+N1388+AQ1388+AU1388))/X1388/24/60*100</f>
        <v>59.688620071684582</v>
      </c>
      <c r="Q1388" s="232"/>
      <c r="R1388" s="233"/>
      <c r="S1388" s="233"/>
      <c r="T1388" s="234"/>
      <c r="U1388" s="234"/>
      <c r="V1388" s="184"/>
      <c r="W1388" s="213"/>
      <c r="X1388" s="214">
        <f t="shared" ref="X1388:X1397" si="1175">X1387</f>
        <v>31</v>
      </c>
      <c r="Y1388" s="182" t="s">
        <v>41</v>
      </c>
      <c r="Z1388" s="215"/>
      <c r="AA1388" s="216"/>
      <c r="AB1388" s="216"/>
      <c r="AC1388" s="210">
        <f t="shared" si="1167"/>
        <v>0</v>
      </c>
      <c r="AD1388" s="235"/>
      <c r="AE1388" s="235"/>
      <c r="AF1388" s="235"/>
      <c r="AG1388" s="210">
        <f t="shared" si="1168"/>
        <v>0</v>
      </c>
      <c r="AH1388" s="235">
        <v>15</v>
      </c>
      <c r="AI1388" s="235">
        <v>0</v>
      </c>
      <c r="AJ1388" s="235">
        <v>0</v>
      </c>
      <c r="AK1388" s="210">
        <f t="shared" si="1169"/>
        <v>15</v>
      </c>
      <c r="AL1388" s="233"/>
      <c r="AM1388" s="233"/>
      <c r="AN1388" s="233"/>
      <c r="AO1388" s="207">
        <f t="shared" ref="AO1388:AO1409" si="1176">AL1388+AM1388+AN1388+AO1342</f>
        <v>0</v>
      </c>
      <c r="AP1388" s="236"/>
      <c r="AQ1388" s="411">
        <f t="shared" ref="AQ1388:AQ1409" si="1177">AP1388+AQ1342</f>
        <v>0</v>
      </c>
      <c r="AR1388" s="237"/>
      <c r="AS1388" s="237"/>
      <c r="AT1388" s="237"/>
      <c r="AU1388" s="219">
        <f t="shared" ref="AU1388:AU1409" si="1178">AR1388+AS1388+AT1388+AU1342</f>
        <v>15</v>
      </c>
      <c r="AV1388" s="220" t="s">
        <v>42</v>
      </c>
      <c r="AW1388" s="221"/>
      <c r="AX1388" s="210"/>
      <c r="AY1388" s="210"/>
      <c r="AZ1388" s="219">
        <f>AW1388+AX1388+AY1388</f>
        <v>0</v>
      </c>
      <c r="BA1388" s="222">
        <f t="shared" ref="BA1388:BA1410" si="1179">AZ1388+BA1342</f>
        <v>0</v>
      </c>
      <c r="BB1388" s="221"/>
      <c r="BC1388" s="210"/>
      <c r="BD1388" s="210"/>
      <c r="BE1388" s="219">
        <f>BB1388+BC1388+BD1388</f>
        <v>0</v>
      </c>
      <c r="BF1388" s="222">
        <f t="shared" si="1170"/>
        <v>0</v>
      </c>
      <c r="BG1388" s="223"/>
      <c r="BH1388" s="195"/>
      <c r="BI1388" s="239"/>
      <c r="BJ1388" s="240"/>
      <c r="BK1388" s="241"/>
      <c r="BL1388" s="242"/>
      <c r="BM1388" s="239"/>
      <c r="BN1388" s="241"/>
      <c r="BO1388" s="241"/>
      <c r="BP1388" s="198"/>
      <c r="BQ1388" s="239"/>
      <c r="BR1388" s="241"/>
      <c r="BS1388" s="241"/>
      <c r="BT1388" s="243"/>
      <c r="BU1388" s="8"/>
      <c r="BV1388" s="87"/>
      <c r="BW1388" s="107"/>
      <c r="BX1388" s="14"/>
      <c r="BY1388" s="93"/>
      <c r="BZ1388" s="93"/>
      <c r="CA1388" s="98"/>
      <c r="CB1388" s="8"/>
      <c r="CC1388" s="87"/>
      <c r="CD1388" s="108"/>
      <c r="CE1388" s="109"/>
      <c r="CF1388" s="93"/>
      <c r="CG1388" s="93"/>
      <c r="CH1388" s="110"/>
      <c r="CI1388" s="8"/>
      <c r="CJ1388" s="9"/>
      <c r="CK1388" s="25"/>
      <c r="CL1388" s="2"/>
      <c r="CM1388" s="2"/>
      <c r="CN1388" s="2"/>
      <c r="CO1388" s="3"/>
      <c r="CP1388" s="8"/>
      <c r="CQ1388" s="25"/>
      <c r="CR1388" s="2"/>
      <c r="CS1388" s="2"/>
      <c r="CT1388" s="2"/>
      <c r="CU1388" s="3"/>
    </row>
    <row r="1389" spans="1:99" ht="15.75" customHeight="1" x14ac:dyDescent="0.25">
      <c r="A1389" s="201" t="s">
        <v>43</v>
      </c>
      <c r="B1389" s="503">
        <v>260</v>
      </c>
      <c r="C1389" s="204">
        <v>109.3</v>
      </c>
      <c r="D1389" s="204">
        <v>84.334999999999994</v>
      </c>
      <c r="E1389" s="204">
        <v>78.010000000000005</v>
      </c>
      <c r="F1389" s="244">
        <f t="shared" si="1163"/>
        <v>271.64499999999998</v>
      </c>
      <c r="G1389" s="206">
        <f t="shared" si="1171"/>
        <v>6123.2710000000006</v>
      </c>
      <c r="H1389" s="206">
        <f>G1389/BH1383</f>
        <v>197.52487096774195</v>
      </c>
      <c r="I1389" s="207">
        <f t="shared" si="1164"/>
        <v>45</v>
      </c>
      <c r="J1389" s="207">
        <f t="shared" si="1172"/>
        <v>670</v>
      </c>
      <c r="K1389" s="207">
        <f t="shared" si="1165"/>
        <v>20</v>
      </c>
      <c r="L1389" s="207">
        <f t="shared" si="1173"/>
        <v>860</v>
      </c>
      <c r="M1389" s="207">
        <f t="shared" si="1166"/>
        <v>80</v>
      </c>
      <c r="N1389" s="207">
        <f t="shared" si="1174"/>
        <v>4419</v>
      </c>
      <c r="O1389" s="208">
        <f>(24*60-(I1389+K1389+M1389+AR1389+AS1389+AT1389+AP1389))/24/60*100</f>
        <v>89.930555555555557</v>
      </c>
      <c r="P1389" s="208">
        <f>(X1389*24*60-(J1389+L1389+N1389+AQ1389+AU1389))/X1389/24/60*100</f>
        <v>85.486111111111114</v>
      </c>
      <c r="Q1389" s="496">
        <f>(C1389+C1390)/AL1389*60</f>
        <v>14.103225806451613</v>
      </c>
      <c r="R1389" s="496">
        <f>(D1389+D1390)/AM1389*60</f>
        <v>13.863287671232875</v>
      </c>
      <c r="S1389" s="496">
        <f>(E1389+E1390)/AN1389*60</f>
        <v>9.7512500000000006</v>
      </c>
      <c r="T1389" s="496">
        <f>(F1389+F1390)/(AL1389+AM1389+AN1389)*60</f>
        <v>12.441755725190838</v>
      </c>
      <c r="U1389" s="496">
        <f>(G1389+G1390)*60/AO1389</f>
        <v>12.898558211735486</v>
      </c>
      <c r="V1389" s="487">
        <v>13.76</v>
      </c>
      <c r="W1389" s="245"/>
      <c r="X1389" s="214">
        <f t="shared" si="1175"/>
        <v>31</v>
      </c>
      <c r="Y1389" s="201" t="s">
        <v>43</v>
      </c>
      <c r="Z1389" s="215">
        <v>15</v>
      </c>
      <c r="AA1389" s="216">
        <v>30</v>
      </c>
      <c r="AB1389" s="216"/>
      <c r="AC1389" s="210">
        <f t="shared" si="1167"/>
        <v>45</v>
      </c>
      <c r="AD1389" s="246"/>
      <c r="AE1389" s="235">
        <v>20</v>
      </c>
      <c r="AF1389" s="235"/>
      <c r="AG1389" s="210">
        <f t="shared" si="1168"/>
        <v>20</v>
      </c>
      <c r="AH1389" s="235">
        <v>15</v>
      </c>
      <c r="AI1389" s="235">
        <v>65</v>
      </c>
      <c r="AJ1389" s="235">
        <v>0</v>
      </c>
      <c r="AK1389" s="210">
        <f t="shared" si="1169"/>
        <v>80</v>
      </c>
      <c r="AL1389" s="247">
        <v>465</v>
      </c>
      <c r="AM1389" s="247">
        <f>480-115</f>
        <v>365</v>
      </c>
      <c r="AN1389" s="247">
        <v>480</v>
      </c>
      <c r="AO1389" s="207">
        <f t="shared" si="1176"/>
        <v>32210</v>
      </c>
      <c r="AP1389" s="209"/>
      <c r="AQ1389" s="411">
        <f t="shared" si="1177"/>
        <v>0</v>
      </c>
      <c r="AR1389" s="210"/>
      <c r="AS1389" s="210"/>
      <c r="AT1389" s="210"/>
      <c r="AU1389" s="219">
        <f t="shared" si="1178"/>
        <v>530</v>
      </c>
      <c r="AV1389" s="220" t="s">
        <v>44</v>
      </c>
      <c r="AW1389" s="221"/>
      <c r="AX1389" s="210"/>
      <c r="AY1389" s="210"/>
      <c r="AZ1389" s="219">
        <f>AW1389+AX1389+AY1389</f>
        <v>0</v>
      </c>
      <c r="BA1389" s="222">
        <f t="shared" si="1179"/>
        <v>0</v>
      </c>
      <c r="BB1389" s="221"/>
      <c r="BC1389" s="210"/>
      <c r="BD1389" s="210"/>
      <c r="BE1389" s="219">
        <f>BB1389+BC1389+BD1389</f>
        <v>0</v>
      </c>
      <c r="BF1389" s="222">
        <f t="shared" si="1170"/>
        <v>0</v>
      </c>
      <c r="BG1389" s="238"/>
      <c r="BH1389" s="224" t="s">
        <v>45</v>
      </c>
      <c r="BI1389" s="225"/>
      <c r="BJ1389" s="249">
        <v>0.68</v>
      </c>
      <c r="BK1389" s="226"/>
      <c r="BL1389" s="250"/>
      <c r="BM1389" s="225"/>
      <c r="BN1389" s="226">
        <v>0.69</v>
      </c>
      <c r="BO1389" s="226"/>
      <c r="BP1389" s="251"/>
      <c r="BQ1389" s="225"/>
      <c r="BR1389" s="226">
        <v>0.63</v>
      </c>
      <c r="BS1389" s="226"/>
      <c r="BT1389" s="252"/>
      <c r="BU1389" s="8"/>
      <c r="BV1389" s="87"/>
      <c r="BW1389" s="104" t="s">
        <v>45</v>
      </c>
      <c r="BX1389" s="13"/>
      <c r="BY1389" s="102">
        <f>BJ1389+BN1389+BR1389</f>
        <v>2</v>
      </c>
      <c r="BZ1389" s="102">
        <f>BK1389+BO1389+BS1389</f>
        <v>0</v>
      </c>
      <c r="CA1389" s="98"/>
      <c r="CB1389" s="8"/>
      <c r="CC1389" s="87"/>
      <c r="CD1389" s="90" t="s">
        <v>45</v>
      </c>
      <c r="CE1389" s="105"/>
      <c r="CF1389" s="102">
        <f>BY1389</f>
        <v>2</v>
      </c>
      <c r="CG1389" s="102">
        <f>BZ1389</f>
        <v>0</v>
      </c>
      <c r="CH1389" s="106"/>
      <c r="CI1389" s="8"/>
      <c r="CJ1389" s="9"/>
      <c r="CK1389" s="25" t="s">
        <v>45</v>
      </c>
      <c r="CL1389" s="31">
        <f>BJ1389/(C1389+C1390+C1391)%</f>
        <v>0.62214089661482164</v>
      </c>
      <c r="CM1389" s="31">
        <f>BN1389/(D1389+D1390+D1391)%</f>
        <v>0.81816564890021937</v>
      </c>
      <c r="CN1389" s="31">
        <f>BR1389/(E1389+E1390+E1391)%</f>
        <v>0.80758877067042689</v>
      </c>
      <c r="CO1389" s="32">
        <f>BY1389/(F1389+F1390+F1391)%</f>
        <v>0.73625503874542142</v>
      </c>
      <c r="CP1389" s="8"/>
      <c r="CQ1389" s="25" t="s">
        <v>45</v>
      </c>
      <c r="CR1389" s="31">
        <f>BK1389/(C1389+C1390+C1391)%</f>
        <v>0</v>
      </c>
      <c r="CS1389" s="31">
        <f>BO1389/(D1389+D1390+D1391)%</f>
        <v>0</v>
      </c>
      <c r="CT1389" s="31">
        <f>BS1389/(E1389+E1390+E1391)%</f>
        <v>0</v>
      </c>
      <c r="CU1389" s="32">
        <f>BZ1389/(F1389+F1390+F1391)%</f>
        <v>0</v>
      </c>
    </row>
    <row r="1390" spans="1:99" ht="15.75" customHeight="1" x14ac:dyDescent="0.25">
      <c r="A1390" s="182" t="s">
        <v>46</v>
      </c>
      <c r="B1390" s="503"/>
      <c r="C1390" s="204">
        <v>0</v>
      </c>
      <c r="D1390" s="204">
        <v>0</v>
      </c>
      <c r="E1390" s="204">
        <v>0</v>
      </c>
      <c r="F1390" s="205">
        <f t="shared" si="1163"/>
        <v>0</v>
      </c>
      <c r="G1390" s="206">
        <f t="shared" si="1171"/>
        <v>801.10500000000002</v>
      </c>
      <c r="H1390" s="205">
        <f>G1390/BH1383</f>
        <v>25.84209677419355</v>
      </c>
      <c r="I1390" s="231">
        <f t="shared" si="1164"/>
        <v>0</v>
      </c>
      <c r="J1390" s="207">
        <f t="shared" si="1172"/>
        <v>20</v>
      </c>
      <c r="K1390" s="231">
        <f t="shared" si="1165"/>
        <v>0</v>
      </c>
      <c r="L1390" s="207">
        <f t="shared" si="1173"/>
        <v>48.46</v>
      </c>
      <c r="M1390" s="207">
        <f t="shared" si="1166"/>
        <v>0</v>
      </c>
      <c r="N1390" s="207">
        <f t="shared" si="1174"/>
        <v>0</v>
      </c>
      <c r="O1390" s="208"/>
      <c r="P1390" s="208"/>
      <c r="Q1390" s="496"/>
      <c r="R1390" s="496"/>
      <c r="S1390" s="496"/>
      <c r="T1390" s="496"/>
      <c r="U1390" s="496"/>
      <c r="V1390" s="487"/>
      <c r="W1390" s="245"/>
      <c r="X1390" s="214">
        <f t="shared" si="1175"/>
        <v>31</v>
      </c>
      <c r="Y1390" s="182" t="s">
        <v>46</v>
      </c>
      <c r="Z1390" s="215"/>
      <c r="AA1390" s="216"/>
      <c r="AB1390" s="216"/>
      <c r="AC1390" s="210">
        <f t="shared" si="1167"/>
        <v>0</v>
      </c>
      <c r="AD1390" s="235"/>
      <c r="AE1390" s="235"/>
      <c r="AF1390" s="235"/>
      <c r="AG1390" s="210">
        <f t="shared" si="1168"/>
        <v>0</v>
      </c>
      <c r="AH1390" s="235">
        <v>0</v>
      </c>
      <c r="AI1390" s="235">
        <v>0</v>
      </c>
      <c r="AJ1390" s="235">
        <v>0</v>
      </c>
      <c r="AK1390" s="210">
        <f t="shared" si="1169"/>
        <v>0</v>
      </c>
      <c r="AL1390" s="233"/>
      <c r="AM1390" s="233"/>
      <c r="AN1390" s="233"/>
      <c r="AO1390" s="207">
        <f t="shared" si="1176"/>
        <v>0</v>
      </c>
      <c r="AP1390" s="236"/>
      <c r="AQ1390" s="411">
        <f t="shared" si="1177"/>
        <v>0</v>
      </c>
      <c r="AR1390" s="237"/>
      <c r="AS1390" s="237"/>
      <c r="AT1390" s="237"/>
      <c r="AU1390" s="219">
        <f t="shared" si="1178"/>
        <v>0</v>
      </c>
      <c r="AV1390" s="253"/>
      <c r="AW1390" s="254"/>
      <c r="AX1390" s="237"/>
      <c r="AY1390" s="237"/>
      <c r="AZ1390" s="255"/>
      <c r="BA1390" s="222">
        <f t="shared" si="1179"/>
        <v>0</v>
      </c>
      <c r="BB1390" s="254"/>
      <c r="BC1390" s="237"/>
      <c r="BD1390" s="237"/>
      <c r="BE1390" s="255"/>
      <c r="BF1390" s="222">
        <f t="shared" si="1170"/>
        <v>0</v>
      </c>
      <c r="BG1390" s="248">
        <f>SUM(AR1389:AT1391,AP1389:AP1391,AL1389:AN1391,AH1389:AJ1391,AD1389:AF1391,Z1389:AB1391)</f>
        <v>1455</v>
      </c>
      <c r="BH1390" s="195"/>
      <c r="BI1390" s="239"/>
      <c r="BJ1390" s="240"/>
      <c r="BK1390" s="241"/>
      <c r="BL1390" s="242"/>
      <c r="BM1390" s="239"/>
      <c r="BN1390" s="241"/>
      <c r="BO1390" s="241"/>
      <c r="BP1390" s="198"/>
      <c r="BQ1390" s="239"/>
      <c r="BR1390" s="241"/>
      <c r="BS1390" s="241"/>
      <c r="BT1390" s="243"/>
      <c r="BU1390" s="8"/>
      <c r="BV1390" s="87"/>
      <c r="BW1390" s="107"/>
      <c r="BX1390" s="14"/>
      <c r="BY1390" s="93"/>
      <c r="BZ1390" s="93"/>
      <c r="CA1390" s="98"/>
      <c r="CB1390" s="8"/>
      <c r="CC1390" s="87"/>
      <c r="CD1390" s="108"/>
      <c r="CE1390" s="109"/>
      <c r="CF1390" s="93"/>
      <c r="CG1390" s="93"/>
      <c r="CH1390" s="110"/>
      <c r="CI1390" s="8"/>
      <c r="CJ1390" s="9"/>
      <c r="CK1390" s="25"/>
      <c r="CL1390" s="2"/>
      <c r="CM1390" s="2"/>
      <c r="CN1390" s="2"/>
      <c r="CO1390" s="3"/>
      <c r="CP1390" s="8"/>
      <c r="CQ1390" s="25"/>
      <c r="CR1390" s="2"/>
      <c r="CS1390" s="2"/>
      <c r="CT1390" s="2"/>
      <c r="CU1390" s="3"/>
    </row>
    <row r="1391" spans="1:99" ht="15.75" customHeight="1" x14ac:dyDescent="0.25">
      <c r="A1391" s="182" t="s">
        <v>47</v>
      </c>
      <c r="B1391" s="258">
        <v>45</v>
      </c>
      <c r="C1391" s="204">
        <v>0</v>
      </c>
      <c r="D1391" s="204">
        <v>0</v>
      </c>
      <c r="E1391" s="204">
        <v>0</v>
      </c>
      <c r="F1391" s="205">
        <f t="shared" si="1163"/>
        <v>0</v>
      </c>
      <c r="G1391" s="206">
        <f t="shared" si="1171"/>
        <v>459.50999999999993</v>
      </c>
      <c r="H1391" s="205">
        <f>G1391/BH1383</f>
        <v>14.822903225806449</v>
      </c>
      <c r="I1391" s="231">
        <f t="shared" si="1164"/>
        <v>0</v>
      </c>
      <c r="J1391" s="207">
        <f t="shared" si="1172"/>
        <v>0</v>
      </c>
      <c r="K1391" s="231">
        <f t="shared" si="1165"/>
        <v>0</v>
      </c>
      <c r="L1391" s="207">
        <f t="shared" si="1173"/>
        <v>40</v>
      </c>
      <c r="M1391" s="207">
        <f t="shared" si="1166"/>
        <v>0</v>
      </c>
      <c r="N1391" s="207">
        <f t="shared" si="1174"/>
        <v>0</v>
      </c>
      <c r="O1391" s="208"/>
      <c r="P1391" s="208"/>
      <c r="Q1391" s="207" t="e">
        <f>C1391/AL1391*60</f>
        <v>#DIV/0!</v>
      </c>
      <c r="R1391" s="207" t="e">
        <f>D1391/AM1391*60</f>
        <v>#DIV/0!</v>
      </c>
      <c r="S1391" s="207" t="e">
        <f>E1391/AN1391*60</f>
        <v>#DIV/0!</v>
      </c>
      <c r="T1391" s="207" t="e">
        <f>(F1391)/(AL1391+AM1391+AN1391)*60</f>
        <v>#DIV/0!</v>
      </c>
      <c r="U1391" s="207" t="e">
        <f>(G1391)*60/AO1391</f>
        <v>#DIV/0!</v>
      </c>
      <c r="V1391" s="259">
        <v>16.5</v>
      </c>
      <c r="W1391" s="213"/>
      <c r="X1391" s="214">
        <f t="shared" si="1175"/>
        <v>31</v>
      </c>
      <c r="Y1391" s="182" t="s">
        <v>47</v>
      </c>
      <c r="Z1391" s="215"/>
      <c r="AA1391" s="216"/>
      <c r="AB1391" s="217"/>
      <c r="AC1391" s="210">
        <f t="shared" si="1167"/>
        <v>0</v>
      </c>
      <c r="AD1391" s="235"/>
      <c r="AE1391" s="235"/>
      <c r="AF1391" s="235"/>
      <c r="AG1391" s="210">
        <f t="shared" si="1168"/>
        <v>0</v>
      </c>
      <c r="AH1391" s="235">
        <v>0</v>
      </c>
      <c r="AI1391" s="235">
        <v>0</v>
      </c>
      <c r="AJ1391" s="235">
        <v>0</v>
      </c>
      <c r="AK1391" s="210">
        <f t="shared" si="1169"/>
        <v>0</v>
      </c>
      <c r="AL1391" s="247"/>
      <c r="AM1391" s="247"/>
      <c r="AN1391" s="247"/>
      <c r="AO1391" s="207">
        <f t="shared" si="1176"/>
        <v>0</v>
      </c>
      <c r="AP1391" s="236"/>
      <c r="AQ1391" s="411">
        <f t="shared" si="1177"/>
        <v>0</v>
      </c>
      <c r="AR1391" s="237"/>
      <c r="AS1391" s="237"/>
      <c r="AT1391" s="237"/>
      <c r="AU1391" s="219">
        <f t="shared" si="1178"/>
        <v>225</v>
      </c>
      <c r="AV1391" s="253"/>
      <c r="AW1391" s="254"/>
      <c r="AX1391" s="237"/>
      <c r="AY1391" s="237"/>
      <c r="AZ1391" s="255"/>
      <c r="BA1391" s="222">
        <f t="shared" si="1179"/>
        <v>0</v>
      </c>
      <c r="BB1391" s="254"/>
      <c r="BC1391" s="237"/>
      <c r="BD1391" s="237"/>
      <c r="BE1391" s="255"/>
      <c r="BF1391" s="222">
        <f t="shared" si="1170"/>
        <v>0</v>
      </c>
      <c r="BG1391" s="257"/>
      <c r="BH1391" s="224" t="s">
        <v>48</v>
      </c>
      <c r="BI1391" s="225"/>
      <c r="BJ1391" s="249">
        <v>1.2</v>
      </c>
      <c r="BK1391" s="226"/>
      <c r="BL1391" s="250"/>
      <c r="BM1391" s="225"/>
      <c r="BN1391" s="226">
        <v>1.2</v>
      </c>
      <c r="BO1391" s="226"/>
      <c r="BP1391" s="251"/>
      <c r="BQ1391" s="225"/>
      <c r="BR1391" s="226">
        <v>1.18</v>
      </c>
      <c r="BS1391" s="226"/>
      <c r="BT1391" s="252"/>
      <c r="BU1391" s="8"/>
      <c r="BV1391" s="87"/>
      <c r="BW1391" s="104" t="s">
        <v>48</v>
      </c>
      <c r="BX1391" s="13"/>
      <c r="BY1391" s="102">
        <f>BJ1391+BN1391+BR1391</f>
        <v>3.58</v>
      </c>
      <c r="BZ1391" s="102">
        <f>BK1391+BO1391+BS1391</f>
        <v>0</v>
      </c>
      <c r="CA1391" s="98"/>
      <c r="CB1391" s="8"/>
      <c r="CC1391" s="87"/>
      <c r="CD1391" s="90" t="s">
        <v>48</v>
      </c>
      <c r="CE1391" s="105"/>
      <c r="CF1391" s="102">
        <f>BY1391</f>
        <v>3.58</v>
      </c>
      <c r="CG1391" s="102">
        <f>BZ1391</f>
        <v>0</v>
      </c>
      <c r="CH1391" s="106"/>
      <c r="CI1391" s="8"/>
      <c r="CJ1391" s="9"/>
      <c r="CK1391" s="25" t="s">
        <v>48</v>
      </c>
      <c r="CL1391" s="31">
        <f>BJ1391/(C1392+C1393+C1394)%</f>
        <v>1.0930445023960447</v>
      </c>
      <c r="CM1391" s="31">
        <f>BN1391/(D1392+D1393+D1394)%</f>
        <v>0.60586477098311653</v>
      </c>
      <c r="CN1391" s="31">
        <f>BR1391/(E1392+E1393+E1394)%</f>
        <v>0.95952901762118126</v>
      </c>
      <c r="CO1391" s="32">
        <f>BY1391/(F1392+F1393+F1394)%</f>
        <v>0.83096172678489078</v>
      </c>
      <c r="CP1391" s="8"/>
      <c r="CQ1391" s="25" t="s">
        <v>48</v>
      </c>
      <c r="CR1391" s="31">
        <f>BK1391/(C1392+C1393+C1394)%</f>
        <v>0</v>
      </c>
      <c r="CS1391" s="31">
        <f>BO1391/(D1392+D1393+D1394)%</f>
        <v>0</v>
      </c>
      <c r="CT1391" s="31">
        <f>BS1391/(E1392+E1393+E1394)%</f>
        <v>0</v>
      </c>
      <c r="CU1391" s="32">
        <f>BZ1391/(F1394+F1392+F1393)%</f>
        <v>0</v>
      </c>
    </row>
    <row r="1392" spans="1:99" ht="15.75" customHeight="1" x14ac:dyDescent="0.25">
      <c r="A1392" s="201" t="s">
        <v>49</v>
      </c>
      <c r="B1392" s="503">
        <v>234</v>
      </c>
      <c r="C1392" s="204">
        <v>0</v>
      </c>
      <c r="D1392" s="204">
        <v>0</v>
      </c>
      <c r="E1392" s="204">
        <v>100.61199999999999</v>
      </c>
      <c r="F1392" s="206">
        <f t="shared" si="1163"/>
        <v>100.61199999999999</v>
      </c>
      <c r="G1392" s="206">
        <f t="shared" si="1171"/>
        <v>3584.1620000000012</v>
      </c>
      <c r="H1392" s="206">
        <f>G1392/BH1383</f>
        <v>115.6181290322581</v>
      </c>
      <c r="I1392" s="207">
        <f t="shared" si="1164"/>
        <v>0</v>
      </c>
      <c r="J1392" s="207">
        <f t="shared" si="1172"/>
        <v>240</v>
      </c>
      <c r="K1392" s="207">
        <f t="shared" si="1165"/>
        <v>0</v>
      </c>
      <c r="L1392" s="207">
        <f t="shared" si="1173"/>
        <v>420</v>
      </c>
      <c r="M1392" s="207">
        <f t="shared" si="1166"/>
        <v>110</v>
      </c>
      <c r="N1392" s="207">
        <f t="shared" si="1174"/>
        <v>3707</v>
      </c>
      <c r="O1392" s="208">
        <f>(24*60-(I1392+K1392+M1392+AR1392+AS1392+AT1392))/24/60*100</f>
        <v>92.3611111111111</v>
      </c>
      <c r="P1392" s="208">
        <f>(X1392*24*60-(J1392+L1392+N1392+AQ1392+AU1392))/X1392/24/60*100</f>
        <v>88.727598566308245</v>
      </c>
      <c r="Q1392" s="496">
        <f>(C1392+C1393)/AL1392*60</f>
        <v>0</v>
      </c>
      <c r="R1392" s="496">
        <f>(D1392+D1393)/AM1392*60</f>
        <v>0</v>
      </c>
      <c r="S1392" s="496">
        <f>(E1392+E1393)/AN1392*60</f>
        <v>14.204047058823528</v>
      </c>
      <c r="T1392" s="496">
        <f>(F1392+F1393)/(AL1392+AM1392+AN1392)*60</f>
        <v>4.6258390804597695</v>
      </c>
      <c r="U1392" s="496">
        <f>(G1392+G1393)*60/AO1392</f>
        <v>6.454848121022934</v>
      </c>
      <c r="V1392" s="487">
        <v>16.25</v>
      </c>
      <c r="W1392" s="245"/>
      <c r="X1392" s="214">
        <f t="shared" si="1175"/>
        <v>31</v>
      </c>
      <c r="Y1392" s="201" t="s">
        <v>49</v>
      </c>
      <c r="Z1392" s="215"/>
      <c r="AA1392" s="216"/>
      <c r="AB1392" s="216"/>
      <c r="AC1392" s="210">
        <f t="shared" si="1167"/>
        <v>0</v>
      </c>
      <c r="AD1392" s="235"/>
      <c r="AE1392" s="235"/>
      <c r="AF1392" s="235"/>
      <c r="AG1392" s="210">
        <f t="shared" si="1168"/>
        <v>0</v>
      </c>
      <c r="AH1392" s="216">
        <v>25</v>
      </c>
      <c r="AI1392" s="216">
        <v>30</v>
      </c>
      <c r="AJ1392" s="216">
        <v>55</v>
      </c>
      <c r="AK1392" s="210">
        <f t="shared" si="1169"/>
        <v>110</v>
      </c>
      <c r="AL1392" s="247">
        <v>430</v>
      </c>
      <c r="AM1392" s="247">
        <v>450</v>
      </c>
      <c r="AN1392" s="247">
        <f>480-55</f>
        <v>425</v>
      </c>
      <c r="AO1392" s="207">
        <f t="shared" si="1176"/>
        <v>33316</v>
      </c>
      <c r="AP1392" s="209"/>
      <c r="AQ1392" s="411">
        <f t="shared" si="1177"/>
        <v>0</v>
      </c>
      <c r="AR1392" s="210"/>
      <c r="AS1392" s="210"/>
      <c r="AT1392" s="210"/>
      <c r="AU1392" s="219">
        <f t="shared" si="1178"/>
        <v>665</v>
      </c>
      <c r="AV1392" s="220" t="s">
        <v>50</v>
      </c>
      <c r="AW1392" s="221"/>
      <c r="AX1392" s="210"/>
      <c r="AY1392" s="210"/>
      <c r="AZ1392" s="219">
        <f>AW1392+AX1392+AY1392</f>
        <v>0</v>
      </c>
      <c r="BA1392" s="222">
        <f t="shared" si="1179"/>
        <v>240</v>
      </c>
      <c r="BB1392" s="221"/>
      <c r="BC1392" s="210"/>
      <c r="BD1392" s="210"/>
      <c r="BE1392" s="219">
        <f>BB1392+BC1392+BD1392</f>
        <v>0</v>
      </c>
      <c r="BF1392" s="222">
        <f t="shared" si="1170"/>
        <v>0</v>
      </c>
      <c r="BG1392" s="260"/>
      <c r="BH1392" s="195"/>
      <c r="BI1392" s="239"/>
      <c r="BJ1392" s="240"/>
      <c r="BK1392" s="241"/>
      <c r="BL1392" s="242"/>
      <c r="BM1392" s="239"/>
      <c r="BN1392" s="241"/>
      <c r="BO1392" s="241"/>
      <c r="BP1392" s="198"/>
      <c r="BQ1392" s="239"/>
      <c r="BR1392" s="241"/>
      <c r="BS1392" s="241"/>
      <c r="BT1392" s="243"/>
      <c r="BU1392" s="8"/>
      <c r="BV1392" s="87"/>
      <c r="BW1392" s="107"/>
      <c r="BX1392" s="14"/>
      <c r="BY1392" s="93"/>
      <c r="BZ1392" s="93"/>
      <c r="CA1392" s="98"/>
      <c r="CB1392" s="8"/>
      <c r="CC1392" s="87"/>
      <c r="CD1392" s="111"/>
      <c r="CE1392" s="112"/>
      <c r="CF1392" s="93"/>
      <c r="CG1392" s="93"/>
      <c r="CH1392" s="110"/>
      <c r="CI1392" s="8"/>
      <c r="CJ1392" s="9"/>
      <c r="CK1392" s="25"/>
      <c r="CL1392" s="2"/>
      <c r="CM1392" s="2"/>
      <c r="CN1392" s="2"/>
      <c r="CO1392" s="3"/>
      <c r="CP1392" s="8"/>
      <c r="CQ1392" s="25"/>
      <c r="CR1392" s="2"/>
      <c r="CS1392" s="2"/>
      <c r="CT1392" s="2"/>
      <c r="CU1392" s="3"/>
    </row>
    <row r="1393" spans="1:99" ht="15.75" customHeight="1" x14ac:dyDescent="0.25">
      <c r="A1393" s="182" t="s">
        <v>51</v>
      </c>
      <c r="B1393" s="503"/>
      <c r="C1393" s="204">
        <v>0</v>
      </c>
      <c r="D1393" s="204">
        <v>0</v>
      </c>
      <c r="E1393" s="204">
        <v>0</v>
      </c>
      <c r="F1393" s="205">
        <f t="shared" si="1163"/>
        <v>0</v>
      </c>
      <c r="G1393" s="206">
        <f t="shared" si="1171"/>
        <v>0</v>
      </c>
      <c r="H1393" s="205">
        <f>G1393/BH1383</f>
        <v>0</v>
      </c>
      <c r="I1393" s="231">
        <f t="shared" si="1164"/>
        <v>0</v>
      </c>
      <c r="J1393" s="207">
        <f t="shared" si="1172"/>
        <v>0</v>
      </c>
      <c r="K1393" s="231">
        <f t="shared" si="1165"/>
        <v>0</v>
      </c>
      <c r="L1393" s="207">
        <f t="shared" si="1173"/>
        <v>0</v>
      </c>
      <c r="M1393" s="207">
        <f t="shared" si="1166"/>
        <v>0</v>
      </c>
      <c r="N1393" s="207">
        <f t="shared" si="1174"/>
        <v>0</v>
      </c>
      <c r="O1393" s="208"/>
      <c r="P1393" s="208"/>
      <c r="Q1393" s="496"/>
      <c r="R1393" s="496"/>
      <c r="S1393" s="496"/>
      <c r="T1393" s="496"/>
      <c r="U1393" s="496"/>
      <c r="V1393" s="487"/>
      <c r="W1393" s="245"/>
      <c r="X1393" s="214">
        <f t="shared" si="1175"/>
        <v>31</v>
      </c>
      <c r="Y1393" s="182" t="s">
        <v>51</v>
      </c>
      <c r="Z1393" s="237"/>
      <c r="AA1393" s="261"/>
      <c r="AB1393" s="261"/>
      <c r="AC1393" s="210">
        <f t="shared" si="1167"/>
        <v>0</v>
      </c>
      <c r="AD1393" s="235"/>
      <c r="AE1393" s="235"/>
      <c r="AF1393" s="235"/>
      <c r="AG1393" s="210">
        <f t="shared" si="1168"/>
        <v>0</v>
      </c>
      <c r="AH1393" s="235"/>
      <c r="AI1393" s="235">
        <v>0</v>
      </c>
      <c r="AJ1393" s="235">
        <v>0</v>
      </c>
      <c r="AK1393" s="210">
        <f t="shared" si="1169"/>
        <v>0</v>
      </c>
      <c r="AL1393" s="233"/>
      <c r="AM1393" s="233"/>
      <c r="AN1393" s="233"/>
      <c r="AO1393" s="207">
        <f t="shared" si="1176"/>
        <v>0</v>
      </c>
      <c r="AP1393" s="236"/>
      <c r="AQ1393" s="411">
        <f t="shared" si="1177"/>
        <v>0</v>
      </c>
      <c r="AR1393" s="237"/>
      <c r="AS1393" s="237"/>
      <c r="AT1393" s="237"/>
      <c r="AU1393" s="219">
        <f t="shared" si="1178"/>
        <v>0</v>
      </c>
      <c r="AV1393" s="253"/>
      <c r="AW1393" s="254"/>
      <c r="AX1393" s="237"/>
      <c r="AY1393" s="237"/>
      <c r="AZ1393" s="255"/>
      <c r="BA1393" s="222">
        <f t="shared" si="1179"/>
        <v>0</v>
      </c>
      <c r="BB1393" s="254"/>
      <c r="BC1393" s="237"/>
      <c r="BD1393" s="237"/>
      <c r="BE1393" s="255"/>
      <c r="BF1393" s="222">
        <f t="shared" si="1170"/>
        <v>0</v>
      </c>
      <c r="BG1393" s="248">
        <f>SUM(AR1392:AT1394,AP1392:AP1394,AL1392:AN1394,AH1392:AJ1394,AD1392:AF1394,Z1392:AB1394)</f>
        <v>1425</v>
      </c>
      <c r="BH1393" s="224" t="s">
        <v>52</v>
      </c>
      <c r="BI1393" s="225"/>
      <c r="BJ1393" s="249">
        <v>1.0900000000000001</v>
      </c>
      <c r="BK1393" s="226"/>
      <c r="BL1393" s="250"/>
      <c r="BM1393" s="225"/>
      <c r="BN1393" s="226">
        <v>0.57999999999999996</v>
      </c>
      <c r="BO1393" s="226"/>
      <c r="BP1393" s="251"/>
      <c r="BQ1393" s="225"/>
      <c r="BR1393" s="226">
        <v>0.65</v>
      </c>
      <c r="BS1393" s="226"/>
      <c r="BT1393" s="252"/>
      <c r="BU1393" s="8"/>
      <c r="BV1393" s="87"/>
      <c r="BW1393" s="104" t="s">
        <v>52</v>
      </c>
      <c r="BX1393" s="13"/>
      <c r="BY1393" s="102">
        <f>BJ1393+BN1393+BR1393</f>
        <v>2.3199999999999998</v>
      </c>
      <c r="BZ1393" s="102">
        <f>BK1393+BO1393+BS1393</f>
        <v>0</v>
      </c>
      <c r="CA1393" s="98"/>
      <c r="CB1393" s="8"/>
      <c r="CC1393" s="87"/>
      <c r="CD1393" s="113" t="s">
        <v>52</v>
      </c>
      <c r="CE1393" s="96"/>
      <c r="CF1393" s="102">
        <f>BY1393</f>
        <v>2.3199999999999998</v>
      </c>
      <c r="CG1393" s="102">
        <f>BZ1393</f>
        <v>0</v>
      </c>
      <c r="CH1393" s="106"/>
      <c r="CI1393" s="8"/>
      <c r="CJ1393" s="9"/>
      <c r="CK1393" s="25" t="s">
        <v>52</v>
      </c>
      <c r="CL1393" s="31">
        <f>BJ1393/(C1395+C1396)%</f>
        <v>1.868037703513282</v>
      </c>
      <c r="CM1393" s="31">
        <f>BN1393/(D1395+D1396)%</f>
        <v>0.74382815004809233</v>
      </c>
      <c r="CN1393" s="31">
        <f>BR1393/(E1395+E1396)%</f>
        <v>0.83708950418544747</v>
      </c>
      <c r="CO1393" s="32">
        <f>BY1393/(F1395+F1396)%</f>
        <v>1.0842388129454374</v>
      </c>
      <c r="CP1393" s="8"/>
      <c r="CQ1393" s="25" t="s">
        <v>52</v>
      </c>
      <c r="CR1393" s="31">
        <f>BK1393/(C1395+C1396)%</f>
        <v>0</v>
      </c>
      <c r="CS1393" s="31">
        <f>BO1393/(D1395+D1396)%</f>
        <v>0</v>
      </c>
      <c r="CT1393" s="31">
        <f>BS1393/(E1395+E1396)%</f>
        <v>0</v>
      </c>
      <c r="CU1393" s="32">
        <f>BZ1393/(F1395+F1396)%</f>
        <v>0</v>
      </c>
    </row>
    <row r="1394" spans="1:99" ht="15.75" customHeight="1" x14ac:dyDescent="0.25">
      <c r="A1394" s="182" t="s">
        <v>53</v>
      </c>
      <c r="B1394" s="202">
        <v>150</v>
      </c>
      <c r="C1394" s="204">
        <v>109.7851</v>
      </c>
      <c r="D1394" s="204">
        <v>198.06399999999999</v>
      </c>
      <c r="E1394" s="204">
        <v>22.364999999999998</v>
      </c>
      <c r="F1394" s="205">
        <f t="shared" si="1163"/>
        <v>330.21410000000003</v>
      </c>
      <c r="G1394" s="206">
        <f t="shared" si="1171"/>
        <v>10844.965099999998</v>
      </c>
      <c r="H1394" s="205">
        <f>G1394/BH1383</f>
        <v>349.83758387096765</v>
      </c>
      <c r="I1394" s="231">
        <f t="shared" si="1164"/>
        <v>0</v>
      </c>
      <c r="J1394" s="207">
        <f t="shared" si="1172"/>
        <v>80</v>
      </c>
      <c r="K1394" s="231">
        <f t="shared" si="1165"/>
        <v>0</v>
      </c>
      <c r="L1394" s="207">
        <f t="shared" si="1173"/>
        <v>80</v>
      </c>
      <c r="M1394" s="207">
        <f t="shared" si="1166"/>
        <v>10</v>
      </c>
      <c r="N1394" s="207">
        <f t="shared" si="1174"/>
        <v>400</v>
      </c>
      <c r="O1394" s="208"/>
      <c r="P1394" s="208"/>
      <c r="Q1394" s="207" t="e">
        <f>C1394/AL1394*60</f>
        <v>#DIV/0!</v>
      </c>
      <c r="R1394" s="207" t="e">
        <f>D1394/AM1394*60</f>
        <v>#DIV/0!</v>
      </c>
      <c r="S1394" s="207" t="e">
        <f>E1394/AN1394*60</f>
        <v>#DIV/0!</v>
      </c>
      <c r="T1394" s="207" t="e">
        <f>(F1394)/(AL1394+AM1394+AN1394)*60</f>
        <v>#DIV/0!</v>
      </c>
      <c r="U1394" s="207" t="e">
        <f>(G1394)*60/AO1394</f>
        <v>#DIV/0!</v>
      </c>
      <c r="V1394" s="259">
        <v>20.6</v>
      </c>
      <c r="W1394" s="213"/>
      <c r="X1394" s="214">
        <f t="shared" si="1175"/>
        <v>31</v>
      </c>
      <c r="Y1394" s="182" t="s">
        <v>53</v>
      </c>
      <c r="Z1394" s="237"/>
      <c r="AA1394" s="261"/>
      <c r="AB1394" s="261"/>
      <c r="AC1394" s="210">
        <f t="shared" si="1167"/>
        <v>0</v>
      </c>
      <c r="AD1394" s="235"/>
      <c r="AE1394" s="235"/>
      <c r="AF1394" s="235"/>
      <c r="AG1394" s="210">
        <f t="shared" si="1168"/>
        <v>0</v>
      </c>
      <c r="AH1394" s="235">
        <v>10</v>
      </c>
      <c r="AI1394" s="235">
        <v>0</v>
      </c>
      <c r="AJ1394" s="235">
        <v>0</v>
      </c>
      <c r="AK1394" s="210">
        <f t="shared" si="1169"/>
        <v>10</v>
      </c>
      <c r="AL1394" s="247"/>
      <c r="AM1394" s="247"/>
      <c r="AN1394" s="247"/>
      <c r="AO1394" s="207">
        <f t="shared" si="1176"/>
        <v>0</v>
      </c>
      <c r="AP1394" s="236"/>
      <c r="AQ1394" s="411">
        <f t="shared" si="1177"/>
        <v>0</v>
      </c>
      <c r="AR1394" s="237"/>
      <c r="AS1394" s="237"/>
      <c r="AT1394" s="237"/>
      <c r="AU1394" s="219">
        <f t="shared" si="1178"/>
        <v>220</v>
      </c>
      <c r="AV1394" s="253"/>
      <c r="AW1394" s="254"/>
      <c r="AX1394" s="237"/>
      <c r="AY1394" s="237"/>
      <c r="AZ1394" s="255"/>
      <c r="BA1394" s="222">
        <f t="shared" si="1179"/>
        <v>0</v>
      </c>
      <c r="BB1394" s="254"/>
      <c r="BC1394" s="237"/>
      <c r="BD1394" s="237"/>
      <c r="BE1394" s="255"/>
      <c r="BF1394" s="222">
        <f t="shared" si="1170"/>
        <v>0</v>
      </c>
      <c r="BG1394" s="260"/>
      <c r="BH1394" s="224"/>
      <c r="BI1394" s="225"/>
      <c r="BJ1394" s="240"/>
      <c r="BK1394" s="240"/>
      <c r="BL1394" s="250"/>
      <c r="BM1394" s="225"/>
      <c r="BN1394" s="240"/>
      <c r="BO1394" s="240"/>
      <c r="BP1394" s="251"/>
      <c r="BQ1394" s="225"/>
      <c r="BR1394" s="240"/>
      <c r="BS1394" s="240"/>
      <c r="BT1394" s="252"/>
      <c r="BU1394" s="8"/>
      <c r="BV1394" s="87"/>
      <c r="BW1394" s="107"/>
      <c r="BX1394" s="13"/>
      <c r="BY1394" s="102"/>
      <c r="BZ1394" s="102"/>
      <c r="CA1394" s="98"/>
      <c r="CB1394" s="8"/>
      <c r="CC1394" s="87"/>
      <c r="CD1394" s="90"/>
      <c r="CE1394" s="105"/>
      <c r="CF1394" s="102"/>
      <c r="CG1394" s="102"/>
      <c r="CH1394" s="106"/>
      <c r="CI1394" s="8"/>
      <c r="CJ1394" s="9"/>
      <c r="CK1394" s="25"/>
      <c r="CL1394" s="31"/>
      <c r="CM1394" s="31"/>
      <c r="CN1394" s="31"/>
      <c r="CO1394" s="32"/>
      <c r="CP1394" s="8"/>
      <c r="CQ1394" s="25"/>
      <c r="CR1394" s="31"/>
      <c r="CS1394" s="31"/>
      <c r="CT1394" s="31"/>
      <c r="CU1394" s="32"/>
    </row>
    <row r="1395" spans="1:99" ht="15.75" customHeight="1" x14ac:dyDescent="0.25">
      <c r="A1395" s="201" t="s">
        <v>54</v>
      </c>
      <c r="B1395" s="202">
        <v>208</v>
      </c>
      <c r="C1395" s="204">
        <v>31.62</v>
      </c>
      <c r="D1395" s="204">
        <v>62.65</v>
      </c>
      <c r="E1395" s="204">
        <v>0</v>
      </c>
      <c r="F1395" s="206">
        <f t="shared" ref="F1395:F1403" si="1180">C1395+D1395+E1395</f>
        <v>94.27</v>
      </c>
      <c r="G1395" s="206">
        <f t="shared" si="1171"/>
        <v>972.48</v>
      </c>
      <c r="H1395" s="206">
        <f>G1395/BH1383</f>
        <v>31.370322580645162</v>
      </c>
      <c r="I1395" s="207">
        <f t="shared" si="1164"/>
        <v>30</v>
      </c>
      <c r="J1395" s="207">
        <f t="shared" si="1172"/>
        <v>1095</v>
      </c>
      <c r="K1395" s="207">
        <f t="shared" si="1165"/>
        <v>0</v>
      </c>
      <c r="L1395" s="207">
        <f t="shared" si="1173"/>
        <v>55</v>
      </c>
      <c r="M1395" s="207">
        <f t="shared" si="1166"/>
        <v>125</v>
      </c>
      <c r="N1395" s="207">
        <f t="shared" si="1174"/>
        <v>11625</v>
      </c>
      <c r="O1395" s="208">
        <f>(24*60-(I1395+K1395+M1395+AR1395+AS1395+AT1395+AP1395))/24/60*100</f>
        <v>89.2361111111111</v>
      </c>
      <c r="P1395" s="208">
        <f>(X1395*24*60-(J1395+L1395+N1395+AQ1395+AU1395))/X1395/24/60*100</f>
        <v>69.90367383512546</v>
      </c>
      <c r="Q1395" s="496">
        <f>(C1395+C1396)/(AL1395+AL1396)*60</f>
        <v>10.002857142857144</v>
      </c>
      <c r="R1395" s="496">
        <f>(D1395+D1396)/(AM1395+AM1396)*60</f>
        <v>10.282417582417581</v>
      </c>
      <c r="S1395" s="496">
        <f>(E1395+E1396)/(AN1395+AN1396)*60</f>
        <v>9.7062500000000007</v>
      </c>
      <c r="T1395" s="496">
        <f>(F1395+F1396)/(AL1395+AM1395+AN1395+AL1396+AM1396+AN1396)*60</f>
        <v>9.9910505836575876</v>
      </c>
      <c r="U1395" s="496" t="e">
        <f>(G1395+G1396)*60/(AO1395+AO1396)</f>
        <v>#VALUE!</v>
      </c>
      <c r="V1395" s="487">
        <v>22.18</v>
      </c>
      <c r="W1395" s="245"/>
      <c r="X1395" s="214">
        <f t="shared" si="1175"/>
        <v>31</v>
      </c>
      <c r="Y1395" s="201" t="s">
        <v>54</v>
      </c>
      <c r="Z1395" s="262">
        <v>30</v>
      </c>
      <c r="AA1395" s="216"/>
      <c r="AB1395" s="216"/>
      <c r="AC1395" s="210">
        <f t="shared" si="1167"/>
        <v>30</v>
      </c>
      <c r="AD1395" s="235"/>
      <c r="AE1395" s="235"/>
      <c r="AF1395" s="235"/>
      <c r="AG1395" s="210">
        <f t="shared" si="1168"/>
        <v>0</v>
      </c>
      <c r="AH1395" s="235">
        <v>100</v>
      </c>
      <c r="AI1395" s="235">
        <v>25</v>
      </c>
      <c r="AJ1395" s="235"/>
      <c r="AK1395" s="210">
        <f t="shared" si="1169"/>
        <v>125</v>
      </c>
      <c r="AL1395" s="247">
        <f>480-130</f>
        <v>350</v>
      </c>
      <c r="AM1395" s="247">
        <f>480-25</f>
        <v>455</v>
      </c>
      <c r="AN1395" s="247">
        <v>480</v>
      </c>
      <c r="AO1395" s="207">
        <f t="shared" si="1176"/>
        <v>24545</v>
      </c>
      <c r="AP1395" s="209"/>
      <c r="AQ1395" s="411">
        <f t="shared" si="1177"/>
        <v>0</v>
      </c>
      <c r="AR1395" s="210"/>
      <c r="AS1395" s="210"/>
      <c r="AT1395" s="210"/>
      <c r="AU1395" s="219">
        <f t="shared" si="1178"/>
        <v>660</v>
      </c>
      <c r="AV1395" s="263" t="s">
        <v>55</v>
      </c>
      <c r="AW1395" s="221"/>
      <c r="AX1395" s="210"/>
      <c r="AY1395" s="210"/>
      <c r="AZ1395" s="219">
        <f>AW1395+AX1395+AY1395</f>
        <v>0</v>
      </c>
      <c r="BA1395" s="222">
        <f t="shared" si="1179"/>
        <v>0</v>
      </c>
      <c r="BB1395" s="221"/>
      <c r="BC1395" s="210"/>
      <c r="BD1395" s="210"/>
      <c r="BE1395" s="219">
        <f>BB1395+BC1395+BD1395</f>
        <v>0</v>
      </c>
      <c r="BF1395" s="222">
        <f t="shared" si="1170"/>
        <v>0</v>
      </c>
      <c r="BG1395" s="257"/>
      <c r="BH1395" s="224" t="s">
        <v>56</v>
      </c>
      <c r="BI1395" s="225"/>
      <c r="BJ1395" s="249">
        <v>0.59</v>
      </c>
      <c r="BK1395" s="226"/>
      <c r="BL1395" s="250"/>
      <c r="BM1395" s="225"/>
      <c r="BN1395" s="226">
        <v>0.44</v>
      </c>
      <c r="BO1395" s="226"/>
      <c r="BP1395" s="251"/>
      <c r="BQ1395" s="225"/>
      <c r="BR1395" s="226">
        <v>0</v>
      </c>
      <c r="BS1395" s="226"/>
      <c r="BT1395" s="252"/>
      <c r="BU1395" s="8"/>
      <c r="BV1395" s="87"/>
      <c r="BW1395" s="104" t="s">
        <v>56</v>
      </c>
      <c r="BX1395" s="13"/>
      <c r="BY1395" s="102">
        <f>BJ1395+BN1395+BR1395</f>
        <v>1.03</v>
      </c>
      <c r="BZ1395" s="102">
        <f>BK1395+BO1395+BS1395</f>
        <v>0</v>
      </c>
      <c r="CA1395" s="98"/>
      <c r="CB1395" s="8"/>
      <c r="CC1395" s="87"/>
      <c r="CD1395" s="103" t="s">
        <v>56</v>
      </c>
      <c r="CE1395" s="105"/>
      <c r="CF1395" s="102">
        <f>BY1395</f>
        <v>1.03</v>
      </c>
      <c r="CG1395" s="102">
        <f>BZ1395</f>
        <v>0</v>
      </c>
      <c r="CH1395" s="106"/>
      <c r="CI1395" s="8"/>
      <c r="CJ1395" s="9"/>
      <c r="CK1395" s="7" t="s">
        <v>56</v>
      </c>
      <c r="CL1395" s="31" t="e">
        <f>BJ1395/(C1397)%</f>
        <v>#DIV/0!</v>
      </c>
      <c r="CM1395" s="31">
        <f>BN1395/(D1397)%</f>
        <v>0.71707953063885266</v>
      </c>
      <c r="CN1395" s="31">
        <f>BR1395/(E1397)%</f>
        <v>0</v>
      </c>
      <c r="CO1395" s="32">
        <f>BY1395/(F1397)%</f>
        <v>1.5110393897161303</v>
      </c>
      <c r="CP1395" s="8"/>
      <c r="CQ1395" s="7" t="s">
        <v>56</v>
      </c>
      <c r="CR1395" s="31" t="e">
        <f>BK1395/(C1397)%</f>
        <v>#DIV/0!</v>
      </c>
      <c r="CS1395" s="31">
        <f>BO1395/(D1397)%</f>
        <v>0</v>
      </c>
      <c r="CT1395" s="31">
        <f>BS1395/(E1397)%</f>
        <v>0</v>
      </c>
      <c r="CU1395" s="32">
        <f>BZ1395/(F1397)%</f>
        <v>0</v>
      </c>
    </row>
    <row r="1396" spans="1:99" ht="15.75" customHeight="1" x14ac:dyDescent="0.25">
      <c r="A1396" s="182" t="s">
        <v>57</v>
      </c>
      <c r="B1396" s="202">
        <v>277</v>
      </c>
      <c r="C1396" s="204">
        <v>26.73</v>
      </c>
      <c r="D1396" s="204">
        <v>15.324999999999999</v>
      </c>
      <c r="E1396" s="204">
        <v>77.650000000000006</v>
      </c>
      <c r="F1396" s="205">
        <f t="shared" si="1180"/>
        <v>119.70500000000001</v>
      </c>
      <c r="G1396" s="206">
        <f t="shared" si="1171"/>
        <v>3663.0849999999996</v>
      </c>
      <c r="H1396" s="205">
        <f>G1396/BH1383</f>
        <v>118.16403225806451</v>
      </c>
      <c r="I1396" s="231">
        <f t="shared" si="1164"/>
        <v>0</v>
      </c>
      <c r="J1396" s="207">
        <f t="shared" si="1172"/>
        <v>190</v>
      </c>
      <c r="K1396" s="231">
        <f t="shared" si="1165"/>
        <v>0</v>
      </c>
      <c r="L1396" s="207">
        <f t="shared" si="1173"/>
        <v>35</v>
      </c>
      <c r="M1396" s="207">
        <f t="shared" si="1166"/>
        <v>0</v>
      </c>
      <c r="N1396" s="207">
        <f t="shared" si="1174"/>
        <v>2320</v>
      </c>
      <c r="O1396" s="208"/>
      <c r="P1396" s="208"/>
      <c r="Q1396" s="496"/>
      <c r="R1396" s="496"/>
      <c r="S1396" s="496"/>
      <c r="T1396" s="496"/>
      <c r="U1396" s="496"/>
      <c r="V1396" s="487"/>
      <c r="W1396" s="245"/>
      <c r="X1396" s="214">
        <f t="shared" si="1175"/>
        <v>31</v>
      </c>
      <c r="Y1396" s="182" t="s">
        <v>57</v>
      </c>
      <c r="Z1396" s="215"/>
      <c r="AA1396" s="216"/>
      <c r="AB1396" s="216"/>
      <c r="AC1396" s="210">
        <f t="shared" si="1167"/>
        <v>0</v>
      </c>
      <c r="AD1396" s="235"/>
      <c r="AE1396" s="235"/>
      <c r="AF1396" s="235"/>
      <c r="AG1396" s="210">
        <f t="shared" si="1168"/>
        <v>0</v>
      </c>
      <c r="AH1396" s="235">
        <v>0</v>
      </c>
      <c r="AI1396" s="235">
        <v>0</v>
      </c>
      <c r="AJ1396" s="235">
        <v>0</v>
      </c>
      <c r="AK1396" s="210">
        <f t="shared" si="1169"/>
        <v>0</v>
      </c>
      <c r="AL1396" s="247"/>
      <c r="AM1396" s="247"/>
      <c r="AN1396" s="247"/>
      <c r="AO1396" s="207" t="e">
        <f t="shared" si="1176"/>
        <v>#VALUE!</v>
      </c>
      <c r="AP1396" s="236"/>
      <c r="AQ1396" s="411">
        <f t="shared" si="1177"/>
        <v>0</v>
      </c>
      <c r="AR1396" s="237"/>
      <c r="AS1396" s="237"/>
      <c r="AT1396" s="237"/>
      <c r="AU1396" s="219">
        <f t="shared" si="1178"/>
        <v>275</v>
      </c>
      <c r="AV1396" s="253"/>
      <c r="AW1396" s="254"/>
      <c r="AX1396" s="237"/>
      <c r="AY1396" s="237"/>
      <c r="AZ1396" s="255"/>
      <c r="BA1396" s="222">
        <f t="shared" si="1179"/>
        <v>0</v>
      </c>
      <c r="BB1396" s="254"/>
      <c r="BC1396" s="237"/>
      <c r="BD1396" s="237"/>
      <c r="BE1396" s="255"/>
      <c r="BF1396" s="222">
        <f t="shared" si="1170"/>
        <v>0</v>
      </c>
      <c r="BG1396" s="248">
        <f>SUM(AR1395:AT1396,AP1395:AP1396,AL1395:AN1396,AH1395:AJ1396,AD1395:AF1396,Z1395:AB1396)</f>
        <v>1440</v>
      </c>
      <c r="BI1396" s="264"/>
      <c r="BJ1396" s="264"/>
      <c r="BK1396" s="264"/>
      <c r="BL1396" s="264"/>
      <c r="BM1396" s="264"/>
      <c r="BN1396" s="264"/>
      <c r="BO1396" s="264"/>
      <c r="BP1396" s="264"/>
      <c r="BQ1396" s="264"/>
      <c r="BR1396" s="264"/>
      <c r="BS1396" s="264"/>
      <c r="BT1396" s="265"/>
      <c r="BU1396" s="8"/>
      <c r="BV1396" s="87"/>
      <c r="BW1396" s="114"/>
      <c r="BX1396" s="115"/>
      <c r="BY1396" s="116"/>
      <c r="BZ1396" s="116"/>
      <c r="CA1396" s="117"/>
      <c r="CB1396" s="8"/>
      <c r="CC1396" s="118"/>
      <c r="CD1396" s="119"/>
      <c r="CE1396" s="120"/>
      <c r="CF1396" s="116"/>
      <c r="CG1396" s="116"/>
      <c r="CH1396" s="121"/>
      <c r="CI1396" s="8"/>
      <c r="CJ1396" s="9"/>
      <c r="CK1396" s="25"/>
      <c r="CL1396" s="2"/>
      <c r="CM1396" s="2"/>
      <c r="CN1396" s="2"/>
      <c r="CO1396" s="3"/>
      <c r="CP1396" s="8"/>
      <c r="CQ1396" s="25"/>
      <c r="CR1396" s="2"/>
      <c r="CS1396" s="2"/>
      <c r="CT1396" s="2"/>
      <c r="CU1396" s="3"/>
    </row>
    <row r="1397" spans="1:99" ht="15.75" customHeight="1" x14ac:dyDescent="0.25">
      <c r="A1397" s="182" t="s">
        <v>56</v>
      </c>
      <c r="B1397" s="202"/>
      <c r="C1397" s="204">
        <v>0</v>
      </c>
      <c r="D1397" s="204">
        <v>61.36</v>
      </c>
      <c r="E1397" s="204">
        <v>6.8049999999999997</v>
      </c>
      <c r="F1397" s="205">
        <f t="shared" si="1180"/>
        <v>68.164999999999992</v>
      </c>
      <c r="G1397" s="206">
        <f t="shared" si="1171"/>
        <v>1751.1179999999999</v>
      </c>
      <c r="H1397" s="205">
        <f>G1397/BH1383</f>
        <v>56.487677419354839</v>
      </c>
      <c r="I1397" s="231">
        <f t="shared" si="1164"/>
        <v>0</v>
      </c>
      <c r="J1397" s="207">
        <f t="shared" si="1172"/>
        <v>0</v>
      </c>
      <c r="K1397" s="231">
        <f t="shared" si="1165"/>
        <v>0</v>
      </c>
      <c r="L1397" s="207">
        <f t="shared" si="1173"/>
        <v>180</v>
      </c>
      <c r="M1397" s="207">
        <f t="shared" si="1166"/>
        <v>1080</v>
      </c>
      <c r="N1397" s="207">
        <f t="shared" si="1174"/>
        <v>26200</v>
      </c>
      <c r="O1397" s="208">
        <f>(24*60-(I1397+K1397+M1397+AR1397+AS1397+AT1397+AP1397))/24/60*100</f>
        <v>25</v>
      </c>
      <c r="P1397" s="208">
        <f>(X1397*24*60-(J1397+L1397+N1397+AQ1397+AU1397))/X1397/24/60*100</f>
        <v>40.90501792114695</v>
      </c>
      <c r="Q1397" s="266"/>
      <c r="R1397" s="266"/>
      <c r="S1397" s="266"/>
      <c r="T1397" s="266"/>
      <c r="U1397" s="266"/>
      <c r="V1397" s="267"/>
      <c r="W1397" s="245"/>
      <c r="X1397" s="214">
        <f t="shared" si="1175"/>
        <v>31</v>
      </c>
      <c r="Y1397" s="224" t="s">
        <v>56</v>
      </c>
      <c r="Z1397" s="215"/>
      <c r="AA1397" s="216"/>
      <c r="AB1397" s="216"/>
      <c r="AC1397" s="210">
        <f t="shared" si="1167"/>
        <v>0</v>
      </c>
      <c r="AD1397" s="235"/>
      <c r="AE1397" s="235"/>
      <c r="AF1397" s="235"/>
      <c r="AG1397" s="210">
        <f t="shared" si="1168"/>
        <v>0</v>
      </c>
      <c r="AH1397" s="235">
        <v>480</v>
      </c>
      <c r="AI1397" s="235">
        <v>160</v>
      </c>
      <c r="AJ1397" s="235">
        <v>440</v>
      </c>
      <c r="AK1397" s="210">
        <f t="shared" si="1169"/>
        <v>1080</v>
      </c>
      <c r="AL1397" s="247"/>
      <c r="AM1397" s="247"/>
      <c r="AN1397" s="247"/>
      <c r="AO1397" s="207">
        <f t="shared" si="1176"/>
        <v>0</v>
      </c>
      <c r="AP1397" s="236"/>
      <c r="AQ1397" s="411">
        <f t="shared" si="1177"/>
        <v>0</v>
      </c>
      <c r="AR1397" s="237"/>
      <c r="AS1397" s="237"/>
      <c r="AT1397" s="237"/>
      <c r="AU1397" s="219">
        <f t="shared" si="1178"/>
        <v>0</v>
      </c>
      <c r="AV1397" s="263" t="s">
        <v>56</v>
      </c>
      <c r="AW1397" s="254"/>
      <c r="AX1397" s="254"/>
      <c r="AY1397" s="254"/>
      <c r="AZ1397" s="219">
        <f t="shared" ref="AZ1397:AZ1403" si="1181">AW1397+AX1397+AY1397</f>
        <v>0</v>
      </c>
      <c r="BA1397" s="222">
        <f t="shared" si="1179"/>
        <v>0</v>
      </c>
      <c r="BB1397" s="221"/>
      <c r="BC1397" s="210"/>
      <c r="BD1397" s="210"/>
      <c r="BE1397" s="219">
        <f t="shared" ref="BE1397:BE1403" si="1182">BB1397+BC1397+BD1397</f>
        <v>0</v>
      </c>
      <c r="BF1397" s="222">
        <f t="shared" si="1170"/>
        <v>2880</v>
      </c>
      <c r="BG1397" s="248"/>
      <c r="BH1397" s="224" t="s">
        <v>58</v>
      </c>
      <c r="BI1397" s="268">
        <v>1.18</v>
      </c>
      <c r="BJ1397" s="249">
        <v>1.28</v>
      </c>
      <c r="BK1397" s="226"/>
      <c r="BL1397" s="269"/>
      <c r="BM1397" s="268">
        <v>1.1399999999999999</v>
      </c>
      <c r="BN1397" s="226">
        <v>1.24</v>
      </c>
      <c r="BO1397" s="226"/>
      <c r="BP1397" s="270"/>
      <c r="BQ1397" s="268">
        <v>1</v>
      </c>
      <c r="BR1397" s="226">
        <v>1.1000000000000001</v>
      </c>
      <c r="BS1397" s="226"/>
      <c r="BT1397" s="271"/>
      <c r="BU1397" s="8"/>
      <c r="BV1397" s="87"/>
      <c r="BW1397" s="122" t="s">
        <v>59</v>
      </c>
      <c r="BX1397" s="123">
        <f t="shared" ref="BX1397:CA1398" si="1183">BI1397+BM1397+BQ1397</f>
        <v>3.32</v>
      </c>
      <c r="BY1397" s="102">
        <f t="shared" si="1183"/>
        <v>3.62</v>
      </c>
      <c r="BZ1397" s="102">
        <f t="shared" si="1183"/>
        <v>0</v>
      </c>
      <c r="CA1397" s="124">
        <f t="shared" si="1183"/>
        <v>0</v>
      </c>
      <c r="CB1397" s="8"/>
      <c r="CC1397" s="87"/>
      <c r="CD1397" s="113" t="s">
        <v>59</v>
      </c>
      <c r="CE1397" s="125">
        <f t="shared" ref="CE1397:CH1398" si="1184">BX1397</f>
        <v>3.32</v>
      </c>
      <c r="CF1397" s="102">
        <f t="shared" si="1184"/>
        <v>3.62</v>
      </c>
      <c r="CG1397" s="102">
        <f t="shared" si="1184"/>
        <v>0</v>
      </c>
      <c r="CH1397" s="126">
        <f t="shared" si="1184"/>
        <v>0</v>
      </c>
      <c r="CI1397" s="8"/>
      <c r="CJ1397" s="9"/>
      <c r="CK1397" s="25" t="s">
        <v>58</v>
      </c>
      <c r="CL1397" s="31">
        <f>BJ1397/(BJ1397+C1399)%</f>
        <v>2.5372660957817952</v>
      </c>
      <c r="CM1397" s="31">
        <f>BN1397/(BN1397+D1399)%</f>
        <v>1.9670986880720847</v>
      </c>
      <c r="CN1397" s="31">
        <f>BR1397/(BR1397+E1399)%</f>
        <v>1.6735128556214822</v>
      </c>
      <c r="CO1397" s="32">
        <f>BY1397/(BY1397+F1399)%</f>
        <v>2.0199202075719107</v>
      </c>
      <c r="CP1397" s="8"/>
      <c r="CQ1397" s="25" t="s">
        <v>58</v>
      </c>
      <c r="CR1397" s="31">
        <f>BK1397/C1399%</f>
        <v>0</v>
      </c>
      <c r="CS1397" s="31">
        <f>BO1397/D1399%</f>
        <v>0</v>
      </c>
      <c r="CT1397" s="31">
        <f>BS1397/E1399%</f>
        <v>0</v>
      </c>
      <c r="CU1397" s="32">
        <f>BZ1397/F1399%</f>
        <v>0</v>
      </c>
    </row>
    <row r="1398" spans="1:99" ht="15.75" customHeight="1" x14ac:dyDescent="0.25">
      <c r="A1398" s="182" t="s">
        <v>60</v>
      </c>
      <c r="B1398" s="202"/>
      <c r="C1398" s="204">
        <v>0</v>
      </c>
      <c r="D1398" s="204">
        <v>0</v>
      </c>
      <c r="E1398" s="204">
        <v>140.44999999999999</v>
      </c>
      <c r="F1398" s="205">
        <f t="shared" si="1180"/>
        <v>140.44999999999999</v>
      </c>
      <c r="G1398" s="206">
        <f t="shared" si="1171"/>
        <v>9353.4720000000016</v>
      </c>
      <c r="H1398" s="205">
        <f>G1398/BH1383</f>
        <v>301.72490322580649</v>
      </c>
      <c r="I1398" s="231">
        <f t="shared" si="1164"/>
        <v>0</v>
      </c>
      <c r="J1398" s="207">
        <f t="shared" si="1172"/>
        <v>1510</v>
      </c>
      <c r="K1398" s="231">
        <f t="shared" si="1165"/>
        <v>0</v>
      </c>
      <c r="L1398" s="207">
        <f t="shared" si="1173"/>
        <v>1195</v>
      </c>
      <c r="M1398" s="207">
        <f t="shared" si="1166"/>
        <v>2595</v>
      </c>
      <c r="N1398" s="207">
        <f t="shared" si="1174"/>
        <v>57195</v>
      </c>
      <c r="O1398" s="208">
        <f>(16*24*60-(I1398+K1398+M1398+AR1398+AS1398+AT1398+AP1398))/16/24/60*100</f>
        <v>88.736979166666657</v>
      </c>
      <c r="P1398" s="208">
        <f>(16*X1398*24*60-(J1398+L1398+N1398+AQ1398+AU1398))/16/X1398/24/60*100</f>
        <v>91.609262992831532</v>
      </c>
      <c r="Q1398" s="232"/>
      <c r="R1398" s="233"/>
      <c r="S1398" s="233"/>
      <c r="T1398" s="234"/>
      <c r="U1398" s="234"/>
      <c r="V1398" s="272"/>
      <c r="W1398" s="213"/>
      <c r="X1398" s="214">
        <f>X1403</f>
        <v>31</v>
      </c>
      <c r="Y1398" s="182" t="s">
        <v>60</v>
      </c>
      <c r="Z1398" s="215"/>
      <c r="AA1398" s="216"/>
      <c r="AB1398" s="216"/>
      <c r="AC1398" s="210">
        <f t="shared" si="1167"/>
        <v>0</v>
      </c>
      <c r="AD1398" s="235"/>
      <c r="AE1398" s="235"/>
      <c r="AF1398" s="235"/>
      <c r="AG1398" s="210">
        <f t="shared" si="1168"/>
        <v>0</v>
      </c>
      <c r="AH1398" s="235">
        <v>1365</v>
      </c>
      <c r="AI1398" s="235">
        <v>1230</v>
      </c>
      <c r="AJ1398" s="235"/>
      <c r="AK1398" s="210">
        <f t="shared" si="1169"/>
        <v>2595</v>
      </c>
      <c r="AL1398" s="233"/>
      <c r="AM1398" s="233"/>
      <c r="AN1398" s="233"/>
      <c r="AO1398" s="207">
        <f t="shared" si="1176"/>
        <v>0</v>
      </c>
      <c r="AP1398" s="236"/>
      <c r="AQ1398" s="411">
        <f t="shared" si="1177"/>
        <v>0</v>
      </c>
      <c r="AR1398" s="237"/>
      <c r="AS1398" s="237"/>
      <c r="AT1398" s="237"/>
      <c r="AU1398" s="219">
        <f t="shared" si="1178"/>
        <v>30</v>
      </c>
      <c r="AV1398" s="263" t="s">
        <v>60</v>
      </c>
      <c r="AW1398" s="221"/>
      <c r="AX1398" s="210"/>
      <c r="AY1398" s="210"/>
      <c r="AZ1398" s="219">
        <f t="shared" si="1181"/>
        <v>0</v>
      </c>
      <c r="BA1398" s="222">
        <f t="shared" si="1179"/>
        <v>0</v>
      </c>
      <c r="BB1398" s="221">
        <f>AH1398</f>
        <v>1365</v>
      </c>
      <c r="BC1398" s="221">
        <f>AI1398</f>
        <v>1230</v>
      </c>
      <c r="BD1398" s="221">
        <f>AJ1398</f>
        <v>0</v>
      </c>
      <c r="BE1398" s="219">
        <f t="shared" si="1182"/>
        <v>2595</v>
      </c>
      <c r="BF1398" s="222">
        <f t="shared" si="1170"/>
        <v>54315</v>
      </c>
      <c r="BG1398" s="238"/>
      <c r="BH1398" s="224" t="s">
        <v>61</v>
      </c>
      <c r="BI1398" s="268">
        <v>1.1499999999999999</v>
      </c>
      <c r="BJ1398" s="249">
        <v>1.25</v>
      </c>
      <c r="BK1398" s="226"/>
      <c r="BL1398" s="269"/>
      <c r="BM1398" s="268">
        <v>1.1000000000000001</v>
      </c>
      <c r="BN1398" s="226">
        <v>1.2</v>
      </c>
      <c r="BO1398" s="226"/>
      <c r="BP1398" s="270"/>
      <c r="BQ1398" s="268">
        <v>0.8</v>
      </c>
      <c r="BR1398" s="226">
        <v>0.9</v>
      </c>
      <c r="BS1398" s="226"/>
      <c r="BT1398" s="271"/>
      <c r="BU1398" s="8"/>
      <c r="BV1398" s="87"/>
      <c r="BW1398" s="104" t="s">
        <v>62</v>
      </c>
      <c r="BX1398" s="127">
        <f t="shared" si="1183"/>
        <v>3.05</v>
      </c>
      <c r="BY1398" s="128">
        <f t="shared" si="1183"/>
        <v>3.35</v>
      </c>
      <c r="BZ1398" s="102">
        <f t="shared" si="1183"/>
        <v>0</v>
      </c>
      <c r="CA1398" s="124">
        <f t="shared" si="1183"/>
        <v>0</v>
      </c>
      <c r="CB1398" s="9"/>
      <c r="CC1398" s="87"/>
      <c r="CD1398" s="90" t="s">
        <v>62</v>
      </c>
      <c r="CE1398" s="129">
        <f t="shared" si="1184"/>
        <v>3.05</v>
      </c>
      <c r="CF1398" s="102">
        <f t="shared" si="1184"/>
        <v>3.35</v>
      </c>
      <c r="CG1398" s="102">
        <f t="shared" si="1184"/>
        <v>0</v>
      </c>
      <c r="CH1398" s="126">
        <f t="shared" si="1184"/>
        <v>0</v>
      </c>
      <c r="CI1398" s="8"/>
      <c r="CJ1398" s="9"/>
      <c r="CK1398" s="25" t="s">
        <v>61</v>
      </c>
      <c r="CL1398" s="31">
        <f>BJ1398/(BJ1398+C1400)%</f>
        <v>1.7224273824615552</v>
      </c>
      <c r="CM1398" s="31">
        <f>BN1398/(BN1398+D1400)%</f>
        <v>1.8665422305179653</v>
      </c>
      <c r="CN1398" s="31">
        <f>BR1398/(BR1398+E1400)%</f>
        <v>2.1531100478468903</v>
      </c>
      <c r="CO1398" s="32">
        <f>BY1398/(BY1398+F1400)%</f>
        <v>1.875048975159799</v>
      </c>
      <c r="CP1398" s="8"/>
      <c r="CQ1398" s="25" t="s">
        <v>61</v>
      </c>
      <c r="CR1398" s="31">
        <f>BK1398/C1400%</f>
        <v>0</v>
      </c>
      <c r="CS1398" s="31">
        <f>BO1398/D1400%</f>
        <v>0</v>
      </c>
      <c r="CT1398" s="31">
        <f>BS1398/E1400%</f>
        <v>0</v>
      </c>
      <c r="CU1398" s="32">
        <f>BZ1398/F1400%</f>
        <v>0</v>
      </c>
    </row>
    <row r="1399" spans="1:99" ht="15.75" customHeight="1" x14ac:dyDescent="0.25">
      <c r="A1399" s="201" t="s">
        <v>59</v>
      </c>
      <c r="B1399" s="202"/>
      <c r="C1399" s="204">
        <v>49.167999999999999</v>
      </c>
      <c r="D1399" s="204">
        <v>61.796999999999997</v>
      </c>
      <c r="E1399" s="204">
        <v>64.63</v>
      </c>
      <c r="F1399" s="206">
        <f t="shared" si="1180"/>
        <v>175.595</v>
      </c>
      <c r="G1399" s="206">
        <f t="shared" si="1171"/>
        <v>3851.6260000000002</v>
      </c>
      <c r="H1399" s="206">
        <f>G1399/BH1383</f>
        <v>124.24600000000001</v>
      </c>
      <c r="I1399" s="207">
        <f t="shared" si="1164"/>
        <v>0</v>
      </c>
      <c r="J1399" s="207">
        <f t="shared" si="1172"/>
        <v>0</v>
      </c>
      <c r="K1399" s="207">
        <f t="shared" si="1165"/>
        <v>0</v>
      </c>
      <c r="L1399" s="207">
        <f t="shared" si="1173"/>
        <v>100</v>
      </c>
      <c r="M1399" s="207">
        <f t="shared" si="1166"/>
        <v>460</v>
      </c>
      <c r="N1399" s="207" t="e">
        <f t="shared" si="1174"/>
        <v>#VALUE!</v>
      </c>
      <c r="O1399" s="208">
        <f>(24*60-(I1399+K1399+M1399+AR1399+AS1399+AT1399+AP1399))/24/60*100</f>
        <v>68.055555555555557</v>
      </c>
      <c r="P1399" s="208" t="e">
        <f>(X1399*24*60-(J1399+L1399+N1399+AQ1399+AU1399))/X1399/24/60*100</f>
        <v>#VALUE!</v>
      </c>
      <c r="Q1399" s="209"/>
      <c r="R1399" s="210"/>
      <c r="S1399" s="210"/>
      <c r="T1399" s="209"/>
      <c r="U1399" s="209"/>
      <c r="V1399" s="212"/>
      <c r="W1399" s="213"/>
      <c r="X1399" s="214">
        <f>X1398</f>
        <v>31</v>
      </c>
      <c r="Y1399" s="201" t="s">
        <v>59</v>
      </c>
      <c r="Z1399" s="215"/>
      <c r="AA1399" s="216"/>
      <c r="AB1399" s="216"/>
      <c r="AC1399" s="210">
        <f t="shared" si="1167"/>
        <v>0</v>
      </c>
      <c r="AD1399" s="235"/>
      <c r="AE1399" s="235"/>
      <c r="AF1399" s="235"/>
      <c r="AG1399" s="210">
        <f t="shared" si="1168"/>
        <v>0</v>
      </c>
      <c r="AH1399" s="235">
        <v>200</v>
      </c>
      <c r="AI1399" s="235">
        <v>150</v>
      </c>
      <c r="AJ1399" s="235">
        <v>110</v>
      </c>
      <c r="AK1399" s="210">
        <f t="shared" si="1169"/>
        <v>460</v>
      </c>
      <c r="AL1399" s="210"/>
      <c r="AM1399" s="210"/>
      <c r="AN1399" s="210"/>
      <c r="AO1399" s="207">
        <f t="shared" si="1176"/>
        <v>0</v>
      </c>
      <c r="AP1399" s="209"/>
      <c r="AQ1399" s="411">
        <f t="shared" si="1177"/>
        <v>0</v>
      </c>
      <c r="AR1399" s="210"/>
      <c r="AS1399" s="210"/>
      <c r="AT1399" s="210"/>
      <c r="AU1399" s="219">
        <f t="shared" si="1178"/>
        <v>0</v>
      </c>
      <c r="AV1399" s="263" t="s">
        <v>63</v>
      </c>
      <c r="AW1399" s="221"/>
      <c r="AX1399" s="210"/>
      <c r="AY1399" s="210"/>
      <c r="AZ1399" s="219">
        <f t="shared" si="1181"/>
        <v>0</v>
      </c>
      <c r="BA1399" s="222">
        <f t="shared" si="1179"/>
        <v>0</v>
      </c>
      <c r="BB1399" s="221"/>
      <c r="BC1399" s="210"/>
      <c r="BD1399" s="210"/>
      <c r="BE1399" s="219">
        <f t="shared" si="1182"/>
        <v>0</v>
      </c>
      <c r="BF1399" s="222">
        <f t="shared" si="1170"/>
        <v>0</v>
      </c>
      <c r="BG1399" s="223"/>
      <c r="BH1399" s="195"/>
      <c r="BI1399" s="274"/>
      <c r="BJ1399" s="240"/>
      <c r="BK1399" s="241"/>
      <c r="BL1399" s="275"/>
      <c r="BM1399" s="274"/>
      <c r="BN1399" s="241"/>
      <c r="BO1399" s="241"/>
      <c r="BP1399" s="276"/>
      <c r="BQ1399" s="274"/>
      <c r="BR1399" s="241"/>
      <c r="BS1399" s="241"/>
      <c r="BT1399" s="265"/>
      <c r="BU1399" s="8"/>
      <c r="BV1399" s="87"/>
      <c r="BW1399" s="107"/>
      <c r="BX1399" s="130"/>
      <c r="BY1399" s="93"/>
      <c r="BZ1399" s="93"/>
      <c r="CA1399" s="98"/>
      <c r="CB1399" s="8"/>
      <c r="CC1399" s="87"/>
      <c r="CD1399" s="108"/>
      <c r="CE1399" s="109"/>
      <c r="CF1399" s="93"/>
      <c r="CG1399" s="93"/>
      <c r="CH1399" s="110"/>
      <c r="CI1399" s="8"/>
      <c r="CJ1399" s="9"/>
      <c r="CK1399" s="25"/>
      <c r="CL1399" s="2"/>
      <c r="CM1399" s="2"/>
      <c r="CN1399" s="2"/>
      <c r="CO1399" s="3"/>
      <c r="CP1399" s="8"/>
      <c r="CQ1399" s="25"/>
      <c r="CR1399" s="2"/>
      <c r="CS1399" s="2"/>
      <c r="CT1399" s="2"/>
      <c r="CU1399" s="3"/>
    </row>
    <row r="1400" spans="1:99" ht="15.75" customHeight="1" x14ac:dyDescent="0.25">
      <c r="A1400" s="182" t="s">
        <v>62</v>
      </c>
      <c r="B1400" s="202"/>
      <c r="C1400" s="204">
        <v>71.322000000000003</v>
      </c>
      <c r="D1400" s="204">
        <v>63.09</v>
      </c>
      <c r="E1400" s="204">
        <v>40.9</v>
      </c>
      <c r="F1400" s="205">
        <f t="shared" si="1180"/>
        <v>175.31200000000001</v>
      </c>
      <c r="G1400" s="206">
        <f t="shared" si="1171"/>
        <v>3955.0260000000003</v>
      </c>
      <c r="H1400" s="205">
        <f>G1400/BH1383</f>
        <v>127.58148387096774</v>
      </c>
      <c r="I1400" s="231">
        <f t="shared" si="1164"/>
        <v>0</v>
      </c>
      <c r="J1400" s="207">
        <f t="shared" si="1172"/>
        <v>180</v>
      </c>
      <c r="K1400" s="231">
        <f t="shared" si="1165"/>
        <v>0</v>
      </c>
      <c r="L1400" s="207">
        <f t="shared" si="1173"/>
        <v>0</v>
      </c>
      <c r="M1400" s="207">
        <f t="shared" si="1166"/>
        <v>500</v>
      </c>
      <c r="N1400" s="207">
        <f t="shared" si="1174"/>
        <v>14030</v>
      </c>
      <c r="O1400" s="208">
        <f>(24*60-(I1400+K1400+M1400+AR1400+AS1400+AT1400+AP1400))/24/60*100</f>
        <v>65.277777777777786</v>
      </c>
      <c r="P1400" s="208">
        <f>(X1400*24*60-(J1400+L1400+N1400+AQ1400+AU1400))/X1400/24/60*100</f>
        <v>68.167562724014331</v>
      </c>
      <c r="Q1400" s="232"/>
      <c r="R1400" s="233"/>
      <c r="S1400" s="233"/>
      <c r="T1400" s="234"/>
      <c r="U1400" s="234"/>
      <c r="V1400" s="272"/>
      <c r="W1400" s="213"/>
      <c r="X1400" s="214">
        <f>X1399</f>
        <v>31</v>
      </c>
      <c r="Y1400" s="182" t="s">
        <v>62</v>
      </c>
      <c r="Z1400" s="215"/>
      <c r="AA1400" s="216"/>
      <c r="AB1400" s="216"/>
      <c r="AC1400" s="210">
        <f t="shared" si="1167"/>
        <v>0</v>
      </c>
      <c r="AD1400" s="235"/>
      <c r="AE1400" s="235"/>
      <c r="AF1400" s="235"/>
      <c r="AG1400" s="210">
        <f t="shared" si="1168"/>
        <v>0</v>
      </c>
      <c r="AH1400" s="235">
        <v>160</v>
      </c>
      <c r="AI1400" s="235">
        <v>180</v>
      </c>
      <c r="AJ1400" s="235">
        <v>160</v>
      </c>
      <c r="AK1400" s="210">
        <f t="shared" si="1169"/>
        <v>500</v>
      </c>
      <c r="AL1400" s="233"/>
      <c r="AM1400" s="233"/>
      <c r="AN1400" s="233"/>
      <c r="AO1400" s="207">
        <f t="shared" si="1176"/>
        <v>0</v>
      </c>
      <c r="AP1400" s="236"/>
      <c r="AQ1400" s="411">
        <f t="shared" si="1177"/>
        <v>0</v>
      </c>
      <c r="AR1400" s="237"/>
      <c r="AS1400" s="237"/>
      <c r="AT1400" s="237"/>
      <c r="AU1400" s="219">
        <f t="shared" si="1178"/>
        <v>0</v>
      </c>
      <c r="AV1400" s="263" t="s">
        <v>64</v>
      </c>
      <c r="AW1400" s="221"/>
      <c r="AX1400" s="210"/>
      <c r="AY1400" s="210"/>
      <c r="AZ1400" s="219">
        <f t="shared" si="1181"/>
        <v>0</v>
      </c>
      <c r="BA1400" s="222">
        <f t="shared" si="1179"/>
        <v>0</v>
      </c>
      <c r="BB1400" s="221"/>
      <c r="BC1400" s="210"/>
      <c r="BD1400" s="210"/>
      <c r="BE1400" s="219">
        <f t="shared" si="1182"/>
        <v>0</v>
      </c>
      <c r="BF1400" s="222">
        <f t="shared" si="1170"/>
        <v>0</v>
      </c>
      <c r="BG1400" s="238"/>
      <c r="BH1400" s="224" t="s">
        <v>65</v>
      </c>
      <c r="BI1400" s="268">
        <v>1.07</v>
      </c>
      <c r="BJ1400" s="249">
        <v>1.19</v>
      </c>
      <c r="BK1400" s="226"/>
      <c r="BL1400" s="269"/>
      <c r="BM1400" s="268">
        <v>1</v>
      </c>
      <c r="BN1400" s="226">
        <v>1.1200000000000001</v>
      </c>
      <c r="BO1400" s="226"/>
      <c r="BP1400" s="270"/>
      <c r="BQ1400" s="268">
        <v>1</v>
      </c>
      <c r="BR1400" s="226">
        <v>1.1200000000000001</v>
      </c>
      <c r="BS1400" s="226"/>
      <c r="BT1400" s="271"/>
      <c r="BU1400" s="8"/>
      <c r="BV1400" s="87"/>
      <c r="BW1400" s="104" t="s">
        <v>66</v>
      </c>
      <c r="BX1400" s="127">
        <f>BI1400+BM1400+BQ1400</f>
        <v>3.0700000000000003</v>
      </c>
      <c r="BY1400" s="128">
        <f>BJ1400+BN1400+BR1400</f>
        <v>3.43</v>
      </c>
      <c r="BZ1400" s="102">
        <f>BK1400+BO1400+BS1400</f>
        <v>0</v>
      </c>
      <c r="CA1400" s="124">
        <f>BL1400+BP1400+BT1400</f>
        <v>0</v>
      </c>
      <c r="CB1400" s="8"/>
      <c r="CC1400" s="87"/>
      <c r="CD1400" s="90" t="s">
        <v>66</v>
      </c>
      <c r="CE1400" s="129">
        <f>BX1400</f>
        <v>3.0700000000000003</v>
      </c>
      <c r="CF1400" s="102">
        <f>BY1400</f>
        <v>3.43</v>
      </c>
      <c r="CG1400" s="102">
        <f>BZ1400</f>
        <v>0</v>
      </c>
      <c r="CH1400" s="126">
        <f>CA1400</f>
        <v>0</v>
      </c>
      <c r="CI1400" s="8"/>
      <c r="CJ1400" s="9"/>
      <c r="CK1400" s="25" t="s">
        <v>65</v>
      </c>
      <c r="CL1400" s="31">
        <f>BJ1400/(BJ1400+C1401)%</f>
        <v>3.0666151269166342</v>
      </c>
      <c r="CM1400" s="31">
        <f>BN1400/(BN1400+D1401)%</f>
        <v>3.0914460791078975</v>
      </c>
      <c r="CN1400" s="31">
        <f>BR1400/(BR1400+E1401)%</f>
        <v>3.7184594953519259</v>
      </c>
      <c r="CO1400" s="32">
        <f>BY1400/(BY1400+F1401)%</f>
        <v>3.2618825722273996</v>
      </c>
      <c r="CP1400" s="8"/>
      <c r="CQ1400" s="25" t="s">
        <v>65</v>
      </c>
      <c r="CR1400" s="31">
        <f>BK1400/C1401%</f>
        <v>0</v>
      </c>
      <c r="CS1400" s="31">
        <f>BO1400/D1401%</f>
        <v>0</v>
      </c>
      <c r="CT1400" s="31">
        <f>BS1400/E1401%</f>
        <v>0</v>
      </c>
      <c r="CU1400" s="32">
        <f>BZ1400/F1401%</f>
        <v>0</v>
      </c>
    </row>
    <row r="1401" spans="1:99" ht="15.75" customHeight="1" x14ac:dyDescent="0.25">
      <c r="A1401" s="182" t="s">
        <v>66</v>
      </c>
      <c r="B1401" s="202"/>
      <c r="C1401" s="204">
        <v>37.615000000000002</v>
      </c>
      <c r="D1401" s="204">
        <v>35.109000000000002</v>
      </c>
      <c r="E1401" s="204">
        <v>29</v>
      </c>
      <c r="F1401" s="205">
        <f t="shared" si="1180"/>
        <v>101.724</v>
      </c>
      <c r="G1401" s="206">
        <f t="shared" si="1171"/>
        <v>3080.9110000000005</v>
      </c>
      <c r="H1401" s="205">
        <f>G1401/BH1383</f>
        <v>99.384225806451624</v>
      </c>
      <c r="I1401" s="231">
        <f t="shared" si="1164"/>
        <v>0</v>
      </c>
      <c r="J1401" s="207">
        <f t="shared" si="1172"/>
        <v>0</v>
      </c>
      <c r="K1401" s="231">
        <f t="shared" si="1165"/>
        <v>0</v>
      </c>
      <c r="L1401" s="207">
        <f t="shared" si="1173"/>
        <v>30</v>
      </c>
      <c r="M1401" s="207">
        <f t="shared" si="1166"/>
        <v>390</v>
      </c>
      <c r="N1401" s="207">
        <f t="shared" si="1174"/>
        <v>14800</v>
      </c>
      <c r="O1401" s="208">
        <f>(24*60-(I1401+K1401+M1401+AR1401+AS1401+AT1401+AP1401))/24/60*100</f>
        <v>72.916666666666657</v>
      </c>
      <c r="P1401" s="208">
        <f>(X1401*24*60-(J1401+L1401+N1401+AQ1401+AU1401))/X1401/24/60*100</f>
        <v>66.577060931899652</v>
      </c>
      <c r="Q1401" s="232"/>
      <c r="R1401" s="233"/>
      <c r="S1401" s="233"/>
      <c r="T1401" s="234"/>
      <c r="U1401" s="234"/>
      <c r="V1401" s="272"/>
      <c r="W1401" s="213"/>
      <c r="X1401" s="214">
        <f>X1400</f>
        <v>31</v>
      </c>
      <c r="Y1401" s="182" t="s">
        <v>66</v>
      </c>
      <c r="Z1401" s="215"/>
      <c r="AA1401" s="216"/>
      <c r="AB1401" s="216"/>
      <c r="AC1401" s="210">
        <f t="shared" si="1167"/>
        <v>0</v>
      </c>
      <c r="AD1401" s="246"/>
      <c r="AE1401" s="246"/>
      <c r="AF1401" s="235"/>
      <c r="AG1401" s="210">
        <f t="shared" si="1168"/>
        <v>0</v>
      </c>
      <c r="AH1401" s="235">
        <v>120</v>
      </c>
      <c r="AI1401" s="235">
        <v>160</v>
      </c>
      <c r="AJ1401" s="235">
        <v>110</v>
      </c>
      <c r="AK1401" s="210">
        <f t="shared" si="1169"/>
        <v>390</v>
      </c>
      <c r="AL1401" s="233"/>
      <c r="AM1401" s="233"/>
      <c r="AN1401" s="233"/>
      <c r="AO1401" s="207">
        <f t="shared" si="1176"/>
        <v>0</v>
      </c>
      <c r="AP1401" s="236"/>
      <c r="AQ1401" s="411">
        <f t="shared" si="1177"/>
        <v>0</v>
      </c>
      <c r="AR1401" s="237"/>
      <c r="AS1401" s="237"/>
      <c r="AT1401" s="237"/>
      <c r="AU1401" s="219">
        <f t="shared" si="1178"/>
        <v>90</v>
      </c>
      <c r="AV1401" s="263" t="s">
        <v>67</v>
      </c>
      <c r="AW1401" s="221"/>
      <c r="AX1401" s="210"/>
      <c r="AY1401" s="210"/>
      <c r="AZ1401" s="219">
        <f t="shared" si="1181"/>
        <v>0</v>
      </c>
      <c r="BA1401" s="222">
        <f t="shared" si="1179"/>
        <v>0</v>
      </c>
      <c r="BB1401" s="221"/>
      <c r="BC1401" s="210"/>
      <c r="BD1401" s="210"/>
      <c r="BE1401" s="219">
        <f t="shared" si="1182"/>
        <v>0</v>
      </c>
      <c r="BF1401" s="222">
        <f t="shared" si="1170"/>
        <v>0</v>
      </c>
      <c r="BG1401" s="223"/>
      <c r="BH1401" s="195"/>
      <c r="BI1401" s="278"/>
      <c r="BJ1401" s="276"/>
      <c r="BK1401" s="279"/>
      <c r="BL1401" s="280"/>
      <c r="BM1401" s="279"/>
      <c r="BN1401" s="281"/>
      <c r="BO1401" s="281"/>
      <c r="BP1401" s="280"/>
      <c r="BQ1401" s="279"/>
      <c r="BR1401" s="197"/>
      <c r="BS1401" s="197"/>
      <c r="BT1401" s="282"/>
      <c r="BU1401" s="8"/>
      <c r="BV1401" s="87"/>
      <c r="BW1401" s="107"/>
      <c r="BX1401" s="130"/>
      <c r="BY1401" s="93"/>
      <c r="BZ1401" s="93"/>
      <c r="CA1401" s="98"/>
      <c r="CB1401" s="8"/>
      <c r="CC1401" s="87"/>
      <c r="CD1401" s="131"/>
      <c r="CE1401" s="132"/>
      <c r="CF1401" s="93"/>
      <c r="CG1401" s="93"/>
      <c r="CH1401" s="133"/>
      <c r="CI1401" s="8"/>
      <c r="CJ1401" s="9"/>
      <c r="CK1401" s="25"/>
      <c r="CL1401" s="2"/>
      <c r="CM1401" s="2"/>
      <c r="CN1401" s="2"/>
      <c r="CO1401" s="3"/>
      <c r="CP1401" s="8"/>
      <c r="CQ1401" s="25"/>
      <c r="CR1401" s="2"/>
      <c r="CS1401" s="2"/>
      <c r="CT1401" s="2"/>
      <c r="CU1401" s="3"/>
    </row>
    <row r="1402" spans="1:99" ht="15.75" customHeight="1" x14ac:dyDescent="0.25">
      <c r="A1402" s="182" t="s">
        <v>68</v>
      </c>
      <c r="B1402" s="202"/>
      <c r="C1402" s="204">
        <v>20.7</v>
      </c>
      <c r="D1402" s="204">
        <v>14.55</v>
      </c>
      <c r="E1402" s="204">
        <v>20.399999999999999</v>
      </c>
      <c r="F1402" s="205">
        <f t="shared" si="1180"/>
        <v>55.65</v>
      </c>
      <c r="G1402" s="206">
        <f t="shared" si="1171"/>
        <v>1144.2670000000003</v>
      </c>
      <c r="H1402" s="205">
        <f>G1402/BH1383</f>
        <v>36.911838709677426</v>
      </c>
      <c r="I1402" s="231">
        <f t="shared" si="1164"/>
        <v>0</v>
      </c>
      <c r="J1402" s="207">
        <f t="shared" si="1172"/>
        <v>0</v>
      </c>
      <c r="K1402" s="231">
        <f t="shared" si="1165"/>
        <v>30</v>
      </c>
      <c r="L1402" s="207">
        <f t="shared" si="1173"/>
        <v>30</v>
      </c>
      <c r="M1402" s="207">
        <f t="shared" si="1166"/>
        <v>180</v>
      </c>
      <c r="N1402" s="207">
        <f t="shared" si="1174"/>
        <v>12710</v>
      </c>
      <c r="O1402" s="208">
        <f>(24*60-(I1402+K1402+M1402+AR1402+AS1402+AT1402+AP1402))/24/60*100</f>
        <v>85.416666666666657</v>
      </c>
      <c r="P1402" s="208">
        <f>(X1402*24*60-(J1402+L1402+N1402+AQ1402+AU1402))/X1402/24/60*100</f>
        <v>71.460573476702507</v>
      </c>
      <c r="Q1402" s="232"/>
      <c r="R1402" s="233"/>
      <c r="S1402" s="233"/>
      <c r="T1402" s="234"/>
      <c r="U1402" s="234"/>
      <c r="V1402" s="272"/>
      <c r="W1402" s="213"/>
      <c r="X1402" s="214">
        <v>31</v>
      </c>
      <c r="Y1402" s="182" t="s">
        <v>68</v>
      </c>
      <c r="Z1402" s="215"/>
      <c r="AA1402" s="216"/>
      <c r="AB1402" s="216"/>
      <c r="AC1402" s="210">
        <f t="shared" si="1167"/>
        <v>0</v>
      </c>
      <c r="AD1402" s="235">
        <v>30</v>
      </c>
      <c r="AE1402" s="235"/>
      <c r="AF1402" s="235"/>
      <c r="AG1402" s="210">
        <f t="shared" si="1168"/>
        <v>30</v>
      </c>
      <c r="AH1402" s="216"/>
      <c r="AI1402" s="216">
        <v>40</v>
      </c>
      <c r="AJ1402" s="216">
        <v>140</v>
      </c>
      <c r="AK1402" s="210">
        <f t="shared" si="1169"/>
        <v>180</v>
      </c>
      <c r="AL1402" s="233"/>
      <c r="AM1402" s="233"/>
      <c r="AN1402" s="233"/>
      <c r="AO1402" s="207">
        <f t="shared" si="1176"/>
        <v>0</v>
      </c>
      <c r="AP1402" s="236"/>
      <c r="AQ1402" s="411">
        <f t="shared" si="1177"/>
        <v>0</v>
      </c>
      <c r="AR1402" s="237"/>
      <c r="AS1402" s="237"/>
      <c r="AT1402" s="237"/>
      <c r="AU1402" s="219">
        <f t="shared" si="1178"/>
        <v>0</v>
      </c>
      <c r="AV1402" s="263" t="s">
        <v>69</v>
      </c>
      <c r="AW1402" s="221"/>
      <c r="AX1402" s="210"/>
      <c r="AY1402" s="210"/>
      <c r="AZ1402" s="219">
        <f t="shared" si="1181"/>
        <v>0</v>
      </c>
      <c r="BA1402" s="222">
        <f t="shared" si="1179"/>
        <v>0</v>
      </c>
      <c r="BB1402" s="221"/>
      <c r="BC1402" s="210"/>
      <c r="BD1402" s="210"/>
      <c r="BE1402" s="219">
        <f t="shared" si="1182"/>
        <v>0</v>
      </c>
      <c r="BF1402" s="222">
        <f t="shared" si="1170"/>
        <v>0</v>
      </c>
      <c r="BG1402" s="238"/>
      <c r="BH1402" s="224" t="s">
        <v>70</v>
      </c>
      <c r="BI1402" s="268">
        <v>0.5</v>
      </c>
      <c r="BJ1402" s="249">
        <v>0.5</v>
      </c>
      <c r="BK1402" s="226"/>
      <c r="BL1402" s="269"/>
      <c r="BM1402" s="268">
        <v>0.5</v>
      </c>
      <c r="BN1402" s="226">
        <v>0.5</v>
      </c>
      <c r="BO1402" s="226"/>
      <c r="BP1402" s="270"/>
      <c r="BQ1402" s="268">
        <v>0.4</v>
      </c>
      <c r="BR1402" s="226">
        <v>0.4</v>
      </c>
      <c r="BS1402" s="226"/>
      <c r="BT1402" s="250"/>
      <c r="BU1402" s="8"/>
      <c r="BV1402" s="87"/>
      <c r="BW1402" s="104" t="s">
        <v>68</v>
      </c>
      <c r="BX1402" s="127">
        <f>BI1402+BM1402+BQ1402</f>
        <v>1.4</v>
      </c>
      <c r="BY1402" s="128">
        <f>BJ1402+BN1402+BR1402</f>
        <v>1.4</v>
      </c>
      <c r="BZ1402" s="102">
        <f>BK1402+BO1402+BS1402</f>
        <v>0</v>
      </c>
      <c r="CA1402" s="124">
        <f>BL1402+BP1402+BT1402</f>
        <v>0</v>
      </c>
      <c r="CB1402" s="8"/>
      <c r="CC1402" s="87"/>
      <c r="CD1402" s="131" t="s">
        <v>68</v>
      </c>
      <c r="CE1402" s="129">
        <f>BX1402</f>
        <v>1.4</v>
      </c>
      <c r="CF1402" s="102">
        <f>BY1402</f>
        <v>1.4</v>
      </c>
      <c r="CG1402" s="102">
        <f>BZ1402</f>
        <v>0</v>
      </c>
      <c r="CH1402" s="126">
        <f>CA1402</f>
        <v>0</v>
      </c>
      <c r="CI1402" s="8"/>
      <c r="CJ1402" s="9"/>
      <c r="CK1402" s="25" t="s">
        <v>70</v>
      </c>
      <c r="CL1402" s="31">
        <f>BJ1402/(BJ1402+C1402)%</f>
        <v>2.358490566037736</v>
      </c>
      <c r="CM1402" s="31">
        <f>BN1402/(BN1402+D1402)%</f>
        <v>3.3222591362126246</v>
      </c>
      <c r="CN1402" s="31">
        <f>BR1402/(BR1402+E1402)%</f>
        <v>1.9230769230769236</v>
      </c>
      <c r="CO1402" s="32">
        <f>BY1402/(BY1402+F1402)%</f>
        <v>2.4539877300613493</v>
      </c>
      <c r="CP1402" s="8"/>
      <c r="CQ1402" s="25" t="s">
        <v>70</v>
      </c>
      <c r="CR1402" s="31">
        <f>BK1402/C1402%</f>
        <v>0</v>
      </c>
      <c r="CS1402" s="31">
        <f>BO1402/D1402%</f>
        <v>0</v>
      </c>
      <c r="CT1402" s="31">
        <f>BS1402/E1402%</f>
        <v>0</v>
      </c>
      <c r="CU1402" s="32">
        <f>BZ1402/F1402%</f>
        <v>0</v>
      </c>
    </row>
    <row r="1403" spans="1:99" ht="15.75" customHeight="1" x14ac:dyDescent="0.25">
      <c r="A1403" s="182" t="s">
        <v>71</v>
      </c>
      <c r="B1403" s="202"/>
      <c r="C1403" s="204">
        <v>5.4749999999999996</v>
      </c>
      <c r="D1403" s="204">
        <v>2.97</v>
      </c>
      <c r="E1403" s="204">
        <v>4.51</v>
      </c>
      <c r="F1403" s="244">
        <f t="shared" si="1180"/>
        <v>12.955</v>
      </c>
      <c r="G1403" s="206">
        <f t="shared" si="1171"/>
        <v>331.08099999999996</v>
      </c>
      <c r="H1403" s="206">
        <f>G1403/BH1383</f>
        <v>10.680032258064514</v>
      </c>
      <c r="I1403" s="207">
        <f t="shared" si="1164"/>
        <v>0</v>
      </c>
      <c r="J1403" s="207">
        <f t="shared" si="1172"/>
        <v>0</v>
      </c>
      <c r="K1403" s="207">
        <f t="shared" si="1165"/>
        <v>0</v>
      </c>
      <c r="L1403" s="207">
        <f t="shared" si="1173"/>
        <v>0</v>
      </c>
      <c r="M1403" s="207">
        <f t="shared" si="1166"/>
        <v>280</v>
      </c>
      <c r="N1403" s="207">
        <f t="shared" si="1174"/>
        <v>8390</v>
      </c>
      <c r="O1403" s="208">
        <f>(7*24*60-(I1403+K1403+M1403+AR1403+AS1403+AT1403+AP1403))/7/24/60*100</f>
        <v>97.222222222222214</v>
      </c>
      <c r="P1403" s="208">
        <f>(7*X1403*24*60-(J1403+L1403+N1403+AQ1403+AU1403))/7/X1403/24/60*100</f>
        <v>97.31502816180236</v>
      </c>
      <c r="Q1403" s="209"/>
      <c r="R1403" s="210"/>
      <c r="S1403" s="210"/>
      <c r="T1403" s="209"/>
      <c r="U1403" s="209"/>
      <c r="V1403" s="212"/>
      <c r="W1403" s="213"/>
      <c r="X1403" s="214">
        <f>X1396</f>
        <v>31</v>
      </c>
      <c r="Y1403" s="182" t="s">
        <v>71</v>
      </c>
      <c r="Z1403" s="215"/>
      <c r="AA1403" s="216"/>
      <c r="AB1403" s="216"/>
      <c r="AC1403" s="210">
        <f t="shared" si="1167"/>
        <v>0</v>
      </c>
      <c r="AD1403" s="235"/>
      <c r="AE1403" s="235"/>
      <c r="AF1403" s="235"/>
      <c r="AG1403" s="210">
        <f t="shared" si="1168"/>
        <v>0</v>
      </c>
      <c r="AH1403" s="216">
        <v>0</v>
      </c>
      <c r="AI1403" s="216">
        <v>240</v>
      </c>
      <c r="AJ1403" s="216">
        <v>40</v>
      </c>
      <c r="AK1403" s="210">
        <f t="shared" si="1169"/>
        <v>280</v>
      </c>
      <c r="AL1403" s="233"/>
      <c r="AM1403" s="233"/>
      <c r="AN1403" s="233"/>
      <c r="AO1403" s="207">
        <f t="shared" si="1176"/>
        <v>0</v>
      </c>
      <c r="AP1403" s="209"/>
      <c r="AQ1403" s="411">
        <f t="shared" si="1177"/>
        <v>0</v>
      </c>
      <c r="AR1403" s="210"/>
      <c r="AS1403" s="210"/>
      <c r="AT1403" s="210"/>
      <c r="AU1403" s="219">
        <f t="shared" si="1178"/>
        <v>0</v>
      </c>
      <c r="AV1403" s="263" t="s">
        <v>72</v>
      </c>
      <c r="AW1403" s="221">
        <f>AH1403</f>
        <v>0</v>
      </c>
      <c r="AX1403" s="221">
        <f>AI1403</f>
        <v>240</v>
      </c>
      <c r="AY1403" s="221">
        <f>AJ1403</f>
        <v>40</v>
      </c>
      <c r="AZ1403" s="219">
        <f t="shared" si="1181"/>
        <v>280</v>
      </c>
      <c r="BA1403" s="222">
        <f t="shared" si="1179"/>
        <v>4990</v>
      </c>
      <c r="BB1403" s="221"/>
      <c r="BC1403" s="210"/>
      <c r="BD1403" s="210"/>
      <c r="BE1403" s="219">
        <f t="shared" si="1182"/>
        <v>0</v>
      </c>
      <c r="BF1403" s="222">
        <f t="shared" si="1170"/>
        <v>0</v>
      </c>
      <c r="BG1403" s="223"/>
      <c r="BH1403" s="195"/>
      <c r="BI1403" s="274"/>
      <c r="BJ1403" s="240"/>
      <c r="BK1403" s="241"/>
      <c r="BL1403" s="275"/>
      <c r="BM1403" s="274"/>
      <c r="BN1403" s="241"/>
      <c r="BO1403" s="241"/>
      <c r="BP1403" s="276"/>
      <c r="BQ1403" s="274"/>
      <c r="BR1403" s="241"/>
      <c r="BS1403" s="241"/>
      <c r="BT1403" s="265"/>
      <c r="BU1403" s="8"/>
      <c r="BV1403" s="87"/>
      <c r="BW1403" s="134"/>
      <c r="BX1403" s="130"/>
      <c r="BY1403" s="93"/>
      <c r="BZ1403" s="93"/>
      <c r="CA1403" s="98"/>
      <c r="CB1403" s="8"/>
      <c r="CC1403" s="87"/>
      <c r="CD1403" s="90"/>
      <c r="CE1403" s="109"/>
      <c r="CF1403" s="93"/>
      <c r="CG1403" s="93"/>
      <c r="CH1403" s="110"/>
      <c r="CI1403" s="8"/>
      <c r="CJ1403" s="9"/>
      <c r="CK1403" s="25"/>
      <c r="CL1403" s="2"/>
      <c r="CM1403" s="2"/>
      <c r="CN1403" s="2"/>
      <c r="CO1403" s="3"/>
      <c r="CP1403" s="8"/>
      <c r="CQ1403" s="25"/>
      <c r="CR1403" s="2"/>
      <c r="CS1403" s="2"/>
      <c r="CT1403" s="2"/>
      <c r="CU1403" s="3"/>
    </row>
    <row r="1404" spans="1:99" ht="15.75" customHeight="1" x14ac:dyDescent="0.25">
      <c r="A1404" s="182" t="s">
        <v>73</v>
      </c>
      <c r="B1404" s="202"/>
      <c r="C1404" s="204">
        <v>11.465</v>
      </c>
      <c r="D1404" s="204">
        <v>14.14</v>
      </c>
      <c r="E1404" s="204">
        <v>14.22</v>
      </c>
      <c r="F1404" s="205">
        <f t="shared" ref="F1404:F1410" si="1185">C1404+D1404+E1404</f>
        <v>39.825000000000003</v>
      </c>
      <c r="G1404" s="206">
        <f t="shared" si="1171"/>
        <v>781.05499999999995</v>
      </c>
      <c r="H1404" s="205">
        <f>G1404/BH1383</f>
        <v>25.195322580645161</v>
      </c>
      <c r="I1404" s="231">
        <f t="shared" ref="I1404:I1409" si="1186">AC1404</f>
        <v>0</v>
      </c>
      <c r="J1404" s="207">
        <f t="shared" si="1172"/>
        <v>0</v>
      </c>
      <c r="K1404" s="231">
        <f t="shared" ref="K1404:K1409" si="1187">AG1404</f>
        <v>0</v>
      </c>
      <c r="L1404" s="207">
        <f t="shared" si="1173"/>
        <v>45</v>
      </c>
      <c r="M1404" s="207">
        <f t="shared" ref="M1404:M1409" si="1188">AK1404</f>
        <v>465</v>
      </c>
      <c r="N1404" s="207">
        <f t="shared" si="1174"/>
        <v>14320</v>
      </c>
      <c r="O1404" s="208">
        <f t="shared" ref="O1404:O1409" si="1189">(24*60-(I1404+K1404+M1404+AR1404+AS1404+AT1404+AP1404))/24/60*100</f>
        <v>67.708333333333343</v>
      </c>
      <c r="P1404" s="208">
        <f t="shared" ref="P1404:P1409" si="1190">(X1404*24*60-(J1404+L1404+N1404+AQ1404+AU1404))/X1404/24/60*100</f>
        <v>67.820340501792117</v>
      </c>
      <c r="Q1404" s="232"/>
      <c r="R1404" s="233"/>
      <c r="S1404" s="233"/>
      <c r="T1404" s="234"/>
      <c r="U1404" s="234"/>
      <c r="V1404" s="272"/>
      <c r="W1404" s="213"/>
      <c r="X1404" s="214">
        <v>31</v>
      </c>
      <c r="Y1404" s="182" t="s">
        <v>73</v>
      </c>
      <c r="Z1404" s="215"/>
      <c r="AA1404" s="216"/>
      <c r="AB1404" s="216"/>
      <c r="AC1404" s="210">
        <f t="shared" ref="AC1404:AC1409" si="1191">Z1404+AA1404+AB1404</f>
        <v>0</v>
      </c>
      <c r="AD1404" s="235"/>
      <c r="AE1404" s="235"/>
      <c r="AF1404" s="235"/>
      <c r="AG1404" s="210">
        <f t="shared" ref="AG1404:AG1409" si="1192">AD1404+AE1404+AF1404</f>
        <v>0</v>
      </c>
      <c r="AH1404" s="216">
        <v>145</v>
      </c>
      <c r="AI1404" s="216">
        <v>200</v>
      </c>
      <c r="AJ1404" s="216">
        <v>120</v>
      </c>
      <c r="AK1404" s="210">
        <f t="shared" ref="AK1404:AK1409" si="1193">AH1404+AI1404+AJ1404</f>
        <v>465</v>
      </c>
      <c r="AL1404" s="233"/>
      <c r="AM1404" s="233"/>
      <c r="AN1404" s="233"/>
      <c r="AO1404" s="207">
        <f t="shared" si="1176"/>
        <v>0</v>
      </c>
      <c r="AP1404" s="236"/>
      <c r="AQ1404" s="411">
        <f t="shared" si="1177"/>
        <v>0</v>
      </c>
      <c r="AR1404" s="237"/>
      <c r="AS1404" s="237"/>
      <c r="AT1404" s="237"/>
      <c r="AU1404" s="219">
        <f t="shared" si="1178"/>
        <v>0</v>
      </c>
      <c r="AV1404" s="263" t="s">
        <v>74</v>
      </c>
      <c r="AW1404" s="221"/>
      <c r="AX1404" s="210"/>
      <c r="AY1404" s="210"/>
      <c r="AZ1404" s="219">
        <f t="shared" ref="AZ1404:AZ1409" si="1194">AW1404+AX1404+AY1404</f>
        <v>0</v>
      </c>
      <c r="BA1404" s="222">
        <f t="shared" si="1179"/>
        <v>0</v>
      </c>
      <c r="BB1404" s="221"/>
      <c r="BC1404" s="210"/>
      <c r="BD1404" s="210"/>
      <c r="BE1404" s="219">
        <f t="shared" ref="BE1404:BE1409" si="1195">BB1404+BC1404+BD1404</f>
        <v>0</v>
      </c>
      <c r="BF1404" s="222">
        <f t="shared" si="1170"/>
        <v>0</v>
      </c>
      <c r="BG1404" s="238"/>
      <c r="BH1404" s="224" t="s">
        <v>71</v>
      </c>
      <c r="BI1404" s="268">
        <v>0.35</v>
      </c>
      <c r="BJ1404" s="249">
        <v>0.35</v>
      </c>
      <c r="BK1404" s="226"/>
      <c r="BL1404" s="269"/>
      <c r="BM1404" s="268">
        <v>0.35</v>
      </c>
      <c r="BN1404" s="226">
        <v>0.35</v>
      </c>
      <c r="BO1404" s="226"/>
      <c r="BP1404" s="270"/>
      <c r="BQ1404" s="268">
        <v>0.34</v>
      </c>
      <c r="BR1404" s="226">
        <v>0.34</v>
      </c>
      <c r="BS1404" s="226"/>
      <c r="BT1404" s="250"/>
      <c r="BU1404" s="8"/>
      <c r="BV1404" s="87"/>
      <c r="BW1404" s="104" t="s">
        <v>71</v>
      </c>
      <c r="BX1404" s="127">
        <f t="shared" ref="BX1404:CA1405" si="1196">BI1404+BM1404+BQ1404</f>
        <v>1.04</v>
      </c>
      <c r="BY1404" s="128">
        <f t="shared" si="1196"/>
        <v>1.04</v>
      </c>
      <c r="BZ1404" s="102">
        <f t="shared" si="1196"/>
        <v>0</v>
      </c>
      <c r="CA1404" s="124">
        <f t="shared" si="1196"/>
        <v>0</v>
      </c>
      <c r="CB1404" s="8"/>
      <c r="CC1404" s="87"/>
      <c r="CD1404" s="131" t="s">
        <v>71</v>
      </c>
      <c r="CE1404" s="129">
        <f t="shared" ref="CE1404:CH1405" si="1197">BX1404</f>
        <v>1.04</v>
      </c>
      <c r="CF1404" s="102">
        <f t="shared" si="1197"/>
        <v>1.04</v>
      </c>
      <c r="CG1404" s="102">
        <f t="shared" si="1197"/>
        <v>0</v>
      </c>
      <c r="CH1404" s="126">
        <f t="shared" si="1197"/>
        <v>0</v>
      </c>
      <c r="CI1404" s="8"/>
      <c r="CJ1404" s="9"/>
      <c r="CK1404" s="25" t="s">
        <v>75</v>
      </c>
      <c r="CL1404" s="31">
        <f>BJ1404/(BJ1404+C1403)%</f>
        <v>6.0085836909871242</v>
      </c>
      <c r="CM1404" s="31">
        <f>BN1404/(BN1404+D1403)%</f>
        <v>10.542168674698795</v>
      </c>
      <c r="CN1404" s="31">
        <f>BR1404/(BR1404+E1404)%</f>
        <v>2.3351648351648353</v>
      </c>
      <c r="CO1404" s="32">
        <f>BY1404/(BY1404+F1403)%</f>
        <v>7.4312254376563054</v>
      </c>
      <c r="CP1404" s="8"/>
      <c r="CQ1404" s="25" t="s">
        <v>75</v>
      </c>
      <c r="CR1404" s="31">
        <f>BK1404/C1403%</f>
        <v>0</v>
      </c>
      <c r="CS1404" s="31">
        <f>BO1404/D1403%</f>
        <v>0</v>
      </c>
      <c r="CT1404" s="31">
        <f>BS1404/E1403%</f>
        <v>0</v>
      </c>
      <c r="CU1404" s="32">
        <f>BZ1404/F1403%</f>
        <v>0</v>
      </c>
    </row>
    <row r="1405" spans="1:99" ht="15.75" customHeight="1" x14ac:dyDescent="0.25">
      <c r="A1405" s="201" t="s">
        <v>76</v>
      </c>
      <c r="B1405" s="202"/>
      <c r="C1405" s="204">
        <v>15.824999999999999</v>
      </c>
      <c r="D1405" s="204">
        <v>23.516999999999999</v>
      </c>
      <c r="E1405" s="204">
        <v>0</v>
      </c>
      <c r="F1405" s="206">
        <f t="shared" si="1185"/>
        <v>39.341999999999999</v>
      </c>
      <c r="G1405" s="206">
        <f t="shared" si="1171"/>
        <v>1081.4428</v>
      </c>
      <c r="H1405" s="206">
        <f>G1405/BH1383</f>
        <v>34.885251612903225</v>
      </c>
      <c r="I1405" s="207">
        <f t="shared" si="1186"/>
        <v>0</v>
      </c>
      <c r="J1405" s="207">
        <f t="shared" si="1172"/>
        <v>45</v>
      </c>
      <c r="K1405" s="207">
        <f t="shared" si="1187"/>
        <v>0</v>
      </c>
      <c r="L1405" s="207">
        <f t="shared" si="1173"/>
        <v>45</v>
      </c>
      <c r="M1405" s="207">
        <f t="shared" si="1188"/>
        <v>0</v>
      </c>
      <c r="N1405" s="207">
        <f t="shared" si="1174"/>
        <v>6755</v>
      </c>
      <c r="O1405" s="208">
        <f t="shared" si="1189"/>
        <v>100</v>
      </c>
      <c r="P1405" s="208">
        <f t="shared" si="1190"/>
        <v>84.599014336917548</v>
      </c>
      <c r="Q1405" s="209" t="e">
        <f t="shared" ref="Q1405:S1410" si="1198">C1405/AL1405*60</f>
        <v>#DIV/0!</v>
      </c>
      <c r="R1405" s="210" t="e">
        <f t="shared" si="1198"/>
        <v>#DIV/0!</v>
      </c>
      <c r="S1405" s="210" t="e">
        <f t="shared" si="1198"/>
        <v>#DIV/0!</v>
      </c>
      <c r="T1405" s="209" t="e">
        <f>(F1405)/(AL1405+AM1405+AN1405)*60</f>
        <v>#DIV/0!</v>
      </c>
      <c r="U1405" s="209" t="e">
        <f>(G1405)*60/AO1405</f>
        <v>#DIV/0!</v>
      </c>
      <c r="V1405" s="212"/>
      <c r="W1405" s="213"/>
      <c r="X1405" s="214">
        <f>X1401</f>
        <v>31</v>
      </c>
      <c r="Y1405" s="201" t="s">
        <v>76</v>
      </c>
      <c r="Z1405" s="215"/>
      <c r="AA1405" s="216"/>
      <c r="AB1405" s="216"/>
      <c r="AC1405" s="210">
        <f t="shared" si="1191"/>
        <v>0</v>
      </c>
      <c r="AD1405" s="235"/>
      <c r="AE1405" s="235"/>
      <c r="AF1405" s="246"/>
      <c r="AG1405" s="210">
        <f t="shared" si="1192"/>
        <v>0</v>
      </c>
      <c r="AH1405" s="235">
        <v>0</v>
      </c>
      <c r="AI1405" s="235">
        <v>0</v>
      </c>
      <c r="AJ1405" s="235"/>
      <c r="AK1405" s="210">
        <f t="shared" si="1193"/>
        <v>0</v>
      </c>
      <c r="AL1405" s="210"/>
      <c r="AM1405" s="210"/>
      <c r="AN1405" s="210"/>
      <c r="AO1405" s="207">
        <f t="shared" si="1176"/>
        <v>0</v>
      </c>
      <c r="AP1405" s="209"/>
      <c r="AQ1405" s="411">
        <f t="shared" si="1177"/>
        <v>0</v>
      </c>
      <c r="AR1405" s="210"/>
      <c r="AS1405" s="210"/>
      <c r="AT1405" s="210"/>
      <c r="AU1405" s="219">
        <f t="shared" si="1178"/>
        <v>30</v>
      </c>
      <c r="AV1405" s="263" t="s">
        <v>77</v>
      </c>
      <c r="AW1405" s="221"/>
      <c r="AX1405" s="210"/>
      <c r="AY1405" s="210"/>
      <c r="AZ1405" s="219">
        <f t="shared" si="1194"/>
        <v>0</v>
      </c>
      <c r="BA1405" s="222">
        <f t="shared" si="1179"/>
        <v>0</v>
      </c>
      <c r="BB1405" s="221"/>
      <c r="BC1405" s="210"/>
      <c r="BD1405" s="210"/>
      <c r="BE1405" s="219">
        <f t="shared" si="1195"/>
        <v>0</v>
      </c>
      <c r="BF1405" s="222">
        <f t="shared" si="1170"/>
        <v>0</v>
      </c>
      <c r="BG1405" s="223"/>
      <c r="BH1405" s="283" t="s">
        <v>73</v>
      </c>
      <c r="BI1405" s="264">
        <v>0.3</v>
      </c>
      <c r="BJ1405" s="264">
        <v>0.3</v>
      </c>
      <c r="BK1405" s="264"/>
      <c r="BL1405" s="264"/>
      <c r="BM1405" s="264">
        <v>0.3</v>
      </c>
      <c r="BN1405" s="264">
        <v>0.3</v>
      </c>
      <c r="BO1405" s="264"/>
      <c r="BP1405" s="264"/>
      <c r="BQ1405" s="264">
        <v>0.43</v>
      </c>
      <c r="BR1405" s="264">
        <v>0.43</v>
      </c>
      <c r="BS1405" s="264"/>
      <c r="BT1405" s="250"/>
      <c r="BU1405" s="8"/>
      <c r="BV1405" s="87"/>
      <c r="BW1405" s="104" t="s">
        <v>73</v>
      </c>
      <c r="BX1405" s="135">
        <f t="shared" si="1196"/>
        <v>1.03</v>
      </c>
      <c r="BY1405" s="136">
        <f t="shared" si="1196"/>
        <v>1.03</v>
      </c>
      <c r="BZ1405" s="137">
        <f t="shared" si="1196"/>
        <v>0</v>
      </c>
      <c r="CA1405" s="138">
        <f t="shared" si="1196"/>
        <v>0</v>
      </c>
      <c r="CB1405" s="8"/>
      <c r="CC1405" s="118"/>
      <c r="CD1405" s="139" t="s">
        <v>73</v>
      </c>
      <c r="CE1405" s="140">
        <f t="shared" si="1197"/>
        <v>1.03</v>
      </c>
      <c r="CF1405" s="137">
        <f t="shared" si="1197"/>
        <v>1.03</v>
      </c>
      <c r="CG1405" s="137">
        <f t="shared" si="1197"/>
        <v>0</v>
      </c>
      <c r="CH1405" s="141">
        <f t="shared" si="1197"/>
        <v>0</v>
      </c>
      <c r="CI1405" s="8"/>
      <c r="CJ1405" s="9"/>
      <c r="CK1405" s="33"/>
      <c r="CL1405" s="4"/>
      <c r="CM1405" s="4"/>
      <c r="CN1405" s="4"/>
      <c r="CO1405" s="5"/>
      <c r="CP1405" s="8"/>
      <c r="CQ1405" s="34" t="s">
        <v>78</v>
      </c>
      <c r="CR1405" s="35">
        <f>BK1405/C1404%</f>
        <v>0</v>
      </c>
      <c r="CS1405" s="35">
        <f>BO1405/D1404%</f>
        <v>0</v>
      </c>
      <c r="CT1405" s="35">
        <f>BS1405/E1404%</f>
        <v>0</v>
      </c>
      <c r="CU1405" s="47">
        <f>BZ1405/F1404%</f>
        <v>0</v>
      </c>
    </row>
    <row r="1406" spans="1:99" ht="15.75" customHeight="1" x14ac:dyDescent="0.25">
      <c r="A1406" s="182" t="s">
        <v>79</v>
      </c>
      <c r="B1406" s="202"/>
      <c r="C1406" s="204">
        <v>11</v>
      </c>
      <c r="D1406" s="204">
        <v>16.462</v>
      </c>
      <c r="E1406" s="204">
        <v>0</v>
      </c>
      <c r="F1406" s="205">
        <f t="shared" si="1185"/>
        <v>27.462</v>
      </c>
      <c r="G1406" s="206">
        <f t="shared" si="1171"/>
        <v>985.72599999999989</v>
      </c>
      <c r="H1406" s="205">
        <f>G1406/BH1383</f>
        <v>31.797612903225804</v>
      </c>
      <c r="I1406" s="231">
        <f t="shared" si="1186"/>
        <v>0</v>
      </c>
      <c r="J1406" s="207">
        <f t="shared" si="1172"/>
        <v>90</v>
      </c>
      <c r="K1406" s="231">
        <f t="shared" si="1187"/>
        <v>0</v>
      </c>
      <c r="L1406" s="207">
        <f t="shared" si="1173"/>
        <v>0</v>
      </c>
      <c r="M1406" s="207">
        <f t="shared" si="1188"/>
        <v>40</v>
      </c>
      <c r="N1406" s="207">
        <f t="shared" si="1174"/>
        <v>9050</v>
      </c>
      <c r="O1406" s="208">
        <f t="shared" si="1189"/>
        <v>97.222222222222214</v>
      </c>
      <c r="P1406" s="208">
        <f t="shared" si="1190"/>
        <v>78.449820788530474</v>
      </c>
      <c r="Q1406" s="232" t="e">
        <f t="shared" si="1198"/>
        <v>#DIV/0!</v>
      </c>
      <c r="R1406" s="233" t="e">
        <f t="shared" si="1198"/>
        <v>#DIV/0!</v>
      </c>
      <c r="S1406" s="233" t="e">
        <f t="shared" si="1198"/>
        <v>#DIV/0!</v>
      </c>
      <c r="T1406" s="234" t="e">
        <f>(F1406)/(AL1406+AM1406+AN1406)*60</f>
        <v>#DIV/0!</v>
      </c>
      <c r="U1406" s="234" t="e">
        <f>(G1406)*60/AO1406</f>
        <v>#DIV/0!</v>
      </c>
      <c r="V1406" s="272"/>
      <c r="W1406" s="213"/>
      <c r="X1406" s="214">
        <f>X1405</f>
        <v>31</v>
      </c>
      <c r="Y1406" s="182" t="s">
        <v>79</v>
      </c>
      <c r="Z1406" s="215"/>
      <c r="AA1406" s="216"/>
      <c r="AB1406" s="216"/>
      <c r="AC1406" s="210">
        <f t="shared" si="1191"/>
        <v>0</v>
      </c>
      <c r="AD1406" s="235"/>
      <c r="AE1406" s="235"/>
      <c r="AF1406" s="246"/>
      <c r="AG1406" s="210">
        <f t="shared" si="1192"/>
        <v>0</v>
      </c>
      <c r="AH1406" s="235">
        <v>0</v>
      </c>
      <c r="AI1406" s="235">
        <v>40</v>
      </c>
      <c r="AJ1406" s="235"/>
      <c r="AK1406" s="210">
        <f t="shared" si="1193"/>
        <v>40</v>
      </c>
      <c r="AL1406" s="233"/>
      <c r="AM1406" s="233"/>
      <c r="AN1406" s="233"/>
      <c r="AO1406" s="207">
        <f t="shared" si="1176"/>
        <v>0</v>
      </c>
      <c r="AP1406" s="236"/>
      <c r="AQ1406" s="411">
        <f t="shared" si="1177"/>
        <v>480</v>
      </c>
      <c r="AR1406" s="237"/>
      <c r="AS1406" s="237"/>
      <c r="AT1406" s="237"/>
      <c r="AU1406" s="219">
        <f t="shared" si="1178"/>
        <v>0</v>
      </c>
      <c r="AV1406" s="263" t="s">
        <v>80</v>
      </c>
      <c r="AW1406" s="221"/>
      <c r="AX1406" s="210"/>
      <c r="AY1406" s="210"/>
      <c r="AZ1406" s="219">
        <f t="shared" si="1194"/>
        <v>0</v>
      </c>
      <c r="BA1406" s="222">
        <f t="shared" si="1179"/>
        <v>0</v>
      </c>
      <c r="BB1406" s="221"/>
      <c r="BC1406" s="210"/>
      <c r="BD1406" s="210"/>
      <c r="BE1406" s="219">
        <f t="shared" si="1195"/>
        <v>0</v>
      </c>
      <c r="BF1406" s="222">
        <f t="shared" si="1170"/>
        <v>0</v>
      </c>
      <c r="BG1406" s="238"/>
      <c r="BH1406" s="224" t="s">
        <v>77</v>
      </c>
      <c r="BI1406" s="225"/>
      <c r="BJ1406" s="249"/>
      <c r="BK1406" s="226">
        <v>0.316</v>
      </c>
      <c r="BL1406" s="250"/>
      <c r="BM1406" s="225"/>
      <c r="BN1406" s="226"/>
      <c r="BO1406" s="226">
        <v>0.72599999999999998</v>
      </c>
      <c r="BP1406" s="251"/>
      <c r="BQ1406" s="225"/>
      <c r="BR1406" s="226"/>
      <c r="BS1406" s="226"/>
      <c r="BT1406" s="250"/>
      <c r="BU1406" s="8"/>
      <c r="BV1406" s="87"/>
      <c r="BW1406" s="104" t="s">
        <v>77</v>
      </c>
      <c r="BX1406" s="130"/>
      <c r="BY1406" s="93"/>
      <c r="BZ1406" s="102">
        <f>BK1406+BO1406+BS1406</f>
        <v>1.042</v>
      </c>
      <c r="CA1406" s="98"/>
      <c r="CB1406" s="8"/>
      <c r="CC1406" s="87"/>
      <c r="CD1406" s="131" t="s">
        <v>77</v>
      </c>
      <c r="CE1406" s="132"/>
      <c r="CF1406" s="93"/>
      <c r="CG1406" s="102">
        <f>BZ1406</f>
        <v>1.042</v>
      </c>
      <c r="CH1406" s="133"/>
      <c r="CI1406" s="8"/>
      <c r="CJ1406" s="9"/>
      <c r="CK1406" s="34" t="s">
        <v>78</v>
      </c>
      <c r="CL1406" s="35">
        <f>BJ1405/(BJ1405+C1404)%</f>
        <v>2.5499362515937101</v>
      </c>
      <c r="CM1406" s="31">
        <f>BN1405/(BN1405+D1404)%</f>
        <v>2.0775623268698058</v>
      </c>
      <c r="CN1406" s="31">
        <f>BR1405/(BR1405+E1404)%</f>
        <v>2.9351535836177476</v>
      </c>
      <c r="CO1406" s="32">
        <f>BY1405/(BY1405+F1404)%</f>
        <v>2.521111247093379</v>
      </c>
      <c r="CP1406" s="8"/>
      <c r="CQ1406" s="25" t="s">
        <v>77</v>
      </c>
      <c r="CR1406" s="31">
        <f>BK1406/C1405%</f>
        <v>1.9968404423380726</v>
      </c>
      <c r="CS1406" s="31">
        <f>BO1406/D1405%</f>
        <v>3.0871284602627886</v>
      </c>
      <c r="CT1406" s="31" t="e">
        <f>BS1406/E1405%</f>
        <v>#DIV/0!</v>
      </c>
      <c r="CU1406" s="32">
        <f>BZ1406/F1405%</f>
        <v>2.6485689593818313</v>
      </c>
    </row>
    <row r="1407" spans="1:99" ht="15.75" customHeight="1" x14ac:dyDescent="0.25">
      <c r="A1407" s="182" t="s">
        <v>81</v>
      </c>
      <c r="B1407" s="202"/>
      <c r="C1407" s="204">
        <v>0</v>
      </c>
      <c r="D1407" s="204">
        <v>3.7909999999999999</v>
      </c>
      <c r="E1407" s="204">
        <v>8.2279999999999998</v>
      </c>
      <c r="F1407" s="205">
        <f t="shared" si="1185"/>
        <v>12.019</v>
      </c>
      <c r="G1407" s="206">
        <f t="shared" si="1171"/>
        <v>80.424999999999997</v>
      </c>
      <c r="H1407" s="205">
        <f>G1407/BH1383</f>
        <v>2.5943548387096773</v>
      </c>
      <c r="I1407" s="231">
        <f t="shared" si="1186"/>
        <v>0</v>
      </c>
      <c r="J1407" s="207">
        <f t="shared" si="1172"/>
        <v>0</v>
      </c>
      <c r="K1407" s="231">
        <f t="shared" si="1187"/>
        <v>0</v>
      </c>
      <c r="L1407" s="207">
        <f t="shared" si="1173"/>
        <v>0</v>
      </c>
      <c r="M1407" s="207">
        <f t="shared" si="1188"/>
        <v>520</v>
      </c>
      <c r="N1407" s="207">
        <f t="shared" si="1174"/>
        <v>36430</v>
      </c>
      <c r="O1407" s="208">
        <f t="shared" si="1189"/>
        <v>63.888888888888893</v>
      </c>
      <c r="P1407" s="208">
        <f t="shared" si="1190"/>
        <v>18.391577060931898</v>
      </c>
      <c r="Q1407" s="232" t="e">
        <f t="shared" si="1198"/>
        <v>#DIV/0!</v>
      </c>
      <c r="R1407" s="233" t="e">
        <f t="shared" si="1198"/>
        <v>#DIV/0!</v>
      </c>
      <c r="S1407" s="233" t="e">
        <f t="shared" si="1198"/>
        <v>#DIV/0!</v>
      </c>
      <c r="T1407" s="234" t="e">
        <f>(F1407)/(AL1407+AM1407+AN1407)*60</f>
        <v>#DIV/0!</v>
      </c>
      <c r="U1407" s="234" t="e">
        <f>(G1407)*60/AO1407</f>
        <v>#DIV/0!</v>
      </c>
      <c r="V1407" s="272"/>
      <c r="W1407" s="213"/>
      <c r="X1407" s="285">
        <f>X1406</f>
        <v>31</v>
      </c>
      <c r="Y1407" s="182" t="s">
        <v>81</v>
      </c>
      <c r="Z1407" s="215"/>
      <c r="AA1407" s="216"/>
      <c r="AB1407" s="216"/>
      <c r="AC1407" s="210">
        <f t="shared" si="1191"/>
        <v>0</v>
      </c>
      <c r="AD1407" s="216"/>
      <c r="AE1407" s="216"/>
      <c r="AF1407" s="216"/>
      <c r="AG1407" s="210">
        <f t="shared" si="1192"/>
        <v>0</v>
      </c>
      <c r="AH1407" s="235">
        <v>480</v>
      </c>
      <c r="AI1407" s="235">
        <v>0</v>
      </c>
      <c r="AJ1407" s="235">
        <v>40</v>
      </c>
      <c r="AK1407" s="210">
        <f t="shared" si="1193"/>
        <v>520</v>
      </c>
      <c r="AL1407" s="233"/>
      <c r="AM1407" s="233"/>
      <c r="AN1407" s="233"/>
      <c r="AO1407" s="207">
        <f t="shared" si="1176"/>
        <v>0</v>
      </c>
      <c r="AP1407" s="236"/>
      <c r="AQ1407" s="411">
        <f t="shared" si="1177"/>
        <v>0</v>
      </c>
      <c r="AR1407" s="237"/>
      <c r="AS1407" s="237"/>
      <c r="AT1407" s="237"/>
      <c r="AU1407" s="219">
        <f t="shared" si="1178"/>
        <v>0</v>
      </c>
      <c r="AV1407" s="263" t="s">
        <v>82</v>
      </c>
      <c r="AW1407" s="221"/>
      <c r="AX1407" s="210"/>
      <c r="AY1407" s="210"/>
      <c r="AZ1407" s="219">
        <f t="shared" si="1194"/>
        <v>0</v>
      </c>
      <c r="BA1407" s="222">
        <f t="shared" si="1179"/>
        <v>0</v>
      </c>
      <c r="BB1407" s="221"/>
      <c r="BC1407" s="210"/>
      <c r="BD1407" s="210"/>
      <c r="BE1407" s="219">
        <f t="shared" si="1195"/>
        <v>0</v>
      </c>
      <c r="BF1407" s="222">
        <f t="shared" si="1170"/>
        <v>0</v>
      </c>
      <c r="BG1407" s="284"/>
      <c r="BH1407" s="195"/>
      <c r="BI1407" s="239"/>
      <c r="BJ1407" s="240"/>
      <c r="BK1407" s="241"/>
      <c r="BL1407" s="242"/>
      <c r="BM1407" s="239"/>
      <c r="BN1407" s="241"/>
      <c r="BO1407" s="241"/>
      <c r="BP1407" s="198"/>
      <c r="BQ1407" s="239"/>
      <c r="BR1407" s="241"/>
      <c r="BS1407" s="241"/>
      <c r="BT1407" s="242"/>
      <c r="BU1407" s="8"/>
      <c r="BV1407" s="87"/>
      <c r="BW1407" s="107"/>
      <c r="BX1407" s="130"/>
      <c r="BY1407" s="93"/>
      <c r="BZ1407" s="93"/>
      <c r="CA1407" s="98"/>
      <c r="CB1407" s="8"/>
      <c r="CC1407" s="87"/>
      <c r="CD1407" s="108"/>
      <c r="CE1407" s="109"/>
      <c r="CF1407" s="93"/>
      <c r="CG1407" s="93"/>
      <c r="CH1407" s="110"/>
      <c r="CI1407" s="8"/>
      <c r="CJ1407" s="9"/>
      <c r="CK1407" s="36"/>
      <c r="CL1407" s="37"/>
      <c r="CM1407" s="37"/>
      <c r="CN1407" s="37"/>
      <c r="CO1407" s="38"/>
      <c r="CP1407" s="8"/>
      <c r="CQ1407" s="25"/>
      <c r="CR1407" s="2"/>
      <c r="CS1407" s="2"/>
      <c r="CT1407" s="2"/>
      <c r="CU1407" s="3"/>
    </row>
    <row r="1408" spans="1:99" ht="15.75" customHeight="1" x14ac:dyDescent="0.25">
      <c r="A1408" s="182" t="s">
        <v>83</v>
      </c>
      <c r="B1408" s="202"/>
      <c r="C1408" s="204">
        <v>9.6470000000000002</v>
      </c>
      <c r="D1408" s="204">
        <v>6.7919999999999998</v>
      </c>
      <c r="E1408" s="204">
        <v>0</v>
      </c>
      <c r="F1408" s="205">
        <f t="shared" si="1185"/>
        <v>16.439</v>
      </c>
      <c r="G1408" s="206">
        <f t="shared" si="1171"/>
        <v>428.11500000000007</v>
      </c>
      <c r="H1408" s="205">
        <f>G1408/BH1383</f>
        <v>13.810161290322583</v>
      </c>
      <c r="I1408" s="231">
        <f t="shared" si="1186"/>
        <v>0</v>
      </c>
      <c r="J1408" s="207">
        <f t="shared" si="1172"/>
        <v>540</v>
      </c>
      <c r="K1408" s="231">
        <f t="shared" si="1187"/>
        <v>0</v>
      </c>
      <c r="L1408" s="207">
        <f t="shared" si="1173"/>
        <v>240</v>
      </c>
      <c r="M1408" s="207">
        <f t="shared" si="1188"/>
        <v>40</v>
      </c>
      <c r="N1408" s="207">
        <f t="shared" si="1174"/>
        <v>5350</v>
      </c>
      <c r="O1408" s="208">
        <f t="shared" si="1189"/>
        <v>97.222222222222214</v>
      </c>
      <c r="P1408" s="208">
        <f t="shared" si="1190"/>
        <v>86.267921146953398</v>
      </c>
      <c r="Q1408" s="232" t="e">
        <f t="shared" si="1198"/>
        <v>#DIV/0!</v>
      </c>
      <c r="R1408" s="233" t="e">
        <f t="shared" si="1198"/>
        <v>#DIV/0!</v>
      </c>
      <c r="S1408" s="233" t="e">
        <f t="shared" si="1198"/>
        <v>#DIV/0!</v>
      </c>
      <c r="T1408" s="234" t="e">
        <f>(F1408)/(AL1408+AM1408+AN1408)*60</f>
        <v>#DIV/0!</v>
      </c>
      <c r="U1408" s="234" t="e">
        <f>(G1408)*60/AO1408</f>
        <v>#DIV/0!</v>
      </c>
      <c r="V1408" s="272"/>
      <c r="W1408" s="286"/>
      <c r="X1408" s="214">
        <f>X1407</f>
        <v>31</v>
      </c>
      <c r="Y1408" s="182" t="s">
        <v>83</v>
      </c>
      <c r="Z1408" s="215"/>
      <c r="AA1408" s="215"/>
      <c r="AB1408" s="215"/>
      <c r="AC1408" s="210">
        <f t="shared" si="1191"/>
        <v>0</v>
      </c>
      <c r="AD1408" s="215"/>
      <c r="AE1408" s="215"/>
      <c r="AF1408" s="215"/>
      <c r="AG1408" s="210">
        <f t="shared" si="1192"/>
        <v>0</v>
      </c>
      <c r="AH1408" s="235">
        <v>0</v>
      </c>
      <c r="AI1408" s="235">
        <v>40</v>
      </c>
      <c r="AJ1408" s="235"/>
      <c r="AK1408" s="210">
        <f t="shared" si="1193"/>
        <v>40</v>
      </c>
      <c r="AL1408" s="233"/>
      <c r="AM1408" s="233"/>
      <c r="AN1408" s="233"/>
      <c r="AO1408" s="207">
        <f t="shared" si="1176"/>
        <v>0</v>
      </c>
      <c r="AP1408" s="236"/>
      <c r="AQ1408" s="411">
        <f t="shared" si="1177"/>
        <v>0</v>
      </c>
      <c r="AR1408" s="237"/>
      <c r="AS1408" s="237"/>
      <c r="AT1408" s="237"/>
      <c r="AU1408" s="219">
        <f t="shared" si="1178"/>
        <v>0</v>
      </c>
      <c r="AV1408" s="263" t="s">
        <v>84</v>
      </c>
      <c r="AW1408" s="221"/>
      <c r="AX1408" s="210"/>
      <c r="AY1408" s="210"/>
      <c r="AZ1408" s="219">
        <f t="shared" si="1194"/>
        <v>0</v>
      </c>
      <c r="BA1408" s="222">
        <f t="shared" si="1179"/>
        <v>0</v>
      </c>
      <c r="BB1408" s="221"/>
      <c r="BC1408" s="210"/>
      <c r="BD1408" s="210"/>
      <c r="BE1408" s="219">
        <f t="shared" si="1195"/>
        <v>0</v>
      </c>
      <c r="BF1408" s="222">
        <f t="shared" si="1170"/>
        <v>0</v>
      </c>
      <c r="BG1408" s="223"/>
      <c r="BH1408" s="224" t="s">
        <v>80</v>
      </c>
      <c r="BI1408" s="225"/>
      <c r="BJ1408" s="249"/>
      <c r="BK1408" s="226">
        <v>0.22800000000000001</v>
      </c>
      <c r="BL1408" s="250"/>
      <c r="BM1408" s="287"/>
      <c r="BN1408" s="226"/>
      <c r="BO1408" s="226">
        <v>0.28499999999999998</v>
      </c>
      <c r="BP1408" s="288"/>
      <c r="BQ1408" s="287"/>
      <c r="BR1408" s="226"/>
      <c r="BS1408" s="226"/>
      <c r="BT1408" s="289"/>
      <c r="BU1408" s="8"/>
      <c r="BV1408" s="87"/>
      <c r="BW1408" s="104" t="s">
        <v>80</v>
      </c>
      <c r="BX1408" s="130"/>
      <c r="BY1408" s="93"/>
      <c r="BZ1408" s="102">
        <f>BK1408+BO1408+BS1408</f>
        <v>0.51300000000000001</v>
      </c>
      <c r="CA1408" s="98"/>
      <c r="CB1408" s="8"/>
      <c r="CC1408" s="87"/>
      <c r="CD1408" s="131" t="s">
        <v>80</v>
      </c>
      <c r="CE1408" s="132"/>
      <c r="CF1408" s="93"/>
      <c r="CG1408" s="102">
        <f>BZ1408</f>
        <v>0.51300000000000001</v>
      </c>
      <c r="CH1408" s="133"/>
      <c r="CI1408" s="8"/>
      <c r="CJ1408" s="9"/>
      <c r="CK1408" s="39"/>
      <c r="CL1408" s="40"/>
      <c r="CM1408" s="40"/>
      <c r="CN1408" s="40"/>
      <c r="CO1408" s="41"/>
      <c r="CP1408" s="8"/>
      <c r="CQ1408" s="25" t="s">
        <v>80</v>
      </c>
      <c r="CR1408" s="31">
        <f>BK1408/C1406%</f>
        <v>2.0727272727272728</v>
      </c>
      <c r="CS1408" s="31">
        <f>BO1408/D1406%</f>
        <v>1.7312598712185638</v>
      </c>
      <c r="CT1408" s="31" t="e">
        <f>BS1408/E1406%</f>
        <v>#DIV/0!</v>
      </c>
      <c r="CU1408" s="32">
        <f>BZ1408/F1406%</f>
        <v>1.8680358313305661</v>
      </c>
    </row>
    <row r="1409" spans="1:99" ht="15.75" customHeight="1" x14ac:dyDescent="0.25">
      <c r="A1409" s="182" t="s">
        <v>85</v>
      </c>
      <c r="B1409" s="202"/>
      <c r="C1409" s="204">
        <v>9.5879999999999992</v>
      </c>
      <c r="D1409" s="204">
        <v>8.3620000000000001</v>
      </c>
      <c r="E1409" s="204">
        <v>0</v>
      </c>
      <c r="F1409" s="205">
        <f t="shared" si="1185"/>
        <v>17.95</v>
      </c>
      <c r="G1409" s="206">
        <f t="shared" si="1171"/>
        <v>868.01499999999987</v>
      </c>
      <c r="H1409" s="205">
        <f>G1409/BH1383</f>
        <v>28.000483870967738</v>
      </c>
      <c r="I1409" s="231">
        <f t="shared" si="1186"/>
        <v>0</v>
      </c>
      <c r="J1409" s="207">
        <f t="shared" si="1172"/>
        <v>90</v>
      </c>
      <c r="K1409" s="231">
        <f t="shared" si="1187"/>
        <v>0</v>
      </c>
      <c r="L1409" s="207">
        <f t="shared" si="1173"/>
        <v>40</v>
      </c>
      <c r="M1409" s="207">
        <f t="shared" si="1188"/>
        <v>220</v>
      </c>
      <c r="N1409" s="207">
        <f t="shared" si="1174"/>
        <v>10760</v>
      </c>
      <c r="O1409" s="208">
        <f t="shared" si="1189"/>
        <v>84.722222222222214</v>
      </c>
      <c r="P1409" s="208">
        <f t="shared" si="1190"/>
        <v>74.966397849462368</v>
      </c>
      <c r="Q1409" s="232" t="e">
        <f t="shared" si="1198"/>
        <v>#DIV/0!</v>
      </c>
      <c r="R1409" s="233" t="e">
        <f t="shared" si="1198"/>
        <v>#DIV/0!</v>
      </c>
      <c r="S1409" s="233" t="e">
        <f t="shared" si="1198"/>
        <v>#DIV/0!</v>
      </c>
      <c r="T1409" s="234" t="e">
        <f>(F1409)/(AL1409+AM1409+AN1409)*60</f>
        <v>#DIV/0!</v>
      </c>
      <c r="U1409" s="234" t="e">
        <f>(G1409)*60/AO1409</f>
        <v>#DIV/0!</v>
      </c>
      <c r="V1409" s="272"/>
      <c r="W1409" s="213"/>
      <c r="X1409" s="285">
        <f>X1408</f>
        <v>31</v>
      </c>
      <c r="Y1409" s="182" t="s">
        <v>85</v>
      </c>
      <c r="Z1409" s="215"/>
      <c r="AA1409" s="215"/>
      <c r="AB1409" s="215"/>
      <c r="AC1409" s="210">
        <f t="shared" si="1191"/>
        <v>0</v>
      </c>
      <c r="AD1409" s="215"/>
      <c r="AE1409" s="215"/>
      <c r="AF1409" s="215"/>
      <c r="AG1409" s="210">
        <f t="shared" si="1192"/>
        <v>0</v>
      </c>
      <c r="AH1409" s="216">
        <v>60</v>
      </c>
      <c r="AI1409" s="216">
        <v>160</v>
      </c>
      <c r="AJ1409" s="216"/>
      <c r="AK1409" s="210">
        <f t="shared" si="1193"/>
        <v>220</v>
      </c>
      <c r="AL1409" s="233"/>
      <c r="AM1409" s="233"/>
      <c r="AN1409" s="233"/>
      <c r="AO1409" s="207">
        <f t="shared" si="1176"/>
        <v>0</v>
      </c>
      <c r="AP1409" s="236"/>
      <c r="AQ1409" s="411">
        <f t="shared" si="1177"/>
        <v>0</v>
      </c>
      <c r="AR1409" s="237"/>
      <c r="AS1409" s="237"/>
      <c r="AT1409" s="237"/>
      <c r="AU1409" s="219">
        <f t="shared" si="1178"/>
        <v>285</v>
      </c>
      <c r="AV1409" s="263" t="s">
        <v>86</v>
      </c>
      <c r="AW1409" s="221"/>
      <c r="AX1409" s="210"/>
      <c r="AY1409" s="210"/>
      <c r="AZ1409" s="219">
        <f t="shared" si="1194"/>
        <v>0</v>
      </c>
      <c r="BA1409" s="222">
        <f t="shared" si="1179"/>
        <v>0</v>
      </c>
      <c r="BB1409" s="221"/>
      <c r="BC1409" s="210"/>
      <c r="BD1409" s="210"/>
      <c r="BE1409" s="219">
        <f t="shared" si="1195"/>
        <v>0</v>
      </c>
      <c r="BF1409" s="222">
        <f t="shared" si="1170"/>
        <v>0</v>
      </c>
      <c r="BG1409" s="223"/>
      <c r="BH1409" s="195"/>
      <c r="BI1409" s="239"/>
      <c r="BJ1409" s="240"/>
      <c r="BK1409" s="241"/>
      <c r="BL1409" s="242"/>
      <c r="BM1409" s="225"/>
      <c r="BN1409" s="241"/>
      <c r="BO1409" s="241"/>
      <c r="BP1409" s="251"/>
      <c r="BQ1409" s="225"/>
      <c r="BR1409" s="241"/>
      <c r="BS1409" s="241"/>
      <c r="BT1409" s="250"/>
      <c r="BU1409" s="8"/>
      <c r="BV1409" s="87"/>
      <c r="BW1409" s="97"/>
      <c r="BX1409" s="130"/>
      <c r="BY1409" s="93"/>
      <c r="BZ1409" s="93"/>
      <c r="CA1409" s="98"/>
      <c r="CB1409" s="8"/>
      <c r="CC1409" s="87"/>
      <c r="CD1409" s="131"/>
      <c r="CE1409" s="132"/>
      <c r="CF1409" s="93"/>
      <c r="CG1409" s="93"/>
      <c r="CH1409" s="133"/>
      <c r="CI1409" s="8"/>
      <c r="CJ1409" s="9"/>
      <c r="CP1409" s="8"/>
      <c r="CQ1409" s="42"/>
      <c r="CR1409" s="43"/>
      <c r="CS1409" s="43"/>
      <c r="CT1409" s="43"/>
      <c r="CU1409" s="48"/>
    </row>
    <row r="1410" spans="1:99" ht="15.75" customHeight="1" x14ac:dyDescent="0.25">
      <c r="A1410" s="201" t="s">
        <v>87</v>
      </c>
      <c r="B1410" s="202"/>
      <c r="C1410" s="204">
        <v>275</v>
      </c>
      <c r="D1410" s="204">
        <v>275</v>
      </c>
      <c r="E1410" s="204">
        <v>277.05900000000003</v>
      </c>
      <c r="F1410" s="290">
        <f t="shared" si="1185"/>
        <v>827.05899999999997</v>
      </c>
      <c r="G1410" s="206">
        <f t="shared" si="1171"/>
        <v>12533.690999999999</v>
      </c>
      <c r="H1410" s="291">
        <f>G1410/BH1383</f>
        <v>404.31261290322578</v>
      </c>
      <c r="I1410" s="207"/>
      <c r="J1410" s="207"/>
      <c r="K1410" s="207"/>
      <c r="L1410" s="207"/>
      <c r="M1410" s="207"/>
      <c r="N1410" s="207"/>
      <c r="O1410" s="208"/>
      <c r="P1410" s="210"/>
      <c r="Q1410" s="209" t="e">
        <f t="shared" si="1198"/>
        <v>#DIV/0!</v>
      </c>
      <c r="R1410" s="210" t="e">
        <f t="shared" si="1198"/>
        <v>#DIV/0!</v>
      </c>
      <c r="S1410" s="210"/>
      <c r="T1410" s="209"/>
      <c r="U1410" s="209"/>
      <c r="V1410" s="212"/>
      <c r="W1410" s="213"/>
      <c r="X1410" s="292">
        <f>X1407</f>
        <v>31</v>
      </c>
      <c r="Y1410" s="293"/>
      <c r="Z1410" s="294"/>
      <c r="AA1410" s="295"/>
      <c r="AB1410" s="295"/>
      <c r="AC1410" s="294"/>
      <c r="AD1410" s="295"/>
      <c r="AE1410" s="295"/>
      <c r="AF1410" s="295"/>
      <c r="AG1410" s="295"/>
      <c r="AH1410" s="296"/>
      <c r="AI1410" s="295"/>
      <c r="AJ1410" s="295"/>
      <c r="AK1410" s="295"/>
      <c r="AL1410" s="295"/>
      <c r="AM1410" s="295"/>
      <c r="AN1410" s="295"/>
      <c r="AO1410" s="295"/>
      <c r="AP1410" s="295"/>
      <c r="AQ1410" s="295"/>
      <c r="AR1410" s="295"/>
      <c r="AS1410" s="295"/>
      <c r="AT1410" s="295"/>
      <c r="AU1410" s="297"/>
      <c r="AV1410" s="297"/>
      <c r="AW1410" s="297"/>
      <c r="AX1410" s="297"/>
      <c r="AY1410" s="297"/>
      <c r="AZ1410" s="297"/>
      <c r="BA1410" s="222">
        <f t="shared" si="1179"/>
        <v>0</v>
      </c>
      <c r="BB1410" s="297"/>
      <c r="BC1410" s="297"/>
      <c r="BD1410" s="297"/>
      <c r="BE1410" s="297"/>
      <c r="BF1410" s="298"/>
      <c r="BG1410" s="223"/>
      <c r="BH1410" s="224" t="s">
        <v>82</v>
      </c>
      <c r="BI1410" s="300"/>
      <c r="BJ1410" s="249"/>
      <c r="BK1410" s="226">
        <v>0</v>
      </c>
      <c r="BL1410" s="301"/>
      <c r="BM1410" s="300"/>
      <c r="BN1410" s="226"/>
      <c r="BO1410" s="226">
        <v>4.1000000000000002E-2</v>
      </c>
      <c r="BP1410" s="302"/>
      <c r="BQ1410" s="300"/>
      <c r="BR1410" s="226"/>
      <c r="BS1410" s="226" t="s">
        <v>142</v>
      </c>
      <c r="BT1410" s="289"/>
      <c r="BU1410" s="8"/>
      <c r="BV1410" s="87"/>
      <c r="BW1410" s="104" t="s">
        <v>82</v>
      </c>
      <c r="BX1410" s="130"/>
      <c r="BY1410" s="93"/>
      <c r="BZ1410" s="102" t="e">
        <f>BK1410+BO1410+BS1410</f>
        <v>#VALUE!</v>
      </c>
      <c r="CA1410" s="142"/>
      <c r="CB1410" s="15"/>
      <c r="CC1410" s="87"/>
      <c r="CD1410" s="131" t="s">
        <v>82</v>
      </c>
      <c r="CE1410" s="132"/>
      <c r="CF1410" s="93"/>
      <c r="CG1410" s="102" t="e">
        <f>BZ1410</f>
        <v>#VALUE!</v>
      </c>
      <c r="CH1410" s="133"/>
      <c r="CI1410" s="8"/>
      <c r="CJ1410" s="9"/>
      <c r="CK1410" s="8"/>
      <c r="CL1410" s="8"/>
      <c r="CM1410" s="8"/>
      <c r="CN1410" s="8"/>
      <c r="CO1410" s="8"/>
      <c r="CP1410" s="8"/>
      <c r="CQ1410" s="25" t="s">
        <v>82</v>
      </c>
      <c r="CR1410" s="31" t="e">
        <f>BK1410/C1407%</f>
        <v>#DIV/0!</v>
      </c>
      <c r="CS1410" s="31">
        <f>BO1410/D1407%</f>
        <v>1.0815088367185439</v>
      </c>
      <c r="CT1410" s="31" t="e">
        <f>BS1410/E1407%</f>
        <v>#VALUE!</v>
      </c>
      <c r="CU1410" s="32" t="e">
        <f>BZ1410/F1407%</f>
        <v>#VALUE!</v>
      </c>
    </row>
    <row r="1411" spans="1:99" ht="15.75" customHeight="1" x14ac:dyDescent="0.25">
      <c r="A1411" s="293" t="s">
        <v>88</v>
      </c>
      <c r="B1411" s="465"/>
      <c r="C1411" s="465"/>
      <c r="D1411" s="303"/>
      <c r="E1411" s="304" t="s">
        <v>89</v>
      </c>
      <c r="F1411" s="305">
        <v>1707.444</v>
      </c>
      <c r="G1411" s="206">
        <f t="shared" si="1171"/>
        <v>11487.078999999998</v>
      </c>
      <c r="H1411" s="306">
        <f>G1411/BH1383</f>
        <v>370.55093548387089</v>
      </c>
      <c r="I1411" s="307"/>
      <c r="J1411" s="307"/>
      <c r="K1411" s="308" t="s">
        <v>17</v>
      </c>
      <c r="L1411" s="308"/>
      <c r="M1411" s="308" t="s">
        <v>18</v>
      </c>
      <c r="N1411" s="308"/>
      <c r="O1411" s="466" t="s">
        <v>19</v>
      </c>
      <c r="P1411" s="466"/>
      <c r="Q1411" s="466" t="s">
        <v>90</v>
      </c>
      <c r="R1411" s="466"/>
      <c r="S1411" s="467" t="s">
        <v>91</v>
      </c>
      <c r="T1411" s="467"/>
      <c r="U1411" s="467" t="s">
        <v>92</v>
      </c>
      <c r="V1411" s="468"/>
      <c r="W1411" s="213"/>
      <c r="X1411" s="185"/>
      <c r="Y1411" s="309"/>
      <c r="Z1411" s="309"/>
      <c r="AA1411" s="310"/>
      <c r="AB1411" s="311"/>
      <c r="AC1411" s="311"/>
      <c r="AD1411" s="311"/>
      <c r="AE1411" s="312"/>
      <c r="AF1411" s="313"/>
      <c r="AG1411" s="313"/>
      <c r="AH1411" s="313"/>
      <c r="AI1411" s="313"/>
      <c r="AJ1411" s="313"/>
      <c r="AK1411" s="313"/>
      <c r="AL1411" s="313"/>
      <c r="AM1411" s="313"/>
      <c r="AN1411" s="313"/>
      <c r="AO1411" s="313"/>
      <c r="AP1411" s="313"/>
      <c r="AQ1411" s="313"/>
      <c r="AR1411" s="313"/>
      <c r="AS1411" s="313"/>
      <c r="AT1411" s="313"/>
      <c r="AU1411" s="313"/>
      <c r="AV1411" s="313"/>
      <c r="AW1411" s="313"/>
      <c r="AX1411" s="313"/>
      <c r="AY1411" s="313"/>
      <c r="AZ1411" s="313"/>
      <c r="BA1411" s="313"/>
      <c r="BB1411" s="313"/>
      <c r="BC1411" s="313"/>
      <c r="BD1411" s="313"/>
      <c r="BE1411" s="313"/>
      <c r="BF1411" s="313"/>
      <c r="BG1411" s="299"/>
      <c r="BH1411" s="224"/>
      <c r="BI1411" s="225"/>
      <c r="BJ1411" s="240"/>
      <c r="BK1411" s="241"/>
      <c r="BL1411" s="250"/>
      <c r="BM1411" s="225"/>
      <c r="BN1411" s="241"/>
      <c r="BO1411" s="241"/>
      <c r="BP1411" s="251"/>
      <c r="BQ1411" s="225"/>
      <c r="BR1411" s="241"/>
      <c r="BS1411" s="241"/>
      <c r="BT1411" s="250"/>
      <c r="BU1411" s="8"/>
      <c r="BV1411" s="87"/>
      <c r="BW1411" s="107"/>
      <c r="BX1411" s="130"/>
      <c r="BY1411" s="93"/>
      <c r="BZ1411" s="93"/>
      <c r="CA1411" s="142"/>
      <c r="CB1411" s="8"/>
      <c r="CC1411" s="87"/>
      <c r="CD1411" s="131"/>
      <c r="CE1411" s="132"/>
      <c r="CF1411" s="93"/>
      <c r="CG1411" s="93"/>
      <c r="CH1411" s="133"/>
      <c r="CI1411" s="8"/>
      <c r="CJ1411" s="9"/>
      <c r="CK1411" s="8"/>
      <c r="CL1411" s="8"/>
      <c r="CM1411" s="8"/>
      <c r="CN1411" s="8"/>
      <c r="CO1411" s="8"/>
      <c r="CP1411" s="8"/>
      <c r="CQ1411" s="25"/>
      <c r="CR1411" s="2"/>
      <c r="CS1411" s="2"/>
      <c r="CT1411" s="2"/>
      <c r="CU1411" s="3"/>
    </row>
    <row r="1412" spans="1:99" ht="15.75" customHeight="1" x14ac:dyDescent="0.25">
      <c r="A1412" s="314" t="s">
        <v>129</v>
      </c>
      <c r="B1412" s="315"/>
      <c r="C1412" s="315"/>
      <c r="D1412" s="316"/>
      <c r="E1412" s="316"/>
      <c r="F1412" s="317">
        <f>C1412+D1412+E1412</f>
        <v>0</v>
      </c>
      <c r="G1412" s="318">
        <f>F1412</f>
        <v>0</v>
      </c>
      <c r="H1412" s="319"/>
      <c r="I1412" s="320"/>
      <c r="J1412" s="321"/>
      <c r="K1412" s="322" t="s">
        <v>93</v>
      </c>
      <c r="L1412" s="323" t="s">
        <v>94</v>
      </c>
      <c r="M1412" s="324" t="s">
        <v>93</v>
      </c>
      <c r="N1412" s="323" t="s">
        <v>94</v>
      </c>
      <c r="O1412" s="324" t="s">
        <v>93</v>
      </c>
      <c r="P1412" s="323" t="s">
        <v>94</v>
      </c>
      <c r="Q1412" s="324" t="s">
        <v>93</v>
      </c>
      <c r="R1412" s="323" t="s">
        <v>94</v>
      </c>
      <c r="S1412" s="324" t="s">
        <v>93</v>
      </c>
      <c r="T1412" s="323" t="s">
        <v>94</v>
      </c>
      <c r="U1412" s="324" t="s">
        <v>93</v>
      </c>
      <c r="V1412" s="325" t="s">
        <v>94</v>
      </c>
      <c r="W1412" s="213"/>
      <c r="X1412" s="213"/>
      <c r="Y1412" s="309"/>
      <c r="Z1412" s="309"/>
      <c r="AA1412" s="326"/>
      <c r="AB1412" s="326"/>
      <c r="AC1412" s="326"/>
      <c r="AD1412" s="326"/>
      <c r="AE1412" s="326"/>
      <c r="AF1412" s="326"/>
      <c r="AG1412" s="326"/>
      <c r="AH1412" s="326"/>
      <c r="AI1412" s="326"/>
      <c r="AJ1412" s="326"/>
      <c r="AK1412" s="326"/>
      <c r="AL1412" s="326"/>
      <c r="AM1412" s="326"/>
      <c r="AN1412" s="326"/>
      <c r="AO1412" s="326"/>
      <c r="AP1412" s="326"/>
      <c r="AQ1412" s="326"/>
      <c r="AR1412" s="326"/>
      <c r="AS1412" s="326"/>
      <c r="AT1412" s="326"/>
      <c r="AU1412" s="326"/>
      <c r="AV1412" s="326"/>
      <c r="AW1412" s="326"/>
      <c r="AX1412" s="326"/>
      <c r="AY1412" s="326"/>
      <c r="AZ1412" s="326"/>
      <c r="BA1412" s="326"/>
      <c r="BB1412" s="326"/>
      <c r="BC1412" s="326"/>
      <c r="BD1412" s="326"/>
      <c r="BE1412" s="326"/>
      <c r="BF1412" s="326"/>
      <c r="BG1412" s="313"/>
      <c r="BH1412" s="224" t="s">
        <v>84</v>
      </c>
      <c r="BI1412" s="225"/>
      <c r="BJ1412" s="249"/>
      <c r="BK1412" s="226">
        <v>0.189</v>
      </c>
      <c r="BL1412" s="250"/>
      <c r="BM1412" s="225"/>
      <c r="BN1412" s="226"/>
      <c r="BO1412" s="226">
        <v>8.5999999999999993E-2</v>
      </c>
      <c r="BP1412" s="251"/>
      <c r="BQ1412" s="225"/>
      <c r="BR1412" s="226"/>
      <c r="BS1412" s="226"/>
      <c r="BT1412" s="250"/>
      <c r="BU1412" s="8"/>
      <c r="BV1412" s="87"/>
      <c r="BW1412" s="104" t="s">
        <v>84</v>
      </c>
      <c r="BX1412" s="130"/>
      <c r="BY1412" s="93"/>
      <c r="BZ1412" s="102">
        <f>BK1412+BO1412+BS1412</f>
        <v>0.27500000000000002</v>
      </c>
      <c r="CA1412" s="142"/>
      <c r="CB1412" s="8"/>
      <c r="CC1412" s="87"/>
      <c r="CD1412" s="90" t="s">
        <v>84</v>
      </c>
      <c r="CE1412" s="132"/>
      <c r="CF1412" s="93"/>
      <c r="CG1412" s="102">
        <f>BZ1412</f>
        <v>0.27500000000000002</v>
      </c>
      <c r="CH1412" s="133"/>
      <c r="CI1412" s="8"/>
      <c r="CJ1412" s="9"/>
      <c r="CK1412" s="8"/>
      <c r="CL1412" s="8"/>
      <c r="CM1412" s="8"/>
      <c r="CN1412" s="8"/>
      <c r="CO1412" s="8"/>
      <c r="CP1412" s="8"/>
      <c r="CQ1412" s="25" t="s">
        <v>84</v>
      </c>
      <c r="CR1412" s="31">
        <f>BK1412/C1408%</f>
        <v>1.9591582875505338</v>
      </c>
      <c r="CS1412" s="31">
        <f>BO1412/D1408%</f>
        <v>1.2661955241460543</v>
      </c>
      <c r="CT1412" s="31" t="e">
        <f>BS1412/E1408%</f>
        <v>#DIV/0!</v>
      </c>
      <c r="CU1412" s="32">
        <f>BZ1412/F1408%</f>
        <v>1.6728511466634224</v>
      </c>
    </row>
    <row r="1413" spans="1:99" ht="15.75" customHeight="1" x14ac:dyDescent="0.25">
      <c r="A1413" s="474" t="s">
        <v>95</v>
      </c>
      <c r="B1413" s="475"/>
      <c r="C1413" s="327" t="s">
        <v>40</v>
      </c>
      <c r="D1413" s="327" t="s">
        <v>45</v>
      </c>
      <c r="E1413" s="327" t="s">
        <v>48</v>
      </c>
      <c r="F1413" s="328" t="s">
        <v>52</v>
      </c>
      <c r="G1413" s="329" t="s">
        <v>56</v>
      </c>
      <c r="H1413" s="329" t="s">
        <v>96</v>
      </c>
      <c r="I1413" s="330" t="s">
        <v>97</v>
      </c>
      <c r="J1413" s="330"/>
      <c r="K1413" s="331">
        <v>1</v>
      </c>
      <c r="L1413" s="262">
        <v>25</v>
      </c>
      <c r="M1413" s="262">
        <v>2</v>
      </c>
      <c r="N1413" s="262">
        <v>50</v>
      </c>
      <c r="O1413" s="262">
        <v>0</v>
      </c>
      <c r="P1413" s="262">
        <v>0</v>
      </c>
      <c r="Q1413" s="210">
        <f t="shared" ref="Q1413:R1415" si="1199">K1413+M1413+O1413</f>
        <v>3</v>
      </c>
      <c r="R1413" s="211">
        <f t="shared" si="1199"/>
        <v>75</v>
      </c>
      <c r="S1413" s="411">
        <f t="shared" ref="S1413:T1415" si="1200">Q1413+S1367</f>
        <v>77</v>
      </c>
      <c r="T1413" s="411">
        <f t="shared" si="1200"/>
        <v>1285</v>
      </c>
      <c r="U1413" s="208">
        <f>S1413/X1387</f>
        <v>2.4838709677419355</v>
      </c>
      <c r="V1413" s="412">
        <f>T1413/S1413</f>
        <v>16.688311688311689</v>
      </c>
      <c r="W1413" s="185"/>
      <c r="X1413" s="213"/>
      <c r="Y1413" s="309"/>
      <c r="Z1413" s="309"/>
      <c r="AA1413" s="313"/>
      <c r="AB1413" s="313"/>
      <c r="AC1413" s="313"/>
      <c r="AD1413" s="313"/>
      <c r="AE1413" s="313"/>
      <c r="AF1413" s="313"/>
      <c r="AG1413" s="313"/>
      <c r="AH1413" s="313"/>
      <c r="AI1413" s="313"/>
      <c r="AJ1413" s="313"/>
      <c r="AK1413" s="313"/>
      <c r="AL1413" s="313"/>
      <c r="AM1413" s="313"/>
      <c r="AN1413" s="313"/>
      <c r="AO1413" s="313"/>
      <c r="AP1413" s="313"/>
      <c r="AQ1413" s="313"/>
      <c r="AR1413" s="313"/>
      <c r="AS1413" s="313"/>
      <c r="AT1413" s="313"/>
      <c r="AU1413" s="313"/>
      <c r="AV1413" s="313"/>
      <c r="AW1413" s="313"/>
      <c r="AX1413" s="313"/>
      <c r="AY1413" s="313"/>
      <c r="AZ1413" s="313"/>
      <c r="BA1413" s="313"/>
      <c r="BB1413" s="313"/>
      <c r="BC1413" s="313"/>
      <c r="BD1413" s="313"/>
      <c r="BE1413" s="313"/>
      <c r="BF1413" s="313"/>
      <c r="BG1413" s="326"/>
      <c r="BH1413" s="195"/>
      <c r="BI1413" s="225"/>
      <c r="BJ1413" s="240"/>
      <c r="BK1413" s="241"/>
      <c r="BL1413" s="250"/>
      <c r="BM1413" s="225"/>
      <c r="BN1413" s="241"/>
      <c r="BO1413" s="241"/>
      <c r="BP1413" s="251"/>
      <c r="BQ1413" s="225"/>
      <c r="BR1413" s="241"/>
      <c r="BS1413" s="241"/>
      <c r="BT1413" s="250"/>
      <c r="BU1413" s="8"/>
      <c r="BV1413" s="87"/>
      <c r="BW1413" s="97"/>
      <c r="BX1413" s="130"/>
      <c r="BY1413" s="93"/>
      <c r="BZ1413" s="93"/>
      <c r="CA1413" s="142"/>
      <c r="CB1413" s="8"/>
      <c r="CC1413" s="143"/>
      <c r="CD1413" s="108"/>
      <c r="CE1413" s="132"/>
      <c r="CF1413" s="93"/>
      <c r="CG1413" s="93"/>
      <c r="CH1413" s="133"/>
      <c r="CI1413" s="8"/>
      <c r="CJ1413" s="9"/>
      <c r="CK1413" s="8"/>
      <c r="CL1413" s="8"/>
      <c r="CM1413" s="8"/>
      <c r="CN1413" s="8"/>
      <c r="CO1413" s="8"/>
      <c r="CP1413" s="8"/>
      <c r="CQ1413" s="42"/>
      <c r="CR1413" s="43"/>
      <c r="CS1413" s="43"/>
      <c r="CT1413" s="43"/>
      <c r="CU1413" s="48"/>
    </row>
    <row r="1414" spans="1:99" ht="15.75" customHeight="1" x14ac:dyDescent="0.25">
      <c r="A1414" s="191" t="s">
        <v>98</v>
      </c>
      <c r="B1414" s="234"/>
      <c r="C1414" s="333">
        <v>1.2</v>
      </c>
      <c r="D1414" s="333">
        <v>0.85</v>
      </c>
      <c r="E1414" s="333">
        <v>1.1499999999999999</v>
      </c>
      <c r="F1414" s="334">
        <v>0.85</v>
      </c>
      <c r="G1414" s="334">
        <v>0.85</v>
      </c>
      <c r="H1414" s="335">
        <f>F1387</f>
        <v>464.44499999999999</v>
      </c>
      <c r="I1414" s="336" t="s">
        <v>99</v>
      </c>
      <c r="J1414" s="336"/>
      <c r="K1414" s="331">
        <v>1</v>
      </c>
      <c r="L1414" s="262">
        <v>10</v>
      </c>
      <c r="M1414" s="262">
        <v>2</v>
      </c>
      <c r="N1414" s="215">
        <v>30</v>
      </c>
      <c r="O1414" s="262">
        <v>0</v>
      </c>
      <c r="P1414" s="215">
        <v>0</v>
      </c>
      <c r="Q1414" s="210">
        <f t="shared" si="1199"/>
        <v>3</v>
      </c>
      <c r="R1414" s="211">
        <f t="shared" si="1199"/>
        <v>40</v>
      </c>
      <c r="S1414" s="411">
        <f t="shared" si="1200"/>
        <v>73</v>
      </c>
      <c r="T1414" s="411">
        <f t="shared" si="1200"/>
        <v>864</v>
      </c>
      <c r="U1414" s="208">
        <f>S1414/X1388</f>
        <v>2.3548387096774195</v>
      </c>
      <c r="V1414" s="222">
        <f>T1414/S1414</f>
        <v>11.835616438356164</v>
      </c>
      <c r="W1414" s="213"/>
      <c r="X1414" s="223"/>
      <c r="Y1414" s="309"/>
      <c r="Z1414" s="309"/>
      <c r="AA1414" s="313"/>
      <c r="AE1414" s="313"/>
      <c r="AF1414" s="313"/>
      <c r="AG1414" s="313"/>
      <c r="AH1414" s="313"/>
      <c r="AI1414" s="313"/>
      <c r="AJ1414" s="313"/>
      <c r="AK1414" s="313"/>
      <c r="AL1414" s="313"/>
      <c r="AM1414" s="313"/>
      <c r="AN1414" s="313"/>
      <c r="AO1414" s="313"/>
      <c r="AP1414" s="313"/>
      <c r="AQ1414" s="313"/>
      <c r="AR1414" s="313"/>
      <c r="AS1414" s="313"/>
      <c r="AT1414" s="313"/>
      <c r="AU1414" s="313"/>
      <c r="AV1414" s="313"/>
      <c r="AW1414" s="313"/>
      <c r="AX1414" s="313"/>
      <c r="AY1414" s="313"/>
      <c r="AZ1414" s="313"/>
      <c r="BA1414" s="313"/>
      <c r="BB1414" s="313"/>
      <c r="BC1414" s="313"/>
      <c r="BD1414" s="313"/>
      <c r="BE1414" s="313"/>
      <c r="BF1414" s="313"/>
      <c r="BG1414" s="313"/>
      <c r="BH1414" s="224" t="s">
        <v>86</v>
      </c>
      <c r="BI1414" s="239"/>
      <c r="BJ1414" s="249"/>
      <c r="BK1414" s="226">
        <v>7.0000000000000007E-2</v>
      </c>
      <c r="BL1414" s="242"/>
      <c r="BM1414" s="225"/>
      <c r="BN1414" s="226"/>
      <c r="BO1414" s="226">
        <v>6.4000000000000001E-2</v>
      </c>
      <c r="BP1414" s="251"/>
      <c r="BQ1414" s="225"/>
      <c r="BR1414" s="226"/>
      <c r="BS1414" s="226"/>
      <c r="BT1414" s="250"/>
      <c r="BU1414" s="87"/>
      <c r="BV1414" s="87"/>
      <c r="BW1414" s="104" t="s">
        <v>86</v>
      </c>
      <c r="BX1414" s="14"/>
      <c r="BY1414" s="16"/>
      <c r="BZ1414" s="102">
        <f>BK1414+BO1414+BS1414</f>
        <v>0.13400000000000001</v>
      </c>
      <c r="CA1414" s="17"/>
      <c r="CB1414" s="469" t="s">
        <v>100</v>
      </c>
      <c r="CC1414" s="470"/>
      <c r="CD1414" s="131" t="s">
        <v>86</v>
      </c>
      <c r="CE1414" s="19"/>
      <c r="CF1414" s="16"/>
      <c r="CG1414" s="102">
        <f>BZ1414</f>
        <v>0.13400000000000001</v>
      </c>
      <c r="CH1414" s="20"/>
      <c r="CI1414" s="9"/>
      <c r="CP1414" s="8"/>
      <c r="CQ1414" s="33" t="s">
        <v>86</v>
      </c>
      <c r="CR1414" s="44">
        <f>BK1414/C1409%</f>
        <v>0.73007926574885285</v>
      </c>
      <c r="CS1414" s="44">
        <f>BO1414/D1409%</f>
        <v>0.76536713704855297</v>
      </c>
      <c r="CT1414" s="44" t="e">
        <f>BS1414/E1409%</f>
        <v>#DIV/0!</v>
      </c>
      <c r="CU1414" s="49">
        <f>BZ1414/F1409%</f>
        <v>0.74651810584958223</v>
      </c>
    </row>
    <row r="1415" spans="1:99" ht="15.75" customHeight="1" x14ac:dyDescent="0.25">
      <c r="A1415" s="501" t="s">
        <v>95</v>
      </c>
      <c r="B1415" s="241" t="s">
        <v>38</v>
      </c>
      <c r="C1415" s="337">
        <f>BY1387/F1387%</f>
        <v>1.0830130585968196</v>
      </c>
      <c r="D1415" s="337">
        <f>BY1389/(F1389+F1390+F1391)%</f>
        <v>0.73625503874542142</v>
      </c>
      <c r="E1415" s="337">
        <f>BY1391/(F1392+F1393+F1394)%</f>
        <v>0.83096172678489078</v>
      </c>
      <c r="F1415" s="338">
        <f>BY1393/(F1395+F1396)%</f>
        <v>1.0842388129454374</v>
      </c>
      <c r="G1415" s="339">
        <f>BY1395/(F1397)%</f>
        <v>1.5110393897161303</v>
      </c>
      <c r="H1415" s="340" t="s">
        <v>101</v>
      </c>
      <c r="I1415" s="341" t="s">
        <v>102</v>
      </c>
      <c r="J1415" s="341"/>
      <c r="K1415" s="342">
        <v>1</v>
      </c>
      <c r="L1415" s="343">
        <v>25</v>
      </c>
      <c r="M1415" s="344">
        <v>1</v>
      </c>
      <c r="N1415" s="344">
        <v>25</v>
      </c>
      <c r="O1415" s="344">
        <v>0</v>
      </c>
      <c r="P1415" s="344">
        <v>0</v>
      </c>
      <c r="Q1415" s="294">
        <f t="shared" si="1199"/>
        <v>2</v>
      </c>
      <c r="R1415" s="345">
        <f t="shared" si="1199"/>
        <v>50</v>
      </c>
      <c r="S1415" s="411">
        <f t="shared" si="1200"/>
        <v>25</v>
      </c>
      <c r="T1415" s="411">
        <f t="shared" si="1200"/>
        <v>580</v>
      </c>
      <c r="U1415" s="346">
        <f>S1415/X1389</f>
        <v>0.80645161290322576</v>
      </c>
      <c r="V1415" s="347">
        <f>T1415/S1415</f>
        <v>23.2</v>
      </c>
      <c r="W1415" s="213"/>
      <c r="X1415" s="348"/>
      <c r="Y1415" s="309">
        <v>0</v>
      </c>
      <c r="Z1415" s="309"/>
      <c r="AA1415" s="348"/>
      <c r="AE1415" s="348"/>
      <c r="AF1415" s="348"/>
      <c r="AG1415" s="169"/>
      <c r="AH1415" s="169"/>
      <c r="AI1415" s="169"/>
      <c r="AJ1415" s="169"/>
      <c r="AK1415" s="169"/>
      <c r="AL1415" s="169"/>
      <c r="AM1415" s="169"/>
      <c r="AN1415" s="169"/>
      <c r="AO1415" s="169"/>
      <c r="AP1415" s="169"/>
      <c r="AQ1415" s="169"/>
      <c r="AR1415" s="169"/>
      <c r="AS1415" s="169"/>
      <c r="AT1415" s="169"/>
      <c r="AU1415" s="169"/>
      <c r="AV1415" s="169"/>
      <c r="AW1415" s="169"/>
      <c r="AX1415" s="169"/>
      <c r="AY1415" s="169"/>
      <c r="AZ1415" s="169"/>
      <c r="BA1415" s="169"/>
      <c r="BB1415" s="169"/>
      <c r="BC1415" s="169"/>
      <c r="BD1415" s="169"/>
      <c r="BE1415" s="169"/>
      <c r="BF1415" s="169"/>
      <c r="BG1415" s="313"/>
      <c r="BH1415" s="224"/>
      <c r="BI1415" s="349"/>
      <c r="BJ1415" s="276"/>
      <c r="BK1415" s="197"/>
      <c r="BL1415" s="250"/>
      <c r="BM1415" s="287"/>
      <c r="BN1415" s="241"/>
      <c r="BO1415" s="241"/>
      <c r="BP1415" s="288"/>
      <c r="BQ1415" s="350"/>
      <c r="BR1415" s="197"/>
      <c r="BS1415" s="197"/>
      <c r="BT1415" s="289"/>
      <c r="BU1415" s="87"/>
      <c r="BV1415" s="87"/>
      <c r="BW1415" s="107"/>
      <c r="BX1415" s="14"/>
      <c r="BY1415" s="16"/>
      <c r="BZ1415" s="93"/>
      <c r="CA1415" s="17"/>
      <c r="CB1415" s="144" t="s">
        <v>90</v>
      </c>
      <c r="CC1415" s="145"/>
      <c r="CD1415" s="131"/>
      <c r="CE1415" s="21"/>
      <c r="CF1415" s="22"/>
      <c r="CG1415" s="146"/>
      <c r="CH1415" s="23"/>
      <c r="CI1415" s="9"/>
      <c r="CP1415" s="8"/>
      <c r="CQ1415" s="8"/>
      <c r="CR1415" s="8"/>
      <c r="CS1415" s="8"/>
      <c r="CT1415" s="8"/>
      <c r="CU1415" s="8"/>
    </row>
    <row r="1416" spans="1:99" ht="15.75" customHeight="1" x14ac:dyDescent="0.25">
      <c r="A1416" s="502"/>
      <c r="B1416" s="351" t="s">
        <v>39</v>
      </c>
      <c r="C1416" s="352">
        <f>CF1387/G1387%</f>
        <v>5.519663719700283E-2</v>
      </c>
      <c r="D1416" s="352">
        <f>CF1389/(G1389+G1390+G1391)%</f>
        <v>2.7086008640978473E-2</v>
      </c>
      <c r="E1416" s="352">
        <f>CF1391/(G1392+G1393+G1394)%</f>
        <v>2.4810925672697146E-2</v>
      </c>
      <c r="F1416" s="353">
        <f>CF1393/(G1395+G1396)%</f>
        <v>5.0047836671473701E-2</v>
      </c>
      <c r="G1416" s="354">
        <f>CF1395/(G1397)%</f>
        <v>5.8819565557546666E-2</v>
      </c>
      <c r="H1416" s="413">
        <f>H1370+F1410-F1411</f>
        <v>933.42099999999982</v>
      </c>
      <c r="K1416" s="309"/>
      <c r="L1416" s="309"/>
      <c r="M1416" s="471" t="s">
        <v>103</v>
      </c>
      <c r="N1416" s="472"/>
      <c r="O1416" s="473"/>
      <c r="P1416" s="357" t="s">
        <v>104</v>
      </c>
      <c r="Q1416" s="358" t="s">
        <v>105</v>
      </c>
      <c r="R1416" s="359" t="s">
        <v>106</v>
      </c>
      <c r="S1416" s="359" t="s">
        <v>107</v>
      </c>
      <c r="T1416" s="359" t="s">
        <v>108</v>
      </c>
      <c r="U1416" s="359" t="s">
        <v>101</v>
      </c>
      <c r="V1416" s="360" t="s">
        <v>109</v>
      </c>
      <c r="W1416" s="213"/>
      <c r="X1416" s="348"/>
      <c r="Y1416" s="348"/>
      <c r="Z1416" s="348"/>
      <c r="AA1416" s="348"/>
      <c r="AE1416" s="348"/>
      <c r="AF1416" s="348"/>
      <c r="AG1416" s="169"/>
      <c r="AH1416" s="169"/>
      <c r="AI1416" s="169"/>
      <c r="AJ1416" s="169"/>
      <c r="AK1416" s="169"/>
      <c r="AL1416" s="169"/>
      <c r="AM1416" s="169"/>
      <c r="AN1416" s="169"/>
      <c r="AO1416" s="169"/>
      <c r="AP1416" s="169"/>
      <c r="AQ1416" s="169"/>
      <c r="AR1416" s="169"/>
      <c r="AS1416" s="169"/>
      <c r="AT1416" s="169"/>
      <c r="AU1416" s="169"/>
      <c r="AV1416" s="169"/>
      <c r="AW1416" s="169"/>
      <c r="AX1416" s="169"/>
      <c r="AY1416" s="169"/>
      <c r="AZ1416" s="169"/>
      <c r="BA1416" s="169"/>
      <c r="BB1416" s="169"/>
      <c r="BC1416" s="169"/>
      <c r="BD1416" s="169"/>
      <c r="BE1416" s="169"/>
      <c r="BF1416" s="169"/>
      <c r="BG1416" s="169"/>
      <c r="BH1416" s="361" t="s">
        <v>110</v>
      </c>
      <c r="BI1416" s="480"/>
      <c r="BJ1416" s="362">
        <f>BJ1387+BJ1389+BJ1391+BJ1393+BJ1395+BJ1397+BJ1398+BJ1400+BJ1402+BJ1404+BJ1405+BJ1406+BJ1408+BJ1410+BJ1412+BJ1414</f>
        <v>9.9600000000000009</v>
      </c>
      <c r="BK1416" s="362">
        <f>BK1387+BK1389+BK1391+BK1393+BK1395+BK1397+BK1398+BK1400+BK1402+BK1404+BK1405+BK1406+BK1408+BK1410+BK1412+BK1414</f>
        <v>0.80300000000000016</v>
      </c>
      <c r="BL1416" s="488"/>
      <c r="BM1416" s="489"/>
      <c r="BN1416" s="362">
        <f>BN1387+BN1389+BN1391+BN1393+BN1395+BN1397+BN1398+BN1400+BN1402+BN1404+BN1405+BN1406+BN1408+BN1410+BN1412+BN1414</f>
        <v>8.7200000000000006</v>
      </c>
      <c r="BO1416" s="362">
        <f>BO1387+BO1389+BO1391+BO1393+BO1395+BO1397+BO1398+BO1400+BO1402+BO1404+BO1405+BO1406+BO1408+BO1410+BO1412+BO1414</f>
        <v>1.202</v>
      </c>
      <c r="BP1416" s="488"/>
      <c r="BQ1416" s="489"/>
      <c r="BR1416" s="362">
        <f>BR1387+BR1389+BR1391+BR1393+BR1395+BR1397+BR1398+BR1400+BR1402+BR1404+BR1405+BR1406+BR1408+BR1410+BR1412+BR1414</f>
        <v>9.15</v>
      </c>
      <c r="BS1416" s="362" t="e">
        <f>BS1387+BS1389+BS1391+BS1393+BS1395+BS1397+BS1398+BS1400+BS1402+BS1404+BS1405+BS1406+BS1408+BS1410+BS1412+BS1414</f>
        <v>#VALUE!</v>
      </c>
      <c r="BT1416" s="482"/>
      <c r="BU1416" s="87"/>
      <c r="BV1416" s="87"/>
      <c r="BW1416" s="147" t="s">
        <v>110</v>
      </c>
      <c r="BX1416" s="18"/>
      <c r="BY1416" s="148">
        <f>BY1387+BY1389+BY1391+BY1393+BY1395+BY1397+BY1398+BY1400+BY1402+BY1404+BY1405+BY1406+BY1408+BY1410+BY1412+BY1414</f>
        <v>27.83</v>
      </c>
      <c r="BZ1416" s="149" t="e">
        <f>BZ1389+BZ1391+BZ1393+BZ1395+BZ1397+BZ1398+BZ1400+BZ1402+BZ1404+BZ1405+BZ1406+BZ1408+BZ1410+BZ1412+BZ1414+CC1415</f>
        <v>#VALUE!</v>
      </c>
      <c r="CA1416" s="150">
        <f>CA1397+CA1398+CA1400+CA1404+CA1404+CA1405</f>
        <v>0</v>
      </c>
      <c r="CB1416" s="144" t="s">
        <v>39</v>
      </c>
      <c r="CC1416" s="145">
        <f>CC1415</f>
        <v>0</v>
      </c>
      <c r="CD1416" s="147" t="s">
        <v>110</v>
      </c>
      <c r="CE1416" s="151"/>
      <c r="CF1416" s="152">
        <f>SUM(CF1387:CF1415)</f>
        <v>27.83</v>
      </c>
      <c r="CG1416" s="153" t="e">
        <f>BZ1416</f>
        <v>#VALUE!</v>
      </c>
      <c r="CH1416" s="154">
        <f>CA1416</f>
        <v>0</v>
      </c>
      <c r="CI1416" s="9"/>
      <c r="CP1416" s="8"/>
      <c r="CQ1416" s="45"/>
      <c r="CR1416" s="8"/>
      <c r="CS1416" s="8"/>
      <c r="CT1416" s="8"/>
      <c r="CU1416" s="8"/>
    </row>
    <row r="1417" spans="1:99" ht="15" customHeight="1" x14ac:dyDescent="0.25">
      <c r="A1417" s="363"/>
      <c r="H1417" s="364" t="s">
        <v>109</v>
      </c>
      <c r="K1417" s="309"/>
      <c r="L1417" s="309"/>
      <c r="M1417" s="365"/>
      <c r="N1417" s="333"/>
      <c r="O1417" s="366"/>
      <c r="P1417" s="367" t="s">
        <v>111</v>
      </c>
      <c r="Q1417" s="205"/>
      <c r="R1417" s="205"/>
      <c r="S1417" s="368"/>
      <c r="T1417" s="368"/>
      <c r="U1417" s="368"/>
      <c r="V1417" s="369">
        <f>Q1417+R1417+S1417+T1417+U1417</f>
        <v>0</v>
      </c>
      <c r="W1417" s="213"/>
      <c r="X1417" s="348"/>
      <c r="Y1417" s="348"/>
      <c r="Z1417" s="348"/>
      <c r="AA1417" s="348"/>
      <c r="AE1417" s="348"/>
      <c r="AF1417" s="348"/>
      <c r="AG1417" s="169"/>
      <c r="AH1417" s="169"/>
      <c r="AI1417" s="169"/>
      <c r="AJ1417" s="169"/>
      <c r="AK1417" s="169"/>
      <c r="AL1417" s="169"/>
      <c r="AM1417" s="169"/>
      <c r="AN1417" s="169"/>
      <c r="AO1417" s="169"/>
      <c r="AP1417" s="169"/>
      <c r="AQ1417" s="169"/>
      <c r="AR1417" s="169"/>
      <c r="AS1417" s="169"/>
      <c r="AT1417" s="169"/>
      <c r="AU1417" s="169"/>
      <c r="AV1417" s="169"/>
      <c r="AW1417" s="169"/>
      <c r="AX1417" s="169"/>
      <c r="AY1417" s="169"/>
      <c r="AZ1417" s="169"/>
      <c r="BA1417" s="169"/>
      <c r="BB1417" s="169"/>
      <c r="BC1417" s="169"/>
      <c r="BD1417" s="169"/>
      <c r="BE1417" s="169"/>
      <c r="BF1417" s="169"/>
      <c r="BG1417" s="169"/>
      <c r="BH1417" s="370" t="s">
        <v>112</v>
      </c>
      <c r="BI1417" s="481"/>
      <c r="BJ1417" s="371">
        <f>BJ1416/(BJ1416+C1410)%</f>
        <v>3.4952274003368902</v>
      </c>
      <c r="BK1417" s="371">
        <f>BK1416/C1410%</f>
        <v>0.29200000000000004</v>
      </c>
      <c r="BL1417" s="490"/>
      <c r="BM1417" s="491"/>
      <c r="BN1417" s="371">
        <f>BN1416/(BN1416+D1410)%</f>
        <v>3.0734526998449176</v>
      </c>
      <c r="BO1417" s="371">
        <f>BO1416/D1410%</f>
        <v>0.43709090909090909</v>
      </c>
      <c r="BP1417" s="490"/>
      <c r="BQ1417" s="491"/>
      <c r="BR1417" s="371">
        <f>BR1416/(BR1416+E1410)%</f>
        <v>3.1969644560443591</v>
      </c>
      <c r="BS1417" s="371" t="e">
        <f>BS1416/E1410%</f>
        <v>#VALUE!</v>
      </c>
      <c r="BT1417" s="483"/>
      <c r="BU1417" s="87"/>
      <c r="BV1417" s="87"/>
      <c r="BW1417" s="87"/>
      <c r="BX1417" s="87"/>
      <c r="BY1417" s="87"/>
      <c r="BZ1417" s="87"/>
      <c r="CA1417" s="87"/>
      <c r="CB1417" s="87"/>
      <c r="CC1417" s="87"/>
      <c r="CD1417" s="87"/>
      <c r="CE1417" s="87"/>
      <c r="CF1417" s="87"/>
      <c r="CG1417" s="87"/>
      <c r="CH1417" s="87"/>
      <c r="CI1417" s="9"/>
      <c r="CP1417" s="8"/>
    </row>
    <row r="1418" spans="1:99" ht="15" customHeight="1" x14ac:dyDescent="0.25">
      <c r="A1418" s="474" t="s">
        <v>95</v>
      </c>
      <c r="B1418" s="475"/>
      <c r="C1418" s="327" t="s">
        <v>58</v>
      </c>
      <c r="D1418" s="372" t="s">
        <v>61</v>
      </c>
      <c r="E1418" s="323" t="s">
        <v>65</v>
      </c>
      <c r="F1418" s="325" t="s">
        <v>70</v>
      </c>
      <c r="G1418" s="373" t="s">
        <v>71</v>
      </c>
      <c r="H1418" s="374" t="s">
        <v>73</v>
      </c>
      <c r="I1418" s="375"/>
      <c r="K1418" s="309"/>
      <c r="L1418" s="309"/>
      <c r="M1418" s="476" t="s">
        <v>113</v>
      </c>
      <c r="N1418" s="477"/>
      <c r="O1418" s="376"/>
      <c r="P1418" s="377" t="s">
        <v>114</v>
      </c>
      <c r="Q1418" s="378">
        <f t="shared" ref="Q1418:V1418" si="1201">Q1417</f>
        <v>0</v>
      </c>
      <c r="R1418" s="378">
        <f t="shared" si="1201"/>
        <v>0</v>
      </c>
      <c r="S1418" s="378">
        <f t="shared" si="1201"/>
        <v>0</v>
      </c>
      <c r="T1418" s="378">
        <f t="shared" si="1201"/>
        <v>0</v>
      </c>
      <c r="U1418" s="378">
        <f t="shared" si="1201"/>
        <v>0</v>
      </c>
      <c r="V1418" s="379">
        <f t="shared" si="1201"/>
        <v>0</v>
      </c>
      <c r="W1418" s="169"/>
      <c r="X1418" s="348"/>
      <c r="Y1418" s="348"/>
      <c r="Z1418" s="348"/>
      <c r="AA1418" s="348"/>
      <c r="AE1418" s="348"/>
      <c r="AF1418" s="348"/>
      <c r="AG1418" s="169"/>
      <c r="AH1418" s="169"/>
      <c r="AI1418" s="169"/>
      <c r="AJ1418" s="169"/>
      <c r="AK1418" s="169"/>
      <c r="AL1418" s="169"/>
      <c r="AM1418" s="169"/>
      <c r="AN1418" s="169"/>
      <c r="AO1418" s="169"/>
      <c r="AP1418" s="169"/>
      <c r="AQ1418" s="169"/>
      <c r="AR1418" s="169"/>
      <c r="AS1418" s="169"/>
      <c r="AT1418" s="169"/>
      <c r="AU1418" s="169"/>
      <c r="AV1418" s="169"/>
      <c r="AW1418" s="169"/>
      <c r="AX1418" s="169"/>
      <c r="AY1418" s="169"/>
      <c r="AZ1418" s="169"/>
      <c r="BA1418" s="169"/>
      <c r="BB1418" s="169"/>
      <c r="BC1418" s="169"/>
      <c r="BD1418" s="169"/>
      <c r="BE1418" s="169"/>
      <c r="BF1418" s="169"/>
      <c r="BG1418" s="169"/>
      <c r="BH1418" s="418"/>
      <c r="BI1418" s="419"/>
      <c r="BJ1418" s="419"/>
      <c r="BK1418" s="419"/>
      <c r="BL1418" s="419"/>
      <c r="BM1418" s="419"/>
      <c r="BN1418" s="419"/>
      <c r="BO1418" s="419"/>
      <c r="BP1418" s="419"/>
      <c r="BQ1418" s="419"/>
      <c r="BR1418" s="419"/>
      <c r="BS1418" s="419"/>
      <c r="BT1418" s="419"/>
      <c r="BU1418" s="118"/>
      <c r="BV1418" s="118"/>
      <c r="BW1418" s="118"/>
      <c r="BX1418" s="118"/>
      <c r="BY1418" s="118"/>
      <c r="BZ1418" s="118"/>
      <c r="CA1418" s="118"/>
      <c r="CB1418" s="118"/>
      <c r="CC1418" s="118"/>
      <c r="CD1418" s="118"/>
      <c r="CE1418" s="118"/>
      <c r="CF1418" s="118"/>
      <c r="CG1418" s="118"/>
      <c r="CH1418" s="118"/>
      <c r="CI1418" s="9"/>
    </row>
    <row r="1419" spans="1:99" ht="15" customHeight="1" x14ac:dyDescent="0.25">
      <c r="A1419" s="382"/>
      <c r="B1419" s="189"/>
      <c r="C1419" s="333">
        <v>1.5</v>
      </c>
      <c r="D1419" s="333">
        <v>1.45</v>
      </c>
      <c r="E1419" s="383">
        <v>1.25</v>
      </c>
      <c r="F1419" s="272">
        <v>1.5</v>
      </c>
      <c r="G1419" s="384">
        <v>1.5</v>
      </c>
      <c r="H1419" s="385">
        <v>1.5</v>
      </c>
      <c r="I1419" s="386"/>
      <c r="K1419" s="387" t="s">
        <v>56</v>
      </c>
      <c r="L1419" s="388"/>
      <c r="M1419" s="476" t="s">
        <v>115</v>
      </c>
      <c r="N1419" s="477"/>
      <c r="O1419" s="376"/>
      <c r="S1419" s="309"/>
      <c r="T1419" s="389"/>
      <c r="U1419" s="478" t="s">
        <v>109</v>
      </c>
      <c r="V1419" s="479"/>
      <c r="W1419" s="169"/>
      <c r="X1419" s="348"/>
      <c r="Y1419" s="390" t="s">
        <v>116</v>
      </c>
      <c r="Z1419" s="390">
        <f>100-(Z1422+V1422+0.15)</f>
        <v>99.628450396253768</v>
      </c>
      <c r="AA1419" s="348"/>
      <c r="AE1419" s="348"/>
      <c r="AF1419" s="348"/>
      <c r="AG1419" s="169"/>
      <c r="AH1419" s="169"/>
      <c r="AI1419" s="169"/>
      <c r="AJ1419" s="169"/>
      <c r="AK1419" s="169"/>
      <c r="AL1419" s="169"/>
      <c r="AM1419" s="169"/>
      <c r="AN1419" s="169"/>
      <c r="AO1419" s="169"/>
      <c r="AP1419" s="169"/>
      <c r="AQ1419" s="169"/>
      <c r="AR1419" s="169"/>
      <c r="AS1419" s="169"/>
      <c r="AT1419" s="169"/>
      <c r="AU1419" s="169"/>
      <c r="AV1419" s="169"/>
      <c r="AW1419" s="169"/>
      <c r="AX1419" s="169"/>
      <c r="AY1419" s="169"/>
      <c r="AZ1419" s="169"/>
      <c r="BA1419" s="169"/>
      <c r="BB1419" s="169"/>
      <c r="BC1419" s="169"/>
      <c r="BD1419" s="169"/>
      <c r="BE1419" s="169"/>
      <c r="BF1419" s="169"/>
      <c r="BG1419" s="169"/>
      <c r="BH1419" s="418"/>
      <c r="BI1419" s="419"/>
      <c r="BJ1419" s="419"/>
      <c r="BK1419" s="419"/>
      <c r="BL1419" s="419"/>
      <c r="BM1419" s="419"/>
      <c r="BN1419" s="419"/>
      <c r="BO1419" s="419"/>
      <c r="BP1419" s="419"/>
      <c r="BQ1419" s="419"/>
      <c r="BR1419" s="419"/>
      <c r="BS1419" s="419"/>
      <c r="BT1419" s="419"/>
      <c r="BU1419" s="118"/>
      <c r="BV1419" s="118"/>
      <c r="BW1419" s="118"/>
      <c r="BX1419" s="118"/>
      <c r="BY1419" s="118"/>
      <c r="BZ1419" s="118"/>
      <c r="CA1419" s="118"/>
      <c r="CB1419" s="118"/>
      <c r="CC1419" s="118"/>
      <c r="CD1419" s="118"/>
      <c r="CE1419" s="118"/>
      <c r="CF1419" s="118"/>
      <c r="CG1419" s="118"/>
      <c r="CH1419" s="118"/>
      <c r="CI1419" s="9"/>
    </row>
    <row r="1420" spans="1:99" ht="15.75" customHeight="1" x14ac:dyDescent="0.25">
      <c r="A1420" s="365" t="s">
        <v>117</v>
      </c>
      <c r="B1420" s="241" t="s">
        <v>38</v>
      </c>
      <c r="C1420" s="337">
        <f>BX1397/(BX1397+F1399)%</f>
        <v>1.8556297683257412</v>
      </c>
      <c r="D1420" s="337">
        <f>BX1398/(BX1398+F1400)%</f>
        <v>1.7100054944438834</v>
      </c>
      <c r="E1420" s="337">
        <f>BX1400/(BX1400+F1401)%</f>
        <v>2.9295570357081511</v>
      </c>
      <c r="F1420" s="339">
        <f>BX1402/(BX1402+F1402)%</f>
        <v>2.4539877300613493</v>
      </c>
      <c r="G1420" s="391">
        <f>BX1404/(BX1404+F1403)%</f>
        <v>7.4312254376563054</v>
      </c>
      <c r="H1420" s="392">
        <f>BX1405/(BX1405+F1404)%</f>
        <v>2.521111247093379</v>
      </c>
      <c r="I1420" s="393"/>
      <c r="K1420" s="337">
        <f>BZ1395/(F1397)%</f>
        <v>0</v>
      </c>
      <c r="L1420" s="309"/>
      <c r="M1420" s="476" t="s">
        <v>118</v>
      </c>
      <c r="N1420" s="477"/>
      <c r="O1420" s="376"/>
      <c r="S1420" s="309"/>
      <c r="T1420" s="492" t="s">
        <v>119</v>
      </c>
      <c r="U1420" s="183" t="s">
        <v>36</v>
      </c>
      <c r="V1420" s="366">
        <v>5.25</v>
      </c>
      <c r="W1420" s="169"/>
      <c r="X1420" s="348"/>
      <c r="Y1420" s="484" t="s">
        <v>120</v>
      </c>
      <c r="Z1420" s="484"/>
      <c r="AA1420" s="348"/>
      <c r="AB1420" s="348"/>
      <c r="AC1420" s="348"/>
      <c r="AD1420" s="348"/>
      <c r="AE1420" s="348"/>
      <c r="AF1420" s="348"/>
      <c r="AG1420" s="169"/>
      <c r="AH1420" s="169"/>
      <c r="AI1420" s="169"/>
      <c r="AJ1420" s="169"/>
      <c r="AK1420" s="169"/>
      <c r="AL1420" s="169"/>
      <c r="AM1420" s="169"/>
      <c r="AN1420" s="169"/>
      <c r="AO1420" s="169"/>
      <c r="AP1420" s="169"/>
      <c r="AQ1420" s="169"/>
      <c r="AR1420" s="169"/>
      <c r="AS1420" s="169"/>
      <c r="AT1420" s="169"/>
      <c r="AU1420" s="169"/>
      <c r="AV1420" s="169"/>
      <c r="AW1420" s="169"/>
      <c r="AX1420" s="169"/>
      <c r="AY1420" s="169"/>
      <c r="AZ1420" s="169"/>
      <c r="BA1420" s="169"/>
      <c r="BB1420" s="169"/>
      <c r="BC1420" s="169"/>
      <c r="BD1420" s="169"/>
      <c r="BE1420" s="169"/>
      <c r="BF1420" s="169"/>
      <c r="BG1420" s="169"/>
      <c r="BH1420" s="418"/>
      <c r="BI1420" s="419"/>
      <c r="BJ1420" s="419"/>
      <c r="BK1420" s="419"/>
      <c r="BL1420" s="419"/>
      <c r="BM1420" s="419"/>
      <c r="BN1420" s="419"/>
      <c r="BO1420" s="419"/>
      <c r="BP1420" s="419"/>
      <c r="BQ1420" s="419"/>
      <c r="BR1420" s="419"/>
      <c r="BS1420" s="419"/>
      <c r="BT1420" s="419"/>
      <c r="BU1420" s="118"/>
      <c r="BV1420" s="118"/>
      <c r="BW1420" s="118"/>
      <c r="BX1420" s="118"/>
      <c r="BY1420" s="118"/>
      <c r="BZ1420" s="118"/>
      <c r="CA1420" s="118"/>
      <c r="CB1420" s="118"/>
      <c r="CC1420" s="118"/>
      <c r="CD1420" s="118"/>
      <c r="CE1420" s="118"/>
      <c r="CF1420" s="118"/>
      <c r="CG1420" s="118"/>
      <c r="CH1420" s="118"/>
      <c r="CI1420" s="9"/>
    </row>
    <row r="1421" spans="1:99" ht="15.75" customHeight="1" x14ac:dyDescent="0.25">
      <c r="A1421" s="365"/>
      <c r="B1421" s="241" t="s">
        <v>39</v>
      </c>
      <c r="C1421" s="337">
        <f>CE1397/(CE1397+G1399)%</f>
        <v>8.6123125978937176E-2</v>
      </c>
      <c r="D1421" s="337">
        <f>CE1398/(CE1398+G1400)%</f>
        <v>7.7057641136754312E-2</v>
      </c>
      <c r="E1421" s="337">
        <f>CE1400/(CE1400+G1401)%</f>
        <v>9.9546657388615539E-2</v>
      </c>
      <c r="F1421" s="339">
        <f>CE1402/(CE1402+G1402)%</f>
        <v>0.1221995571138908</v>
      </c>
      <c r="G1421" s="391">
        <f>CE1404/(CE1404+G1403)%</f>
        <v>0.31313888612885066</v>
      </c>
      <c r="H1421" s="394">
        <f>CF1405/(CF1405+G1404)%</f>
        <v>0.13169923985244572</v>
      </c>
      <c r="K1421" s="352">
        <f>CG1395/(G1397)%</f>
        <v>0</v>
      </c>
      <c r="M1421" s="485" t="s">
        <v>121</v>
      </c>
      <c r="N1421" s="467"/>
      <c r="O1421" s="395"/>
      <c r="T1421" s="492"/>
      <c r="U1421" s="183" t="s">
        <v>38</v>
      </c>
      <c r="V1421" s="193">
        <f>BY1416/(BY1416+F1410)%</f>
        <v>3.2553933902530034</v>
      </c>
      <c r="W1421" s="169"/>
      <c r="X1421" s="260"/>
      <c r="Y1421" s="183" t="s">
        <v>122</v>
      </c>
      <c r="Z1421" s="396">
        <v>0</v>
      </c>
      <c r="AA1421" s="260"/>
      <c r="AB1421" s="260"/>
      <c r="AC1421" s="260"/>
      <c r="AD1421" s="260"/>
      <c r="AE1421" s="260"/>
      <c r="AF1421" s="260"/>
      <c r="AG1421" s="223"/>
      <c r="AH1421" s="223"/>
      <c r="AI1421" s="223"/>
      <c r="AJ1421" s="223"/>
      <c r="AK1421" s="223"/>
      <c r="AL1421" s="223"/>
      <c r="AM1421" s="223"/>
      <c r="AN1421" s="223"/>
      <c r="AO1421" s="223"/>
      <c r="AP1421" s="223"/>
      <c r="AQ1421" s="223"/>
      <c r="AR1421" s="223"/>
      <c r="AS1421" s="223"/>
      <c r="AT1421" s="223"/>
      <c r="AU1421" s="223"/>
      <c r="AV1421" s="223"/>
      <c r="AW1421" s="223"/>
      <c r="AX1421" s="223"/>
      <c r="AY1421" s="223"/>
      <c r="AZ1421" s="223"/>
      <c r="BA1421" s="223"/>
      <c r="BB1421" s="223"/>
      <c r="BC1421" s="223"/>
      <c r="BD1421" s="223"/>
      <c r="BE1421" s="223"/>
      <c r="BF1421" s="223"/>
      <c r="BG1421" s="169"/>
      <c r="BH1421" s="380"/>
      <c r="BI1421" s="381"/>
      <c r="BJ1421" s="381"/>
      <c r="BK1421" s="381"/>
      <c r="BL1421" s="381"/>
      <c r="BM1421" s="381"/>
      <c r="BN1421" s="381"/>
      <c r="BO1421" s="381"/>
      <c r="BP1421" s="381"/>
      <c r="BQ1421" s="381"/>
      <c r="BR1421" s="381"/>
      <c r="BS1421" s="381"/>
      <c r="BT1421" s="381"/>
      <c r="BU1421" s="87"/>
      <c r="BV1421" s="87"/>
      <c r="BW1421" s="87"/>
      <c r="BX1421" s="87"/>
      <c r="BY1421" s="87"/>
      <c r="BZ1421" s="87"/>
      <c r="CA1421" s="87"/>
      <c r="CB1421" s="87"/>
      <c r="CC1421" s="87"/>
      <c r="CD1421" s="87"/>
      <c r="CE1421" s="87"/>
      <c r="CF1421" s="87"/>
      <c r="CG1421" s="87"/>
      <c r="CH1421" s="87"/>
      <c r="CI1421" s="9"/>
    </row>
    <row r="1422" spans="1:99" ht="15.75" customHeight="1" x14ac:dyDescent="0.25">
      <c r="A1422" s="382"/>
      <c r="B1422" s="234"/>
      <c r="C1422" s="333">
        <v>1.95</v>
      </c>
      <c r="D1422" s="333">
        <v>1.75</v>
      </c>
      <c r="E1422" s="333">
        <v>1.65</v>
      </c>
      <c r="F1422" s="384"/>
      <c r="G1422" s="322" t="s">
        <v>123</v>
      </c>
      <c r="H1422" s="397" t="s">
        <v>45</v>
      </c>
      <c r="I1422" s="327" t="s">
        <v>48</v>
      </c>
      <c r="J1422" s="327" t="s">
        <v>52</v>
      </c>
      <c r="K1422" s="327" t="s">
        <v>58</v>
      </c>
      <c r="L1422" s="372" t="s">
        <v>61</v>
      </c>
      <c r="M1422" s="323" t="s">
        <v>65</v>
      </c>
      <c r="N1422" s="323" t="s">
        <v>70</v>
      </c>
      <c r="O1422" s="327" t="s">
        <v>77</v>
      </c>
      <c r="P1422" s="327" t="s">
        <v>80</v>
      </c>
      <c r="Q1422" s="398" t="s">
        <v>82</v>
      </c>
      <c r="R1422" s="398" t="s">
        <v>84</v>
      </c>
      <c r="S1422" s="399" t="s">
        <v>86</v>
      </c>
      <c r="T1422" s="493"/>
      <c r="U1422" s="183" t="s">
        <v>39</v>
      </c>
      <c r="V1422" s="414">
        <f>CF1416/(CF1416+G1410)%</f>
        <v>0.22154960374623422</v>
      </c>
      <c r="W1422" s="169"/>
      <c r="X1422" s="260"/>
      <c r="Y1422" s="183" t="s">
        <v>124</v>
      </c>
      <c r="Z1422" s="400">
        <f>Z1421/((CF1416+G1410)+(CF1416+G1410)*0.0015)%</f>
        <v>0</v>
      </c>
      <c r="AF1422" s="260"/>
      <c r="AG1422" s="223"/>
      <c r="AH1422" s="223"/>
      <c r="AI1422" s="223"/>
      <c r="AJ1422" s="223"/>
      <c r="AK1422" s="223"/>
      <c r="AL1422" s="223"/>
      <c r="AM1422" s="223"/>
      <c r="AN1422" s="223"/>
      <c r="AO1422" s="223"/>
      <c r="AP1422" s="223"/>
      <c r="AQ1422" s="223"/>
      <c r="AR1422" s="223"/>
      <c r="AS1422" s="223"/>
      <c r="AT1422" s="223"/>
      <c r="AU1422" s="223"/>
      <c r="AV1422" s="223"/>
      <c r="AW1422" s="223"/>
      <c r="AX1422" s="223"/>
      <c r="AY1422" s="223"/>
      <c r="AZ1422" s="223"/>
      <c r="BA1422" s="223"/>
      <c r="BB1422" s="223"/>
      <c r="BC1422" s="223"/>
      <c r="BD1422" s="223"/>
      <c r="BE1422" s="223"/>
      <c r="BF1422" s="223"/>
      <c r="BG1422" s="223"/>
      <c r="BH1422" s="380"/>
      <c r="BI1422" s="381"/>
      <c r="BJ1422" s="381"/>
      <c r="BK1422" s="381"/>
      <c r="BL1422" s="381"/>
      <c r="BM1422" s="381"/>
      <c r="BN1422" s="381"/>
      <c r="BO1422" s="381"/>
      <c r="BP1422" s="381"/>
      <c r="BQ1422" s="381"/>
      <c r="BR1422" s="381"/>
      <c r="BS1422" s="381"/>
      <c r="BT1422" s="381"/>
      <c r="BU1422" s="87"/>
      <c r="BV1422" s="87"/>
      <c r="BW1422" s="87"/>
      <c r="BX1422" s="87"/>
      <c r="BY1422" s="87"/>
      <c r="BZ1422" s="87"/>
      <c r="CA1422" s="87"/>
      <c r="CB1422" s="87"/>
      <c r="CC1422" s="87"/>
      <c r="CD1422" s="87"/>
      <c r="CE1422" s="87"/>
      <c r="CF1422" s="87"/>
      <c r="CG1422" s="87"/>
      <c r="CH1422" s="87"/>
      <c r="CI1422" s="9"/>
    </row>
    <row r="1423" spans="1:99" ht="15" customHeight="1" x14ac:dyDescent="0.25">
      <c r="A1423" s="365" t="s">
        <v>109</v>
      </c>
      <c r="B1423" s="241" t="s">
        <v>38</v>
      </c>
      <c r="C1423" s="337">
        <f>BY1397/(BY1397+F1399)%</f>
        <v>2.0199202075719107</v>
      </c>
      <c r="D1423" s="337">
        <f>BY1398/(BY1398+F1400)%</f>
        <v>1.875048975159799</v>
      </c>
      <c r="E1423" s="337">
        <f>BY1400/(BY1400+F1401)%</f>
        <v>3.2618825722273996</v>
      </c>
      <c r="F1423" s="338">
        <f>BY1402/(BY1402+F1402)%</f>
        <v>2.4539877300613493</v>
      </c>
      <c r="G1423" s="274" t="s">
        <v>38</v>
      </c>
      <c r="H1423" s="337">
        <f>BZ1389/(F1389+F1390+F1391)%</f>
        <v>0</v>
      </c>
      <c r="I1423" s="337">
        <f>BZ1391/(F1392+F1393+F1394)%</f>
        <v>0</v>
      </c>
      <c r="J1423" s="337">
        <f>BZ1393/(F1395+F1396)%</f>
        <v>0</v>
      </c>
      <c r="K1423" s="337">
        <f>BZ1397/F1399%</f>
        <v>0</v>
      </c>
      <c r="L1423" s="337">
        <f>BZ1398/F1400%</f>
        <v>0</v>
      </c>
      <c r="M1423" s="337">
        <f>BZ1400/F1401%</f>
        <v>0</v>
      </c>
      <c r="N1423" s="386">
        <f>BZ1402/F1402%</f>
        <v>0</v>
      </c>
      <c r="O1423" s="337">
        <f>BZ1406/F1405%</f>
        <v>2.6485689593818313</v>
      </c>
      <c r="P1423" s="337">
        <f>BZ1408/F1406%</f>
        <v>1.8680358313305661</v>
      </c>
      <c r="Q1423" s="337" t="e">
        <f>BZ1410/F1407%</f>
        <v>#VALUE!</v>
      </c>
      <c r="R1423" s="386">
        <f>BZ1412/F1408%</f>
        <v>1.6728511466634224</v>
      </c>
      <c r="S1423" s="272">
        <f>BZ1414/F1409%</f>
        <v>0.74651810584958223</v>
      </c>
      <c r="T1423" s="493" t="s">
        <v>14</v>
      </c>
      <c r="U1423" s="183" t="s">
        <v>38</v>
      </c>
      <c r="V1423" s="193" t="e">
        <f>BZ1416/F1410%/0.381</f>
        <v>#VALUE!</v>
      </c>
      <c r="W1423" s="223"/>
      <c r="X1423" s="260"/>
      <c r="AF1423" s="260"/>
      <c r="AG1423" s="223"/>
      <c r="AH1423" s="223"/>
      <c r="AI1423" s="223"/>
      <c r="AJ1423" s="223"/>
      <c r="AK1423" s="223"/>
      <c r="AL1423" s="223"/>
      <c r="AM1423" s="223"/>
      <c r="AN1423" s="223"/>
      <c r="AO1423" s="223"/>
      <c r="AP1423" s="223"/>
      <c r="AQ1423" s="223"/>
      <c r="AR1423" s="223"/>
      <c r="AS1423" s="223"/>
      <c r="AT1423" s="223"/>
      <c r="AU1423" s="223"/>
      <c r="AV1423" s="223"/>
      <c r="AW1423" s="223"/>
      <c r="AX1423" s="223"/>
      <c r="AY1423" s="223"/>
      <c r="AZ1423" s="223"/>
      <c r="BA1423" s="223"/>
      <c r="BB1423" s="223"/>
      <c r="BC1423" s="223"/>
      <c r="BD1423" s="223"/>
      <c r="BE1423" s="223"/>
      <c r="BF1423" s="223"/>
      <c r="BG1423" s="223"/>
      <c r="BH1423" s="380"/>
      <c r="BI1423" s="381"/>
      <c r="BJ1423" s="381"/>
      <c r="BK1423" s="381"/>
      <c r="BL1423" s="381"/>
      <c r="BM1423" s="381"/>
      <c r="BN1423" s="381"/>
      <c r="BO1423" s="381"/>
      <c r="BP1423" s="381"/>
      <c r="BQ1423" s="381"/>
      <c r="BR1423" s="381"/>
      <c r="BS1423" s="381"/>
      <c r="BT1423" s="381"/>
      <c r="BU1423" s="87"/>
      <c r="BV1423" s="87"/>
      <c r="BW1423" s="87"/>
      <c r="BX1423" s="87"/>
      <c r="BY1423" s="87"/>
      <c r="BZ1423" s="87"/>
      <c r="CA1423" s="87"/>
      <c r="CB1423" s="87"/>
      <c r="CC1423" s="87"/>
      <c r="CD1423" s="87"/>
      <c r="CE1423" s="87"/>
      <c r="CF1423" s="87"/>
      <c r="CG1423" s="87"/>
      <c r="CH1423" s="87"/>
      <c r="CI1423" s="9"/>
    </row>
    <row r="1424" spans="1:99" ht="15" customHeight="1" x14ac:dyDescent="0.25">
      <c r="A1424" s="401"/>
      <c r="B1424" s="351" t="s">
        <v>39</v>
      </c>
      <c r="C1424" s="352">
        <f>CF1397/(CF1397+G1399)%</f>
        <v>9.3898028815800588E-2</v>
      </c>
      <c r="D1424" s="352">
        <f>CF1398/(CF1398+G1400)%</f>
        <v>8.4630666717866107E-2</v>
      </c>
      <c r="E1424" s="352">
        <f>CF1400/(CF1400+G1401)%</f>
        <v>0.11120689962620864</v>
      </c>
      <c r="F1424" s="353">
        <f>CF1402/(CF1402+G1402)%</f>
        <v>0.1221995571138908</v>
      </c>
      <c r="G1424" s="402" t="s">
        <v>39</v>
      </c>
      <c r="H1424" s="352">
        <f>CG1389/(G1389+G1390+G1391)%</f>
        <v>0</v>
      </c>
      <c r="I1424" s="352">
        <f>CG1391/(G1392+G1393+G1394)%</f>
        <v>0</v>
      </c>
      <c r="J1424" s="352">
        <f>CG1393/(G1395+G1396)%</f>
        <v>0</v>
      </c>
      <c r="K1424" s="352">
        <f>CG1397/G1399%</f>
        <v>0</v>
      </c>
      <c r="L1424" s="352">
        <f>CG1398/G1400%</f>
        <v>0</v>
      </c>
      <c r="M1424" s="352">
        <f>CG1400/G1401%</f>
        <v>0</v>
      </c>
      <c r="N1424" s="393">
        <f>CG1402/G1402%</f>
        <v>0</v>
      </c>
      <c r="O1424" s="352">
        <f>CG1406/G1405%</f>
        <v>9.6352761329586742E-2</v>
      </c>
      <c r="P1424" s="352">
        <f>CG1408/G1406%</f>
        <v>5.2042859780506968E-2</v>
      </c>
      <c r="Q1424" s="352" t="e">
        <f>CG1410/G1407%</f>
        <v>#VALUE!</v>
      </c>
      <c r="R1424" s="393">
        <f>CG1412/G1408%</f>
        <v>6.4235077023696907E-2</v>
      </c>
      <c r="S1424" s="403">
        <f>CG1414/G1409%</f>
        <v>1.5437521240992381E-2</v>
      </c>
      <c r="T1424" s="494"/>
      <c r="U1424" s="404" t="s">
        <v>39</v>
      </c>
      <c r="V1424" s="405" t="e">
        <f>CG1416/G1410%/0.381</f>
        <v>#VALUE!</v>
      </c>
      <c r="W1424" s="223"/>
      <c r="X1424" s="260"/>
      <c r="AF1424" s="260"/>
      <c r="AG1424" s="223"/>
      <c r="AH1424" s="223"/>
      <c r="AI1424" s="223"/>
      <c r="AJ1424" s="223"/>
      <c r="AK1424" s="223"/>
      <c r="AL1424" s="223"/>
      <c r="AM1424" s="223"/>
      <c r="AN1424" s="223"/>
      <c r="AO1424" s="223"/>
      <c r="AP1424" s="223"/>
      <c r="AQ1424" s="223"/>
      <c r="AR1424" s="223"/>
      <c r="AS1424" s="223"/>
      <c r="AT1424" s="223"/>
      <c r="AU1424" s="223"/>
      <c r="AV1424" s="223"/>
      <c r="AW1424" s="223"/>
      <c r="AX1424" s="223"/>
      <c r="AY1424" s="223"/>
      <c r="AZ1424" s="223"/>
      <c r="BA1424" s="223"/>
      <c r="BB1424" s="223"/>
      <c r="BC1424" s="223"/>
      <c r="BD1424" s="223"/>
      <c r="BE1424" s="223"/>
      <c r="BF1424" s="223"/>
      <c r="BG1424" s="223"/>
      <c r="BH1424" s="380"/>
      <c r="BI1424" s="381"/>
      <c r="BJ1424" s="381"/>
      <c r="BK1424" s="381"/>
      <c r="BL1424" s="381"/>
      <c r="BM1424" s="381"/>
      <c r="BN1424" s="381"/>
      <c r="BO1424" s="381"/>
      <c r="BP1424" s="381"/>
      <c r="BQ1424" s="381"/>
      <c r="BR1424" s="381"/>
      <c r="BS1424" s="381"/>
      <c r="BT1424" s="381"/>
      <c r="BU1424" s="87"/>
      <c r="BV1424" s="87"/>
      <c r="BW1424" s="87"/>
      <c r="BX1424" s="87"/>
      <c r="BY1424" s="87"/>
      <c r="BZ1424" s="87"/>
      <c r="CA1424" s="87"/>
      <c r="CB1424" s="87"/>
      <c r="CC1424" s="87"/>
      <c r="CD1424" s="87"/>
      <c r="CE1424" s="87"/>
      <c r="CF1424" s="87"/>
      <c r="CG1424" s="87"/>
      <c r="CH1424" s="87"/>
      <c r="CI1424" s="9"/>
    </row>
  </sheetData>
  <mergeCells count="2271">
    <mergeCell ref="CH1108:CH1109"/>
    <mergeCell ref="CH1154:CH1155"/>
    <mergeCell ref="CH1200:CH1201"/>
    <mergeCell ref="CH1246:CH1247"/>
    <mergeCell ref="CH1292:CH1293"/>
    <mergeCell ref="CH1338:CH1339"/>
    <mergeCell ref="CH1384:CH1385"/>
    <mergeCell ref="O96:P97"/>
    <mergeCell ref="O142:P143"/>
    <mergeCell ref="Q188:V189"/>
    <mergeCell ref="O188:P189"/>
    <mergeCell ref="O234:P235"/>
    <mergeCell ref="O280:P281"/>
    <mergeCell ref="Q280:V281"/>
    <mergeCell ref="O326:P327"/>
    <mergeCell ref="O372:P373"/>
    <mergeCell ref="BP128:BQ129"/>
    <mergeCell ref="BL174:BM175"/>
    <mergeCell ref="BP174:BQ175"/>
    <mergeCell ref="BL220:BM221"/>
    <mergeCell ref="BP220:BQ221"/>
    <mergeCell ref="BI187:BL187"/>
    <mergeCell ref="BM187:BP187"/>
    <mergeCell ref="Q1208:Q1209"/>
    <mergeCell ref="Q1211:Q1212"/>
    <mergeCell ref="V1303:V1304"/>
    <mergeCell ref="Q1292:V1293"/>
    <mergeCell ref="U1303:U1304"/>
    <mergeCell ref="T1300:T1301"/>
    <mergeCell ref="T1303:T1304"/>
    <mergeCell ref="V1343:V1344"/>
    <mergeCell ref="V1346:V1347"/>
    <mergeCell ref="BW50:BW51"/>
    <mergeCell ref="BW96:BW97"/>
    <mergeCell ref="BW142:BW143"/>
    <mergeCell ref="BW188:BW189"/>
    <mergeCell ref="BW234:BW235"/>
    <mergeCell ref="Q3:V4"/>
    <mergeCell ref="BL35:BM36"/>
    <mergeCell ref="BP35:BQ36"/>
    <mergeCell ref="Q50:V51"/>
    <mergeCell ref="V8:V9"/>
    <mergeCell ref="V11:V12"/>
    <mergeCell ref="V14:V15"/>
    <mergeCell ref="S8:S9"/>
    <mergeCell ref="BL82:BM83"/>
    <mergeCell ref="BP82:BQ83"/>
    <mergeCell ref="BQ509:BT509"/>
    <mergeCell ref="CH694:CH695"/>
    <mergeCell ref="V561:V562"/>
    <mergeCell ref="V564:V565"/>
    <mergeCell ref="V567:V568"/>
    <mergeCell ref="U291:U292"/>
    <mergeCell ref="U331:U332"/>
    <mergeCell ref="U334:U335"/>
    <mergeCell ref="U337:U338"/>
    <mergeCell ref="U377:U378"/>
    <mergeCell ref="U380:U381"/>
    <mergeCell ref="Q326:V327"/>
    <mergeCell ref="T331:T332"/>
    <mergeCell ref="T334:T335"/>
    <mergeCell ref="T337:T338"/>
    <mergeCell ref="S426:S427"/>
    <mergeCell ref="V380:V381"/>
    <mergeCell ref="V1349:V1350"/>
    <mergeCell ref="V1389:V1390"/>
    <mergeCell ref="V1392:V1393"/>
    <mergeCell ref="V1395:V1396"/>
    <mergeCell ref="Q1384:V1385"/>
    <mergeCell ref="U1395:U1396"/>
    <mergeCell ref="U1343:U1344"/>
    <mergeCell ref="U1346:U1347"/>
    <mergeCell ref="V1159:V1160"/>
    <mergeCell ref="V1162:V1163"/>
    <mergeCell ref="V1165:V1166"/>
    <mergeCell ref="T1067:T1068"/>
    <mergeCell ref="T1070:T1071"/>
    <mergeCell ref="T1073:T1074"/>
    <mergeCell ref="Q1062:V1063"/>
    <mergeCell ref="S1067:S1068"/>
    <mergeCell ref="R1119:R1120"/>
    <mergeCell ref="Q1165:Q1166"/>
    <mergeCell ref="Q1159:Q1160"/>
    <mergeCell ref="Q1162:Q1163"/>
    <mergeCell ref="V1205:V1206"/>
    <mergeCell ref="V1208:V1209"/>
    <mergeCell ref="V1211:V1212"/>
    <mergeCell ref="Q1200:V1201"/>
    <mergeCell ref="T1193:T1194"/>
    <mergeCell ref="T1205:T1206"/>
    <mergeCell ref="T1208:T1209"/>
    <mergeCell ref="T1211:T1212"/>
    <mergeCell ref="T1119:T1120"/>
    <mergeCell ref="T1144:T1146"/>
    <mergeCell ref="T1147:T1148"/>
    <mergeCell ref="T1159:T1160"/>
    <mergeCell ref="T1162:T1163"/>
    <mergeCell ref="S1070:S1071"/>
    <mergeCell ref="S1073:S1074"/>
    <mergeCell ref="S1113:S1114"/>
    <mergeCell ref="S1116:S1117"/>
    <mergeCell ref="S1119:S1120"/>
    <mergeCell ref="S1159:S1160"/>
    <mergeCell ref="Q1205:Q1206"/>
    <mergeCell ref="Q285:Q286"/>
    <mergeCell ref="T917:T918"/>
    <mergeCell ref="T929:T930"/>
    <mergeCell ref="T1009:T1010"/>
    <mergeCell ref="T1021:T1022"/>
    <mergeCell ref="T1024:T1025"/>
    <mergeCell ref="T1027:T1028"/>
    <mergeCell ref="T932:T933"/>
    <mergeCell ref="T935:T936"/>
    <mergeCell ref="T960:T962"/>
    <mergeCell ref="T963:T964"/>
    <mergeCell ref="T975:T976"/>
    <mergeCell ref="T978:T979"/>
    <mergeCell ref="Q975:Q976"/>
    <mergeCell ref="Q978:Q979"/>
    <mergeCell ref="Q981:Q982"/>
    <mergeCell ref="Q1021:Q1022"/>
    <mergeCell ref="Q1024:Q1025"/>
    <mergeCell ref="Q1027:Q1028"/>
    <mergeCell ref="S1024:S1025"/>
    <mergeCell ref="S1027:S1028"/>
    <mergeCell ref="Q556:V557"/>
    <mergeCell ref="V1024:V1025"/>
    <mergeCell ref="V1027:V1028"/>
    <mergeCell ref="U1027:U1028"/>
    <mergeCell ref="T981:T982"/>
    <mergeCell ref="V285:V286"/>
    <mergeCell ref="V288:V289"/>
    <mergeCell ref="V291:V292"/>
    <mergeCell ref="V331:V332"/>
    <mergeCell ref="V334:V335"/>
    <mergeCell ref="V337:V338"/>
    <mergeCell ref="V377:V378"/>
    <mergeCell ref="V515:V516"/>
    <mergeCell ref="U515:U516"/>
    <mergeCell ref="T515:T516"/>
    <mergeCell ref="S469:S470"/>
    <mergeCell ref="S472:S473"/>
    <mergeCell ref="S475:S476"/>
    <mergeCell ref="S515:S516"/>
    <mergeCell ref="U491:V491"/>
    <mergeCell ref="V656:V657"/>
    <mergeCell ref="V659:V660"/>
    <mergeCell ref="Q648:V649"/>
    <mergeCell ref="U659:U660"/>
    <mergeCell ref="T613:T614"/>
    <mergeCell ref="T638:T640"/>
    <mergeCell ref="Q656:Q657"/>
    <mergeCell ref="Q659:Q660"/>
    <mergeCell ref="T641:T642"/>
    <mergeCell ref="V653:V654"/>
    <mergeCell ref="T702:T703"/>
    <mergeCell ref="T705:T706"/>
    <mergeCell ref="T730:T732"/>
    <mergeCell ref="T733:T734"/>
    <mergeCell ref="T837:T838"/>
    <mergeCell ref="U1389:U1390"/>
    <mergeCell ref="U1392:U1393"/>
    <mergeCell ref="Q1338:V1339"/>
    <mergeCell ref="U1211:U1212"/>
    <mergeCell ref="U1251:U1252"/>
    <mergeCell ref="U1254:U1255"/>
    <mergeCell ref="U1257:U1258"/>
    <mergeCell ref="U1297:U1298"/>
    <mergeCell ref="U1300:U1301"/>
    <mergeCell ref="V699:V700"/>
    <mergeCell ref="V702:V703"/>
    <mergeCell ref="V705:V706"/>
    <mergeCell ref="U699:U700"/>
    <mergeCell ref="U702:U703"/>
    <mergeCell ref="U705:U706"/>
    <mergeCell ref="R705:R706"/>
    <mergeCell ref="Q699:Q700"/>
    <mergeCell ref="Q702:Q703"/>
    <mergeCell ref="Q705:Q706"/>
    <mergeCell ref="V1067:V1068"/>
    <mergeCell ref="V1070:V1071"/>
    <mergeCell ref="V1073:V1074"/>
    <mergeCell ref="V1113:V1114"/>
    <mergeCell ref="V1116:V1117"/>
    <mergeCell ref="V1119:V1120"/>
    <mergeCell ref="Q1108:V1109"/>
    <mergeCell ref="U1067:U1068"/>
    <mergeCell ref="U1070:U1071"/>
    <mergeCell ref="U1073:U1074"/>
    <mergeCell ref="T1349:T1350"/>
    <mergeCell ref="T1374:T1376"/>
    <mergeCell ref="Q1016:V1017"/>
    <mergeCell ref="T1389:T1390"/>
    <mergeCell ref="T1392:T1393"/>
    <mergeCell ref="T1395:T1396"/>
    <mergeCell ref="T1420:T1422"/>
    <mergeCell ref="T1423:T1424"/>
    <mergeCell ref="U8:U9"/>
    <mergeCell ref="U11:U12"/>
    <mergeCell ref="U14:U15"/>
    <mergeCell ref="U55:U56"/>
    <mergeCell ref="U58:U59"/>
    <mergeCell ref="U61:U62"/>
    <mergeCell ref="U101:U102"/>
    <mergeCell ref="U104:U105"/>
    <mergeCell ref="U107:U108"/>
    <mergeCell ref="U147:U148"/>
    <mergeCell ref="U150:U151"/>
    <mergeCell ref="U153:U154"/>
    <mergeCell ref="U193:U194"/>
    <mergeCell ref="U196:U197"/>
    <mergeCell ref="Q142:V143"/>
    <mergeCell ref="T147:T148"/>
    <mergeCell ref="T150:T151"/>
    <mergeCell ref="T153:T154"/>
    <mergeCell ref="U199:U200"/>
    <mergeCell ref="U239:U240"/>
    <mergeCell ref="U242:U243"/>
    <mergeCell ref="U245:U246"/>
    <mergeCell ref="U285:U286"/>
    <mergeCell ref="U288:U289"/>
    <mergeCell ref="T1331:T1332"/>
    <mergeCell ref="T1343:T1344"/>
    <mergeCell ref="U1349:U1350"/>
    <mergeCell ref="T1346:T1347"/>
    <mergeCell ref="T1251:T1252"/>
    <mergeCell ref="T1254:T1255"/>
    <mergeCell ref="T1257:T1258"/>
    <mergeCell ref="T1282:T1284"/>
    <mergeCell ref="T1285:T1286"/>
    <mergeCell ref="T1297:T1298"/>
    <mergeCell ref="Q1246:V1247"/>
    <mergeCell ref="U1119:U1120"/>
    <mergeCell ref="U1159:U1160"/>
    <mergeCell ref="U1162:U1163"/>
    <mergeCell ref="U1165:U1166"/>
    <mergeCell ref="U1205:U1206"/>
    <mergeCell ref="U1208:U1209"/>
    <mergeCell ref="Q1154:V1155"/>
    <mergeCell ref="T1165:T1166"/>
    <mergeCell ref="T1190:T1192"/>
    <mergeCell ref="V1251:V1252"/>
    <mergeCell ref="V1254:V1255"/>
    <mergeCell ref="V1257:V1258"/>
    <mergeCell ref="V1297:V1298"/>
    <mergeCell ref="S1208:S1209"/>
    <mergeCell ref="S1211:S1212"/>
    <mergeCell ref="S1251:S1252"/>
    <mergeCell ref="S1254:S1255"/>
    <mergeCell ref="S1257:S1258"/>
    <mergeCell ref="S1297:S1298"/>
    <mergeCell ref="S1300:S1301"/>
    <mergeCell ref="S1303:S1304"/>
    <mergeCell ref="V1300:V1301"/>
    <mergeCell ref="S1343:S1344"/>
    <mergeCell ref="S1346:S1347"/>
    <mergeCell ref="T840:T841"/>
    <mergeCell ref="T843:T844"/>
    <mergeCell ref="T748:T749"/>
    <mergeCell ref="T751:T752"/>
    <mergeCell ref="T776:T778"/>
    <mergeCell ref="T779:T780"/>
    <mergeCell ref="T791:T792"/>
    <mergeCell ref="T794:T795"/>
    <mergeCell ref="T883:T884"/>
    <mergeCell ref="T886:T887"/>
    <mergeCell ref="Q832:V833"/>
    <mergeCell ref="U843:U844"/>
    <mergeCell ref="T797:T798"/>
    <mergeCell ref="T822:T824"/>
    <mergeCell ref="V745:V746"/>
    <mergeCell ref="V748:V749"/>
    <mergeCell ref="V751:V752"/>
    <mergeCell ref="U935:U936"/>
    <mergeCell ref="U975:U976"/>
    <mergeCell ref="U978:U979"/>
    <mergeCell ref="U981:U982"/>
    <mergeCell ref="U1021:U1022"/>
    <mergeCell ref="U1024:U1025"/>
    <mergeCell ref="Q970:V971"/>
    <mergeCell ref="V883:V884"/>
    <mergeCell ref="V886:V887"/>
    <mergeCell ref="V889:V890"/>
    <mergeCell ref="R1073:R1074"/>
    <mergeCell ref="T699:T700"/>
    <mergeCell ref="T288:T289"/>
    <mergeCell ref="T291:T292"/>
    <mergeCell ref="S491:T491"/>
    <mergeCell ref="Q510:V511"/>
    <mergeCell ref="U383:U384"/>
    <mergeCell ref="U423:U424"/>
    <mergeCell ref="U426:U427"/>
    <mergeCell ref="U429:U430"/>
    <mergeCell ref="U469:U470"/>
    <mergeCell ref="U472:U473"/>
    <mergeCell ref="Q418:V419"/>
    <mergeCell ref="Q694:V695"/>
    <mergeCell ref="U567:U568"/>
    <mergeCell ref="U607:U608"/>
    <mergeCell ref="U610:U611"/>
    <mergeCell ref="U613:U614"/>
    <mergeCell ref="T408:T410"/>
    <mergeCell ref="T411:T412"/>
    <mergeCell ref="T423:T424"/>
    <mergeCell ref="T426:T427"/>
    <mergeCell ref="T362:T364"/>
    <mergeCell ref="T365:T366"/>
    <mergeCell ref="R521:R522"/>
    <mergeCell ref="Q383:Q384"/>
    <mergeCell ref="Q423:Q424"/>
    <mergeCell ref="Q426:Q427"/>
    <mergeCell ref="Q429:Q430"/>
    <mergeCell ref="Q469:Q470"/>
    <mergeCell ref="T518:T519"/>
    <mergeCell ref="T521:T522"/>
    <mergeCell ref="V518:V519"/>
    <mergeCell ref="V521:V522"/>
    <mergeCell ref="Q518:Q519"/>
    <mergeCell ref="Q521:Q522"/>
    <mergeCell ref="S518:S519"/>
    <mergeCell ref="S521:S522"/>
    <mergeCell ref="U518:U519"/>
    <mergeCell ref="U521:U522"/>
    <mergeCell ref="S1349:S1350"/>
    <mergeCell ref="S1389:S1390"/>
    <mergeCell ref="S1392:S1393"/>
    <mergeCell ref="S1395:S1396"/>
    <mergeCell ref="T8:T9"/>
    <mergeCell ref="T11:T12"/>
    <mergeCell ref="T14:T15"/>
    <mergeCell ref="T39:T41"/>
    <mergeCell ref="T42:T43"/>
    <mergeCell ref="T55:T56"/>
    <mergeCell ref="T58:T59"/>
    <mergeCell ref="T178:T180"/>
    <mergeCell ref="T181:T182"/>
    <mergeCell ref="T193:T194"/>
    <mergeCell ref="T61:T62"/>
    <mergeCell ref="T86:T88"/>
    <mergeCell ref="T89:T90"/>
    <mergeCell ref="T101:T102"/>
    <mergeCell ref="T104:T105"/>
    <mergeCell ref="T107:T108"/>
    <mergeCell ref="Q96:V97"/>
    <mergeCell ref="T285:T286"/>
    <mergeCell ref="S935:S936"/>
    <mergeCell ref="S975:S976"/>
    <mergeCell ref="S978:S979"/>
    <mergeCell ref="S981:S982"/>
    <mergeCell ref="S1021:S1022"/>
    <mergeCell ref="Q288:Q289"/>
    <mergeCell ref="Q291:Q292"/>
    <mergeCell ref="Q331:Q332"/>
    <mergeCell ref="S889:S890"/>
    <mergeCell ref="S929:S930"/>
    <mergeCell ref="S932:S933"/>
    <mergeCell ref="Q740:V741"/>
    <mergeCell ref="V791:V792"/>
    <mergeCell ref="R745:R746"/>
    <mergeCell ref="R748:R749"/>
    <mergeCell ref="R751:R752"/>
    <mergeCell ref="R791:R792"/>
    <mergeCell ref="Q745:Q746"/>
    <mergeCell ref="Q748:Q749"/>
    <mergeCell ref="Q751:Q752"/>
    <mergeCell ref="Q791:Q792"/>
    <mergeCell ref="V929:V930"/>
    <mergeCell ref="V932:V933"/>
    <mergeCell ref="Q878:V879"/>
    <mergeCell ref="U751:U752"/>
    <mergeCell ref="U791:U792"/>
    <mergeCell ref="U794:U795"/>
    <mergeCell ref="U797:U798"/>
    <mergeCell ref="U837:U838"/>
    <mergeCell ref="U840:U841"/>
    <mergeCell ref="Q786:V787"/>
    <mergeCell ref="V794:V795"/>
    <mergeCell ref="V797:V798"/>
    <mergeCell ref="V837:V838"/>
    <mergeCell ref="V840:V841"/>
    <mergeCell ref="V843:V844"/>
    <mergeCell ref="U929:U930"/>
    <mergeCell ref="U932:U933"/>
    <mergeCell ref="T889:T890"/>
    <mergeCell ref="T914:T916"/>
    <mergeCell ref="T745:T746"/>
    <mergeCell ref="T825:T826"/>
    <mergeCell ref="S11:S12"/>
    <mergeCell ref="S14:S15"/>
    <mergeCell ref="S55:S56"/>
    <mergeCell ref="S58:S59"/>
    <mergeCell ref="S61:S62"/>
    <mergeCell ref="R1343:R1344"/>
    <mergeCell ref="R1303:R1304"/>
    <mergeCell ref="R1159:R1160"/>
    <mergeCell ref="R1162:R1163"/>
    <mergeCell ref="R1165:R1166"/>
    <mergeCell ref="S101:S102"/>
    <mergeCell ref="S104:S105"/>
    <mergeCell ref="S107:S108"/>
    <mergeCell ref="S147:S148"/>
    <mergeCell ref="S150:S151"/>
    <mergeCell ref="S153:S154"/>
    <mergeCell ref="S193:S194"/>
    <mergeCell ref="S196:S197"/>
    <mergeCell ref="S199:S200"/>
    <mergeCell ref="S239:S240"/>
    <mergeCell ref="S242:S243"/>
    <mergeCell ref="R1067:R1068"/>
    <mergeCell ref="R1070:R1071"/>
    <mergeCell ref="S1162:S1163"/>
    <mergeCell ref="S1165:S1166"/>
    <mergeCell ref="S1205:S1206"/>
    <mergeCell ref="S699:S700"/>
    <mergeCell ref="S702:S703"/>
    <mergeCell ref="S705:S706"/>
    <mergeCell ref="S745:S746"/>
    <mergeCell ref="S748:S749"/>
    <mergeCell ref="S751:S752"/>
    <mergeCell ref="R656:R657"/>
    <mergeCell ref="R659:R660"/>
    <mergeCell ref="R699:R700"/>
    <mergeCell ref="R702:R703"/>
    <mergeCell ref="Q602:V603"/>
    <mergeCell ref="U1113:U1114"/>
    <mergeCell ref="U1116:U1117"/>
    <mergeCell ref="T1113:T1114"/>
    <mergeCell ref="T1116:T1117"/>
    <mergeCell ref="V935:V936"/>
    <mergeCell ref="Q924:V925"/>
    <mergeCell ref="U883:U884"/>
    <mergeCell ref="U886:U887"/>
    <mergeCell ref="U889:U890"/>
    <mergeCell ref="V975:V976"/>
    <mergeCell ref="V978:V979"/>
    <mergeCell ref="V981:V982"/>
    <mergeCell ref="V1021:V1022"/>
    <mergeCell ref="Q929:Q930"/>
    <mergeCell ref="Q932:Q933"/>
    <mergeCell ref="Q935:Q936"/>
    <mergeCell ref="Q837:Q838"/>
    <mergeCell ref="Q840:Q841"/>
    <mergeCell ref="Q843:Q844"/>
    <mergeCell ref="Q883:Q884"/>
    <mergeCell ref="Q886:Q887"/>
    <mergeCell ref="Q889:Q890"/>
    <mergeCell ref="S837:S838"/>
    <mergeCell ref="S840:S841"/>
    <mergeCell ref="S843:S844"/>
    <mergeCell ref="S883:S884"/>
    <mergeCell ref="S886:S887"/>
    <mergeCell ref="R1346:R1347"/>
    <mergeCell ref="R1349:R1350"/>
    <mergeCell ref="R1389:R1390"/>
    <mergeCell ref="R1392:R1393"/>
    <mergeCell ref="R1395:R1396"/>
    <mergeCell ref="R1251:R1252"/>
    <mergeCell ref="R1254:R1255"/>
    <mergeCell ref="R1257:R1258"/>
    <mergeCell ref="R1297:R1298"/>
    <mergeCell ref="R1300:R1301"/>
    <mergeCell ref="R794:R795"/>
    <mergeCell ref="R797:R798"/>
    <mergeCell ref="R837:R838"/>
    <mergeCell ref="R840:R841"/>
    <mergeCell ref="R843:R844"/>
    <mergeCell ref="R883:R884"/>
    <mergeCell ref="R886:R887"/>
    <mergeCell ref="R889:R890"/>
    <mergeCell ref="R929:R930"/>
    <mergeCell ref="R932:R933"/>
    <mergeCell ref="R935:R936"/>
    <mergeCell ref="R975:R976"/>
    <mergeCell ref="R978:R979"/>
    <mergeCell ref="R981:R982"/>
    <mergeCell ref="R1021:R1022"/>
    <mergeCell ref="R1024:R1025"/>
    <mergeCell ref="R1027:R1028"/>
    <mergeCell ref="R1205:R1206"/>
    <mergeCell ref="R1208:R1209"/>
    <mergeCell ref="R1211:R1212"/>
    <mergeCell ref="R1113:R1114"/>
    <mergeCell ref="R1116:R1117"/>
    <mergeCell ref="Q1251:Q1252"/>
    <mergeCell ref="Q1254:Q1255"/>
    <mergeCell ref="Q1257:Q1258"/>
    <mergeCell ref="Q1297:Q1298"/>
    <mergeCell ref="Q1300:Q1301"/>
    <mergeCell ref="Q1303:Q1304"/>
    <mergeCell ref="Q1343:Q1344"/>
    <mergeCell ref="Q1346:Q1347"/>
    <mergeCell ref="Q1349:Q1350"/>
    <mergeCell ref="Q1389:Q1390"/>
    <mergeCell ref="Q1392:Q1393"/>
    <mergeCell ref="Q1395:Q1396"/>
    <mergeCell ref="R8:R9"/>
    <mergeCell ref="R11:R12"/>
    <mergeCell ref="R14:R15"/>
    <mergeCell ref="R55:R56"/>
    <mergeCell ref="R58:R59"/>
    <mergeCell ref="R61:R62"/>
    <mergeCell ref="R101:R102"/>
    <mergeCell ref="R104:R105"/>
    <mergeCell ref="R107:R108"/>
    <mergeCell ref="R147:R148"/>
    <mergeCell ref="R150:R151"/>
    <mergeCell ref="R153:R154"/>
    <mergeCell ref="R193:R194"/>
    <mergeCell ref="R196:R197"/>
    <mergeCell ref="R199:R200"/>
    <mergeCell ref="R239:R240"/>
    <mergeCell ref="Q1073:Q1074"/>
    <mergeCell ref="Q1113:Q1114"/>
    <mergeCell ref="Q1116:Q1117"/>
    <mergeCell ref="Q1119:Q1120"/>
    <mergeCell ref="Q561:Q562"/>
    <mergeCell ref="Q564:Q565"/>
    <mergeCell ref="Q567:Q568"/>
    <mergeCell ref="Q607:Q608"/>
    <mergeCell ref="Q610:Q611"/>
    <mergeCell ref="Q613:Q614"/>
    <mergeCell ref="Q653:Q654"/>
    <mergeCell ref="I505:V505"/>
    <mergeCell ref="R515:R516"/>
    <mergeCell ref="R518:R519"/>
    <mergeCell ref="T500:T502"/>
    <mergeCell ref="T503:T504"/>
    <mergeCell ref="O491:P491"/>
    <mergeCell ref="Q491:R491"/>
    <mergeCell ref="O629:P629"/>
    <mergeCell ref="Q629:R629"/>
    <mergeCell ref="S629:T629"/>
    <mergeCell ref="U629:V629"/>
    <mergeCell ref="O583:P583"/>
    <mergeCell ref="Q583:R583"/>
    <mergeCell ref="S583:T583"/>
    <mergeCell ref="U583:V583"/>
    <mergeCell ref="O537:P537"/>
    <mergeCell ref="Q537:R537"/>
    <mergeCell ref="S537:T537"/>
    <mergeCell ref="U537:V537"/>
    <mergeCell ref="R613:R614"/>
    <mergeCell ref="R653:R654"/>
    <mergeCell ref="T595:T596"/>
    <mergeCell ref="T607:T608"/>
    <mergeCell ref="T549:T550"/>
    <mergeCell ref="T561:T562"/>
    <mergeCell ref="B1343:B1344"/>
    <mergeCell ref="B1346:B1347"/>
    <mergeCell ref="A1321:B1321"/>
    <mergeCell ref="A1275:B1275"/>
    <mergeCell ref="B1389:B1390"/>
    <mergeCell ref="B1392:B1393"/>
    <mergeCell ref="Q8:Q9"/>
    <mergeCell ref="Q11:Q12"/>
    <mergeCell ref="Q14:Q15"/>
    <mergeCell ref="Q55:Q56"/>
    <mergeCell ref="Q58:Q59"/>
    <mergeCell ref="Q61:Q62"/>
    <mergeCell ref="Q101:Q102"/>
    <mergeCell ref="Q104:Q105"/>
    <mergeCell ref="Q107:Q108"/>
    <mergeCell ref="Q147:Q148"/>
    <mergeCell ref="Q150:Q151"/>
    <mergeCell ref="Q153:Q154"/>
    <mergeCell ref="Q193:Q194"/>
    <mergeCell ref="Q196:Q197"/>
    <mergeCell ref="Q199:Q200"/>
    <mergeCell ref="Q239:Q240"/>
    <mergeCell ref="Q242:Q243"/>
    <mergeCell ref="Q245:Q246"/>
    <mergeCell ref="Q1067:Q1068"/>
    <mergeCell ref="Q1070:Q1071"/>
    <mergeCell ref="B1024:B1025"/>
    <mergeCell ref="B1067:B1068"/>
    <mergeCell ref="B1070:B1071"/>
    <mergeCell ref="Q472:Q473"/>
    <mergeCell ref="Q475:Q476"/>
    <mergeCell ref="Q515:Q516"/>
    <mergeCell ref="B1113:B1114"/>
    <mergeCell ref="B1116:B1117"/>
    <mergeCell ref="B1159:B1160"/>
    <mergeCell ref="B1162:B1163"/>
    <mergeCell ref="B1205:B1206"/>
    <mergeCell ref="B1208:B1209"/>
    <mergeCell ref="A1183:B1183"/>
    <mergeCell ref="A1137:B1137"/>
    <mergeCell ref="B1251:B1252"/>
    <mergeCell ref="B1254:B1255"/>
    <mergeCell ref="B1297:B1298"/>
    <mergeCell ref="B1300:B1301"/>
    <mergeCell ref="B1273:C1273"/>
    <mergeCell ref="B1227:C1227"/>
    <mergeCell ref="B1181:C1181"/>
    <mergeCell ref="B1135:C1135"/>
    <mergeCell ref="B1089:C1089"/>
    <mergeCell ref="B837:B838"/>
    <mergeCell ref="B840:B841"/>
    <mergeCell ref="B883:B884"/>
    <mergeCell ref="B886:B887"/>
    <mergeCell ref="B929:B930"/>
    <mergeCell ref="B932:B933"/>
    <mergeCell ref="A907:B907"/>
    <mergeCell ref="A861:B861"/>
    <mergeCell ref="B975:B976"/>
    <mergeCell ref="B978:B979"/>
    <mergeCell ref="B1021:B1022"/>
    <mergeCell ref="B997:C997"/>
    <mergeCell ref="B951:C951"/>
    <mergeCell ref="B905:C905"/>
    <mergeCell ref="B859:C859"/>
    <mergeCell ref="B813:C813"/>
    <mergeCell ref="B767:C767"/>
    <mergeCell ref="A999:B999"/>
    <mergeCell ref="B515:B516"/>
    <mergeCell ref="B518:B519"/>
    <mergeCell ref="A493:B493"/>
    <mergeCell ref="A447:B447"/>
    <mergeCell ref="B561:B562"/>
    <mergeCell ref="B564:B565"/>
    <mergeCell ref="B607:B608"/>
    <mergeCell ref="B610:B611"/>
    <mergeCell ref="B653:B654"/>
    <mergeCell ref="B656:B657"/>
    <mergeCell ref="A631:B631"/>
    <mergeCell ref="A585:B585"/>
    <mergeCell ref="B699:B700"/>
    <mergeCell ref="B702:B703"/>
    <mergeCell ref="B675:C675"/>
    <mergeCell ref="B629:C629"/>
    <mergeCell ref="B583:C583"/>
    <mergeCell ref="B537:C537"/>
    <mergeCell ref="B491:C491"/>
    <mergeCell ref="A539:B539"/>
    <mergeCell ref="M1421:N1421"/>
    <mergeCell ref="A34:A35"/>
    <mergeCell ref="A81:A82"/>
    <mergeCell ref="A127:A128"/>
    <mergeCell ref="A173:A174"/>
    <mergeCell ref="A219:A220"/>
    <mergeCell ref="A265:A266"/>
    <mergeCell ref="A311:A312"/>
    <mergeCell ref="B8:B9"/>
    <mergeCell ref="B11:B12"/>
    <mergeCell ref="B55:B56"/>
    <mergeCell ref="B58:B59"/>
    <mergeCell ref="B101:B102"/>
    <mergeCell ref="B104:B105"/>
    <mergeCell ref="A79:B79"/>
    <mergeCell ref="A32:B32"/>
    <mergeCell ref="B147:B148"/>
    <mergeCell ref="B150:B151"/>
    <mergeCell ref="B193:B194"/>
    <mergeCell ref="B196:B197"/>
    <mergeCell ref="B239:B240"/>
    <mergeCell ref="B242:B243"/>
    <mergeCell ref="A217:B217"/>
    <mergeCell ref="B285:B286"/>
    <mergeCell ref="B288:B289"/>
    <mergeCell ref="B331:B332"/>
    <mergeCell ref="B334:B335"/>
    <mergeCell ref="B377:B378"/>
    <mergeCell ref="B380:B381"/>
    <mergeCell ref="A355:B355"/>
    <mergeCell ref="A309:B309"/>
    <mergeCell ref="B423:B424"/>
    <mergeCell ref="B1411:C1411"/>
    <mergeCell ref="O1411:P1411"/>
    <mergeCell ref="Q1411:R1411"/>
    <mergeCell ref="S1411:T1411"/>
    <mergeCell ref="U1411:V1411"/>
    <mergeCell ref="A1413:B1413"/>
    <mergeCell ref="CB1414:CC1414"/>
    <mergeCell ref="M1416:O1416"/>
    <mergeCell ref="A1418:B1418"/>
    <mergeCell ref="M1418:N1418"/>
    <mergeCell ref="M1419:N1419"/>
    <mergeCell ref="U1419:V1419"/>
    <mergeCell ref="A1415:A1416"/>
    <mergeCell ref="BI1416:BI1417"/>
    <mergeCell ref="BT1416:BT1417"/>
    <mergeCell ref="M1420:N1420"/>
    <mergeCell ref="Y1420:Z1420"/>
    <mergeCell ref="BL1416:BM1417"/>
    <mergeCell ref="BP1416:BQ1417"/>
    <mergeCell ref="M1375:N1375"/>
    <mergeCell ref="K1383:L1383"/>
    <mergeCell ref="M1383:N1383"/>
    <mergeCell ref="BI1383:BL1383"/>
    <mergeCell ref="CL1383:CN1383"/>
    <mergeCell ref="CR1383:CT1383"/>
    <mergeCell ref="B1384:H1384"/>
    <mergeCell ref="I1384:N1384"/>
    <mergeCell ref="Y1384:AU1384"/>
    <mergeCell ref="BW1384:BW1385"/>
    <mergeCell ref="BY1384:BY1385"/>
    <mergeCell ref="BZ1384:BZ1385"/>
    <mergeCell ref="I1385:J1385"/>
    <mergeCell ref="K1385:L1385"/>
    <mergeCell ref="M1385:N1385"/>
    <mergeCell ref="Z1385:AC1385"/>
    <mergeCell ref="AD1385:AG1385"/>
    <mergeCell ref="AH1385:AK1385"/>
    <mergeCell ref="O1384:P1385"/>
    <mergeCell ref="AL1385:AO1385"/>
    <mergeCell ref="AP1385:AQ1385"/>
    <mergeCell ref="AR1385:AU1385"/>
    <mergeCell ref="AW1385:BA1385"/>
    <mergeCell ref="BB1385:BF1385"/>
    <mergeCell ref="CA1384:CA1385"/>
    <mergeCell ref="CD1384:CD1385"/>
    <mergeCell ref="CF1384:CF1385"/>
    <mergeCell ref="CG1384:CG1385"/>
    <mergeCell ref="BM1383:BP1383"/>
    <mergeCell ref="BQ1383:BT1383"/>
    <mergeCell ref="T1377:T1378"/>
    <mergeCell ref="B1365:C1365"/>
    <mergeCell ref="O1365:P1365"/>
    <mergeCell ref="Q1365:R1365"/>
    <mergeCell ref="S1365:T1365"/>
    <mergeCell ref="U1365:V1365"/>
    <mergeCell ref="A1367:B1367"/>
    <mergeCell ref="CB1368:CC1368"/>
    <mergeCell ref="M1370:O1370"/>
    <mergeCell ref="A1372:B1372"/>
    <mergeCell ref="M1372:N1372"/>
    <mergeCell ref="M1373:N1373"/>
    <mergeCell ref="U1373:V1373"/>
    <mergeCell ref="A1369:A1370"/>
    <mergeCell ref="BI1370:BI1371"/>
    <mergeCell ref="BT1370:BT1371"/>
    <mergeCell ref="M1374:N1374"/>
    <mergeCell ref="Y1374:Z1374"/>
    <mergeCell ref="BL1370:BM1371"/>
    <mergeCell ref="BP1370:BQ1371"/>
    <mergeCell ref="K1337:L1337"/>
    <mergeCell ref="M1337:N1337"/>
    <mergeCell ref="BI1337:BL1337"/>
    <mergeCell ref="BM1337:BP1337"/>
    <mergeCell ref="BQ1337:BT1337"/>
    <mergeCell ref="CL1337:CN1337"/>
    <mergeCell ref="CR1337:CT1337"/>
    <mergeCell ref="B1338:H1338"/>
    <mergeCell ref="I1338:N1338"/>
    <mergeCell ref="Y1338:AU1338"/>
    <mergeCell ref="BW1338:BW1339"/>
    <mergeCell ref="BY1338:BY1339"/>
    <mergeCell ref="BZ1338:BZ1339"/>
    <mergeCell ref="I1339:J1339"/>
    <mergeCell ref="K1339:L1339"/>
    <mergeCell ref="M1339:N1339"/>
    <mergeCell ref="Z1339:AC1339"/>
    <mergeCell ref="AD1339:AG1339"/>
    <mergeCell ref="AH1339:AK1339"/>
    <mergeCell ref="O1338:P1339"/>
    <mergeCell ref="AL1339:AO1339"/>
    <mergeCell ref="AP1339:AQ1339"/>
    <mergeCell ref="AR1339:AU1339"/>
    <mergeCell ref="AW1339:BA1339"/>
    <mergeCell ref="BB1339:BF1339"/>
    <mergeCell ref="CA1338:CA1339"/>
    <mergeCell ref="CD1338:CD1339"/>
    <mergeCell ref="CF1338:CF1339"/>
    <mergeCell ref="CG1338:CG1339"/>
    <mergeCell ref="B1319:C1319"/>
    <mergeCell ref="O1319:P1319"/>
    <mergeCell ref="Q1319:R1319"/>
    <mergeCell ref="S1319:T1319"/>
    <mergeCell ref="U1319:V1319"/>
    <mergeCell ref="CB1322:CC1322"/>
    <mergeCell ref="M1324:O1324"/>
    <mergeCell ref="A1326:B1326"/>
    <mergeCell ref="M1326:N1326"/>
    <mergeCell ref="M1327:N1327"/>
    <mergeCell ref="U1327:V1327"/>
    <mergeCell ref="A1323:A1324"/>
    <mergeCell ref="BI1324:BI1325"/>
    <mergeCell ref="BT1324:BT1325"/>
    <mergeCell ref="M1328:N1328"/>
    <mergeCell ref="Y1328:Z1328"/>
    <mergeCell ref="M1329:N1329"/>
    <mergeCell ref="BL1324:BM1325"/>
    <mergeCell ref="BP1324:BQ1325"/>
    <mergeCell ref="T1328:T1330"/>
    <mergeCell ref="K1291:L1291"/>
    <mergeCell ref="M1291:N1291"/>
    <mergeCell ref="BI1291:BL1291"/>
    <mergeCell ref="BM1291:BP1291"/>
    <mergeCell ref="BQ1291:BT1291"/>
    <mergeCell ref="CL1291:CN1291"/>
    <mergeCell ref="CR1291:CT1291"/>
    <mergeCell ref="B1292:H1292"/>
    <mergeCell ref="I1292:N1292"/>
    <mergeCell ref="Y1292:AU1292"/>
    <mergeCell ref="BW1292:BW1293"/>
    <mergeCell ref="BY1292:BY1293"/>
    <mergeCell ref="BZ1292:BZ1293"/>
    <mergeCell ref="I1293:J1293"/>
    <mergeCell ref="K1293:L1293"/>
    <mergeCell ref="M1293:N1293"/>
    <mergeCell ref="Z1293:AC1293"/>
    <mergeCell ref="AD1293:AG1293"/>
    <mergeCell ref="AH1293:AK1293"/>
    <mergeCell ref="O1292:P1293"/>
    <mergeCell ref="AL1293:AO1293"/>
    <mergeCell ref="AP1293:AQ1293"/>
    <mergeCell ref="AR1293:AU1293"/>
    <mergeCell ref="AW1293:BA1293"/>
    <mergeCell ref="BB1293:BF1293"/>
    <mergeCell ref="CA1292:CA1293"/>
    <mergeCell ref="CD1292:CD1293"/>
    <mergeCell ref="CF1292:CF1293"/>
    <mergeCell ref="CG1292:CG1293"/>
    <mergeCell ref="O1273:P1273"/>
    <mergeCell ref="Q1273:R1273"/>
    <mergeCell ref="S1273:T1273"/>
    <mergeCell ref="U1273:V1273"/>
    <mergeCell ref="CB1276:CC1276"/>
    <mergeCell ref="M1278:O1278"/>
    <mergeCell ref="A1280:B1280"/>
    <mergeCell ref="M1280:N1280"/>
    <mergeCell ref="M1281:N1281"/>
    <mergeCell ref="U1281:V1281"/>
    <mergeCell ref="A1277:A1278"/>
    <mergeCell ref="BI1278:BI1279"/>
    <mergeCell ref="BT1278:BT1279"/>
    <mergeCell ref="M1282:N1282"/>
    <mergeCell ref="Y1282:Z1282"/>
    <mergeCell ref="M1283:N1283"/>
    <mergeCell ref="BL1278:BM1279"/>
    <mergeCell ref="BP1278:BQ1279"/>
    <mergeCell ref="M1237:N1237"/>
    <mergeCell ref="K1245:L1245"/>
    <mergeCell ref="M1245:N1245"/>
    <mergeCell ref="BI1245:BL1245"/>
    <mergeCell ref="T1236:T1238"/>
    <mergeCell ref="T1239:T1240"/>
    <mergeCell ref="BM1245:BP1245"/>
    <mergeCell ref="BQ1245:BT1245"/>
    <mergeCell ref="CL1245:CN1245"/>
    <mergeCell ref="CR1245:CT1245"/>
    <mergeCell ref="B1246:H1246"/>
    <mergeCell ref="I1246:N1246"/>
    <mergeCell ref="Y1246:AU1246"/>
    <mergeCell ref="BW1246:BW1247"/>
    <mergeCell ref="BY1246:BY1247"/>
    <mergeCell ref="BZ1246:BZ1247"/>
    <mergeCell ref="I1247:J1247"/>
    <mergeCell ref="K1247:L1247"/>
    <mergeCell ref="M1247:N1247"/>
    <mergeCell ref="Z1247:AC1247"/>
    <mergeCell ref="AD1247:AG1247"/>
    <mergeCell ref="AH1247:AK1247"/>
    <mergeCell ref="O1246:P1247"/>
    <mergeCell ref="AL1247:AO1247"/>
    <mergeCell ref="AP1247:AQ1247"/>
    <mergeCell ref="AR1247:AU1247"/>
    <mergeCell ref="AW1247:BA1247"/>
    <mergeCell ref="BB1247:BF1247"/>
    <mergeCell ref="CA1246:CA1247"/>
    <mergeCell ref="CD1246:CD1247"/>
    <mergeCell ref="CF1246:CF1247"/>
    <mergeCell ref="CG1246:CG1247"/>
    <mergeCell ref="O1227:P1227"/>
    <mergeCell ref="Q1227:R1227"/>
    <mergeCell ref="S1227:T1227"/>
    <mergeCell ref="U1227:V1227"/>
    <mergeCell ref="A1229:B1229"/>
    <mergeCell ref="CB1230:CC1230"/>
    <mergeCell ref="M1232:O1232"/>
    <mergeCell ref="A1234:B1234"/>
    <mergeCell ref="M1234:N1234"/>
    <mergeCell ref="M1235:N1235"/>
    <mergeCell ref="U1235:V1235"/>
    <mergeCell ref="A1231:A1232"/>
    <mergeCell ref="BI1232:BI1233"/>
    <mergeCell ref="BT1232:BT1233"/>
    <mergeCell ref="M1236:N1236"/>
    <mergeCell ref="Y1236:Z1236"/>
    <mergeCell ref="BL1232:BM1233"/>
    <mergeCell ref="BP1232:BQ1233"/>
    <mergeCell ref="K1199:L1199"/>
    <mergeCell ref="M1199:N1199"/>
    <mergeCell ref="BI1199:BL1199"/>
    <mergeCell ref="CL1199:CN1199"/>
    <mergeCell ref="CR1199:CT1199"/>
    <mergeCell ref="B1200:H1200"/>
    <mergeCell ref="I1200:N1200"/>
    <mergeCell ref="Y1200:AU1200"/>
    <mergeCell ref="BW1200:BW1201"/>
    <mergeCell ref="BY1200:BY1201"/>
    <mergeCell ref="BZ1200:BZ1201"/>
    <mergeCell ref="I1201:J1201"/>
    <mergeCell ref="K1201:L1201"/>
    <mergeCell ref="M1201:N1201"/>
    <mergeCell ref="Z1201:AC1201"/>
    <mergeCell ref="AD1201:AG1201"/>
    <mergeCell ref="AH1201:AK1201"/>
    <mergeCell ref="O1200:P1201"/>
    <mergeCell ref="AL1201:AO1201"/>
    <mergeCell ref="AP1201:AQ1201"/>
    <mergeCell ref="AR1201:AU1201"/>
    <mergeCell ref="AW1201:BA1201"/>
    <mergeCell ref="BB1201:BF1201"/>
    <mergeCell ref="CA1200:CA1201"/>
    <mergeCell ref="CD1200:CD1201"/>
    <mergeCell ref="CF1200:CF1201"/>
    <mergeCell ref="CG1200:CG1201"/>
    <mergeCell ref="BM1199:BP1199"/>
    <mergeCell ref="BQ1199:BT1199"/>
    <mergeCell ref="O1181:P1181"/>
    <mergeCell ref="Q1181:R1181"/>
    <mergeCell ref="S1181:T1181"/>
    <mergeCell ref="U1181:V1181"/>
    <mergeCell ref="CB1184:CC1184"/>
    <mergeCell ref="M1186:O1186"/>
    <mergeCell ref="A1188:B1188"/>
    <mergeCell ref="M1188:N1188"/>
    <mergeCell ref="M1189:N1189"/>
    <mergeCell ref="U1189:V1189"/>
    <mergeCell ref="A1185:A1186"/>
    <mergeCell ref="BI1186:BI1187"/>
    <mergeCell ref="BT1186:BT1187"/>
    <mergeCell ref="M1190:N1190"/>
    <mergeCell ref="Y1190:Z1190"/>
    <mergeCell ref="M1191:N1191"/>
    <mergeCell ref="BL1186:BM1187"/>
    <mergeCell ref="BP1186:BQ1187"/>
    <mergeCell ref="K1153:L1153"/>
    <mergeCell ref="M1153:N1153"/>
    <mergeCell ref="BI1153:BL1153"/>
    <mergeCell ref="CL1153:CN1153"/>
    <mergeCell ref="CR1153:CT1153"/>
    <mergeCell ref="B1154:H1154"/>
    <mergeCell ref="I1154:N1154"/>
    <mergeCell ref="Y1154:AU1154"/>
    <mergeCell ref="BW1154:BW1155"/>
    <mergeCell ref="BY1154:BY1155"/>
    <mergeCell ref="BZ1154:BZ1155"/>
    <mergeCell ref="I1155:J1155"/>
    <mergeCell ref="K1155:L1155"/>
    <mergeCell ref="M1155:N1155"/>
    <mergeCell ref="Z1155:AC1155"/>
    <mergeCell ref="AD1155:AG1155"/>
    <mergeCell ref="AH1155:AK1155"/>
    <mergeCell ref="O1154:P1155"/>
    <mergeCell ref="AL1155:AO1155"/>
    <mergeCell ref="AP1155:AQ1155"/>
    <mergeCell ref="AR1155:AU1155"/>
    <mergeCell ref="AW1155:BA1155"/>
    <mergeCell ref="BB1155:BF1155"/>
    <mergeCell ref="CA1154:CA1155"/>
    <mergeCell ref="CD1154:CD1155"/>
    <mergeCell ref="CF1154:CF1155"/>
    <mergeCell ref="CG1154:CG1155"/>
    <mergeCell ref="BM1153:BP1153"/>
    <mergeCell ref="BQ1153:BT1153"/>
    <mergeCell ref="O1135:P1135"/>
    <mergeCell ref="Q1135:R1135"/>
    <mergeCell ref="S1135:T1135"/>
    <mergeCell ref="U1135:V1135"/>
    <mergeCell ref="CB1138:CC1138"/>
    <mergeCell ref="M1140:O1140"/>
    <mergeCell ref="A1142:B1142"/>
    <mergeCell ref="M1142:N1142"/>
    <mergeCell ref="M1143:N1143"/>
    <mergeCell ref="U1143:V1143"/>
    <mergeCell ref="A1139:A1140"/>
    <mergeCell ref="BI1140:BI1141"/>
    <mergeCell ref="BT1140:BT1141"/>
    <mergeCell ref="M1144:N1144"/>
    <mergeCell ref="Y1144:Z1144"/>
    <mergeCell ref="M1145:N1145"/>
    <mergeCell ref="BL1140:BM1141"/>
    <mergeCell ref="BP1140:BQ1141"/>
    <mergeCell ref="M1099:N1099"/>
    <mergeCell ref="K1107:L1107"/>
    <mergeCell ref="M1107:N1107"/>
    <mergeCell ref="BI1107:BL1107"/>
    <mergeCell ref="BM1107:BP1107"/>
    <mergeCell ref="BQ1107:BT1107"/>
    <mergeCell ref="CL1107:CN1107"/>
    <mergeCell ref="CR1107:CT1107"/>
    <mergeCell ref="B1108:H1108"/>
    <mergeCell ref="I1108:N1108"/>
    <mergeCell ref="Y1108:AU1108"/>
    <mergeCell ref="BW1108:BW1109"/>
    <mergeCell ref="BY1108:BY1109"/>
    <mergeCell ref="BZ1108:BZ1109"/>
    <mergeCell ref="I1109:J1109"/>
    <mergeCell ref="K1109:L1109"/>
    <mergeCell ref="M1109:N1109"/>
    <mergeCell ref="Z1109:AC1109"/>
    <mergeCell ref="AD1109:AG1109"/>
    <mergeCell ref="AH1109:AK1109"/>
    <mergeCell ref="O1108:P1109"/>
    <mergeCell ref="AL1109:AO1109"/>
    <mergeCell ref="AP1109:AQ1109"/>
    <mergeCell ref="AR1109:AU1109"/>
    <mergeCell ref="AW1109:BA1109"/>
    <mergeCell ref="BB1109:BF1109"/>
    <mergeCell ref="T1098:T1100"/>
    <mergeCell ref="T1101:T1102"/>
    <mergeCell ref="CA1108:CA1109"/>
    <mergeCell ref="CD1108:CD1109"/>
    <mergeCell ref="CF1108:CF1109"/>
    <mergeCell ref="CG1108:CG1109"/>
    <mergeCell ref="O1089:P1089"/>
    <mergeCell ref="Q1089:R1089"/>
    <mergeCell ref="S1089:T1089"/>
    <mergeCell ref="U1089:V1089"/>
    <mergeCell ref="A1091:B1091"/>
    <mergeCell ref="CB1092:CC1092"/>
    <mergeCell ref="M1094:O1094"/>
    <mergeCell ref="A1096:B1096"/>
    <mergeCell ref="M1096:N1096"/>
    <mergeCell ref="M1097:N1097"/>
    <mergeCell ref="U1097:V1097"/>
    <mergeCell ref="A1093:A1094"/>
    <mergeCell ref="BI1094:BI1095"/>
    <mergeCell ref="BT1094:BT1095"/>
    <mergeCell ref="M1098:N1098"/>
    <mergeCell ref="Y1098:Z1098"/>
    <mergeCell ref="BL1094:BM1095"/>
    <mergeCell ref="BP1094:BQ1095"/>
    <mergeCell ref="K1061:L1061"/>
    <mergeCell ref="M1061:N1061"/>
    <mergeCell ref="BI1061:BL1061"/>
    <mergeCell ref="T1052:T1054"/>
    <mergeCell ref="T1055:T1056"/>
    <mergeCell ref="CL1061:CN1061"/>
    <mergeCell ref="CR1061:CT1061"/>
    <mergeCell ref="B1062:H1062"/>
    <mergeCell ref="I1062:N1062"/>
    <mergeCell ref="Y1062:AU1062"/>
    <mergeCell ref="BW1062:BW1063"/>
    <mergeCell ref="BY1062:BY1063"/>
    <mergeCell ref="BZ1062:BZ1063"/>
    <mergeCell ref="I1063:J1063"/>
    <mergeCell ref="K1063:L1063"/>
    <mergeCell ref="M1063:N1063"/>
    <mergeCell ref="Z1063:AC1063"/>
    <mergeCell ref="AD1063:AG1063"/>
    <mergeCell ref="AH1063:AK1063"/>
    <mergeCell ref="O1062:P1063"/>
    <mergeCell ref="AL1063:AO1063"/>
    <mergeCell ref="AP1063:AQ1063"/>
    <mergeCell ref="AR1063:AU1063"/>
    <mergeCell ref="AW1063:BA1063"/>
    <mergeCell ref="BB1063:BF1063"/>
    <mergeCell ref="CA1062:CA1063"/>
    <mergeCell ref="CD1062:CD1063"/>
    <mergeCell ref="CF1062:CF1063"/>
    <mergeCell ref="CG1062:CG1063"/>
    <mergeCell ref="BM1061:BP1061"/>
    <mergeCell ref="BQ1061:BT1061"/>
    <mergeCell ref="CH1062:CH1063"/>
    <mergeCell ref="O1043:P1043"/>
    <mergeCell ref="Q1043:R1043"/>
    <mergeCell ref="S1043:T1043"/>
    <mergeCell ref="U1043:V1043"/>
    <mergeCell ref="CB1046:CC1046"/>
    <mergeCell ref="M1048:O1048"/>
    <mergeCell ref="A1050:B1050"/>
    <mergeCell ref="M1050:N1050"/>
    <mergeCell ref="M1051:N1051"/>
    <mergeCell ref="U1051:V1051"/>
    <mergeCell ref="A1047:A1048"/>
    <mergeCell ref="BI1048:BI1049"/>
    <mergeCell ref="BT1048:BT1049"/>
    <mergeCell ref="M1052:N1052"/>
    <mergeCell ref="Y1052:Z1052"/>
    <mergeCell ref="M1053:N1053"/>
    <mergeCell ref="BL1048:BM1049"/>
    <mergeCell ref="BP1048:BQ1049"/>
    <mergeCell ref="A1045:B1045"/>
    <mergeCell ref="B1043:C1043"/>
    <mergeCell ref="K1015:L1015"/>
    <mergeCell ref="M1015:N1015"/>
    <mergeCell ref="BI1015:BL1015"/>
    <mergeCell ref="CL1015:CN1015"/>
    <mergeCell ref="CR1015:CT1015"/>
    <mergeCell ref="B1016:H1016"/>
    <mergeCell ref="I1016:N1016"/>
    <mergeCell ref="Y1016:AU1016"/>
    <mergeCell ref="BW1016:BW1017"/>
    <mergeCell ref="BY1016:BY1017"/>
    <mergeCell ref="BZ1016:BZ1017"/>
    <mergeCell ref="I1017:J1017"/>
    <mergeCell ref="K1017:L1017"/>
    <mergeCell ref="M1017:N1017"/>
    <mergeCell ref="Z1017:AC1017"/>
    <mergeCell ref="AD1017:AG1017"/>
    <mergeCell ref="AH1017:AK1017"/>
    <mergeCell ref="O1016:P1017"/>
    <mergeCell ref="AL1017:AO1017"/>
    <mergeCell ref="AP1017:AQ1017"/>
    <mergeCell ref="AR1017:AU1017"/>
    <mergeCell ref="AW1017:BA1017"/>
    <mergeCell ref="BB1017:BF1017"/>
    <mergeCell ref="CA1016:CA1017"/>
    <mergeCell ref="CD1016:CD1017"/>
    <mergeCell ref="CF1016:CF1017"/>
    <mergeCell ref="CG1016:CG1017"/>
    <mergeCell ref="BM1015:BP1015"/>
    <mergeCell ref="BQ1015:BT1015"/>
    <mergeCell ref="CH1016:CH1017"/>
    <mergeCell ref="O997:P997"/>
    <mergeCell ref="Q997:R997"/>
    <mergeCell ref="S997:T997"/>
    <mergeCell ref="U997:V997"/>
    <mergeCell ref="CB1000:CC1000"/>
    <mergeCell ref="M1002:O1002"/>
    <mergeCell ref="A1004:B1004"/>
    <mergeCell ref="M1004:N1004"/>
    <mergeCell ref="M1005:N1005"/>
    <mergeCell ref="U1005:V1005"/>
    <mergeCell ref="A1001:A1002"/>
    <mergeCell ref="BI1002:BI1003"/>
    <mergeCell ref="BT1002:BT1003"/>
    <mergeCell ref="M1006:N1006"/>
    <mergeCell ref="Y1006:Z1006"/>
    <mergeCell ref="M1007:N1007"/>
    <mergeCell ref="BL1002:BM1003"/>
    <mergeCell ref="BP1002:BQ1003"/>
    <mergeCell ref="T1006:T1008"/>
    <mergeCell ref="M961:N961"/>
    <mergeCell ref="K969:L969"/>
    <mergeCell ref="M969:N969"/>
    <mergeCell ref="BI969:BL969"/>
    <mergeCell ref="BM969:BP969"/>
    <mergeCell ref="BQ969:BT969"/>
    <mergeCell ref="CL969:CN969"/>
    <mergeCell ref="CR969:CT969"/>
    <mergeCell ref="B970:H970"/>
    <mergeCell ref="I970:N970"/>
    <mergeCell ref="Y970:AU970"/>
    <mergeCell ref="BW970:BW971"/>
    <mergeCell ref="BY970:BY971"/>
    <mergeCell ref="BZ970:BZ971"/>
    <mergeCell ref="I971:J971"/>
    <mergeCell ref="K971:L971"/>
    <mergeCell ref="M971:N971"/>
    <mergeCell ref="Z971:AC971"/>
    <mergeCell ref="AD971:AG971"/>
    <mergeCell ref="AH971:AK971"/>
    <mergeCell ref="O970:P971"/>
    <mergeCell ref="AL971:AO971"/>
    <mergeCell ref="AP971:AQ971"/>
    <mergeCell ref="AR971:AU971"/>
    <mergeCell ref="AW971:BA971"/>
    <mergeCell ref="BB971:BF971"/>
    <mergeCell ref="CA970:CA971"/>
    <mergeCell ref="CD970:CD971"/>
    <mergeCell ref="CF970:CF971"/>
    <mergeCell ref="CG970:CG971"/>
    <mergeCell ref="CH970:CH971"/>
    <mergeCell ref="O951:P951"/>
    <mergeCell ref="Q951:R951"/>
    <mergeCell ref="S951:T951"/>
    <mergeCell ref="U951:V951"/>
    <mergeCell ref="A953:B953"/>
    <mergeCell ref="CB954:CC954"/>
    <mergeCell ref="M956:O956"/>
    <mergeCell ref="A958:B958"/>
    <mergeCell ref="M958:N958"/>
    <mergeCell ref="M959:N959"/>
    <mergeCell ref="U959:V959"/>
    <mergeCell ref="A955:A956"/>
    <mergeCell ref="BI956:BI957"/>
    <mergeCell ref="BT956:BT957"/>
    <mergeCell ref="M960:N960"/>
    <mergeCell ref="Y960:Z960"/>
    <mergeCell ref="BL956:BM957"/>
    <mergeCell ref="BP956:BQ957"/>
    <mergeCell ref="K923:L923"/>
    <mergeCell ref="M923:N923"/>
    <mergeCell ref="BI923:BL923"/>
    <mergeCell ref="CL923:CN923"/>
    <mergeCell ref="CR923:CT923"/>
    <mergeCell ref="B924:H924"/>
    <mergeCell ref="I924:N924"/>
    <mergeCell ref="Y924:AU924"/>
    <mergeCell ref="BW924:BW925"/>
    <mergeCell ref="BY924:BY925"/>
    <mergeCell ref="BZ924:BZ925"/>
    <mergeCell ref="I925:J925"/>
    <mergeCell ref="K925:L925"/>
    <mergeCell ref="M925:N925"/>
    <mergeCell ref="Z925:AC925"/>
    <mergeCell ref="AD925:AG925"/>
    <mergeCell ref="AH925:AK925"/>
    <mergeCell ref="O924:P925"/>
    <mergeCell ref="AL925:AO925"/>
    <mergeCell ref="AP925:AQ925"/>
    <mergeCell ref="AR925:AU925"/>
    <mergeCell ref="AW925:BA925"/>
    <mergeCell ref="BB925:BF925"/>
    <mergeCell ref="CA924:CA925"/>
    <mergeCell ref="CD924:CD925"/>
    <mergeCell ref="CF924:CF925"/>
    <mergeCell ref="CG924:CG925"/>
    <mergeCell ref="BM923:BP923"/>
    <mergeCell ref="BQ923:BT923"/>
    <mergeCell ref="CH924:CH925"/>
    <mergeCell ref="O905:P905"/>
    <mergeCell ref="Q905:R905"/>
    <mergeCell ref="S905:T905"/>
    <mergeCell ref="U905:V905"/>
    <mergeCell ref="CB908:CC908"/>
    <mergeCell ref="M910:O910"/>
    <mergeCell ref="A912:B912"/>
    <mergeCell ref="M912:N912"/>
    <mergeCell ref="M913:N913"/>
    <mergeCell ref="U913:V913"/>
    <mergeCell ref="A909:A910"/>
    <mergeCell ref="BI910:BI911"/>
    <mergeCell ref="BT910:BT911"/>
    <mergeCell ref="M914:N914"/>
    <mergeCell ref="Y914:Z914"/>
    <mergeCell ref="M915:N915"/>
    <mergeCell ref="BL910:BM911"/>
    <mergeCell ref="BP910:BQ911"/>
    <mergeCell ref="M877:N877"/>
    <mergeCell ref="BI877:BL877"/>
    <mergeCell ref="T868:T870"/>
    <mergeCell ref="T871:T872"/>
    <mergeCell ref="CL877:CN877"/>
    <mergeCell ref="CR877:CT877"/>
    <mergeCell ref="B878:H878"/>
    <mergeCell ref="I878:N878"/>
    <mergeCell ref="Y878:AU878"/>
    <mergeCell ref="BW878:BW879"/>
    <mergeCell ref="BY878:BY879"/>
    <mergeCell ref="CG878:CG879"/>
    <mergeCell ref="I879:J879"/>
    <mergeCell ref="K879:L879"/>
    <mergeCell ref="M879:N879"/>
    <mergeCell ref="Z879:AC879"/>
    <mergeCell ref="AD879:AG879"/>
    <mergeCell ref="AH879:AK879"/>
    <mergeCell ref="O878:P879"/>
    <mergeCell ref="AL879:AO879"/>
    <mergeCell ref="AP879:AQ879"/>
    <mergeCell ref="AR879:AU879"/>
    <mergeCell ref="AW879:BA879"/>
    <mergeCell ref="BB879:BF879"/>
    <mergeCell ref="BZ878:BZ879"/>
    <mergeCell ref="CA878:CA879"/>
    <mergeCell ref="CD878:CD879"/>
    <mergeCell ref="CF878:CF879"/>
    <mergeCell ref="BM877:BP877"/>
    <mergeCell ref="BQ877:BT877"/>
    <mergeCell ref="K877:L877"/>
    <mergeCell ref="CH878:CH879"/>
    <mergeCell ref="O859:P859"/>
    <mergeCell ref="Q859:R859"/>
    <mergeCell ref="S859:T859"/>
    <mergeCell ref="U859:V859"/>
    <mergeCell ref="CB862:CC862"/>
    <mergeCell ref="M864:O864"/>
    <mergeCell ref="A866:B866"/>
    <mergeCell ref="M866:N866"/>
    <mergeCell ref="M867:N867"/>
    <mergeCell ref="U867:V867"/>
    <mergeCell ref="A863:A864"/>
    <mergeCell ref="BI864:BI865"/>
    <mergeCell ref="BT864:BT865"/>
    <mergeCell ref="M868:N868"/>
    <mergeCell ref="Y868:Z868"/>
    <mergeCell ref="M869:N869"/>
    <mergeCell ref="BL864:BM865"/>
    <mergeCell ref="BP864:BQ865"/>
    <mergeCell ref="M823:N823"/>
    <mergeCell ref="F827:S827"/>
    <mergeCell ref="K831:L831"/>
    <mergeCell ref="M831:N831"/>
    <mergeCell ref="BI831:BL831"/>
    <mergeCell ref="BM831:BP831"/>
    <mergeCell ref="BQ831:BT831"/>
    <mergeCell ref="CL831:CN831"/>
    <mergeCell ref="CR831:CT831"/>
    <mergeCell ref="B832:H832"/>
    <mergeCell ref="I832:N832"/>
    <mergeCell ref="Y832:AU832"/>
    <mergeCell ref="BW832:BW833"/>
    <mergeCell ref="BY832:BY833"/>
    <mergeCell ref="I833:J833"/>
    <mergeCell ref="K833:L833"/>
    <mergeCell ref="M833:N833"/>
    <mergeCell ref="Z833:AC833"/>
    <mergeCell ref="AD833:AG833"/>
    <mergeCell ref="AH833:AK833"/>
    <mergeCell ref="O832:P833"/>
    <mergeCell ref="AL833:AO833"/>
    <mergeCell ref="AP833:AQ833"/>
    <mergeCell ref="AR833:AU833"/>
    <mergeCell ref="AW833:BA833"/>
    <mergeCell ref="BB833:BF833"/>
    <mergeCell ref="BZ832:BZ833"/>
    <mergeCell ref="CA832:CA833"/>
    <mergeCell ref="CD832:CD833"/>
    <mergeCell ref="CF832:CF833"/>
    <mergeCell ref="CG832:CG833"/>
    <mergeCell ref="CH832:CH833"/>
    <mergeCell ref="O813:P813"/>
    <mergeCell ref="Q813:R813"/>
    <mergeCell ref="S813:T813"/>
    <mergeCell ref="U813:V813"/>
    <mergeCell ref="A815:B815"/>
    <mergeCell ref="CB816:CC816"/>
    <mergeCell ref="M818:O818"/>
    <mergeCell ref="A820:B820"/>
    <mergeCell ref="M820:N820"/>
    <mergeCell ref="M821:N821"/>
    <mergeCell ref="U821:V821"/>
    <mergeCell ref="A817:A818"/>
    <mergeCell ref="BI818:BI819"/>
    <mergeCell ref="BT818:BT819"/>
    <mergeCell ref="M822:N822"/>
    <mergeCell ref="Y822:Z822"/>
    <mergeCell ref="K785:L785"/>
    <mergeCell ref="M785:N785"/>
    <mergeCell ref="BI785:BL785"/>
    <mergeCell ref="B791:B792"/>
    <mergeCell ref="B794:B795"/>
    <mergeCell ref="Q794:Q795"/>
    <mergeCell ref="Q797:Q798"/>
    <mergeCell ref="BL818:BM819"/>
    <mergeCell ref="BP818:BQ819"/>
    <mergeCell ref="BM785:BP785"/>
    <mergeCell ref="BQ785:BT785"/>
    <mergeCell ref="S791:S792"/>
    <mergeCell ref="S794:S795"/>
    <mergeCell ref="S797:S798"/>
    <mergeCell ref="CL785:CN785"/>
    <mergeCell ref="CR785:CT785"/>
    <mergeCell ref="B786:H786"/>
    <mergeCell ref="I786:N786"/>
    <mergeCell ref="Y786:AU786"/>
    <mergeCell ref="BW786:BW787"/>
    <mergeCell ref="BY786:BY787"/>
    <mergeCell ref="I787:J787"/>
    <mergeCell ref="K787:L787"/>
    <mergeCell ref="M787:N787"/>
    <mergeCell ref="Z787:AC787"/>
    <mergeCell ref="AD787:AG787"/>
    <mergeCell ref="AH787:AK787"/>
    <mergeCell ref="O786:P787"/>
    <mergeCell ref="AL787:AO787"/>
    <mergeCell ref="AP787:AQ787"/>
    <mergeCell ref="AR787:AU787"/>
    <mergeCell ref="AW787:BA787"/>
    <mergeCell ref="BB787:BF787"/>
    <mergeCell ref="BZ786:BZ787"/>
    <mergeCell ref="CA786:CA787"/>
    <mergeCell ref="CD786:CD787"/>
    <mergeCell ref="CF786:CF787"/>
    <mergeCell ref="CG786:CG787"/>
    <mergeCell ref="CH786:CH787"/>
    <mergeCell ref="O767:P767"/>
    <mergeCell ref="Q767:R767"/>
    <mergeCell ref="S767:T767"/>
    <mergeCell ref="U767:V767"/>
    <mergeCell ref="CB770:CC770"/>
    <mergeCell ref="M772:O772"/>
    <mergeCell ref="A774:B774"/>
    <mergeCell ref="M774:N774"/>
    <mergeCell ref="M775:N775"/>
    <mergeCell ref="U775:V775"/>
    <mergeCell ref="A771:A772"/>
    <mergeCell ref="BI772:BI773"/>
    <mergeCell ref="BT772:BT773"/>
    <mergeCell ref="M776:N776"/>
    <mergeCell ref="Y776:Z776"/>
    <mergeCell ref="M777:N777"/>
    <mergeCell ref="D735:Q735"/>
    <mergeCell ref="K739:L739"/>
    <mergeCell ref="M739:N739"/>
    <mergeCell ref="BQ739:BT739"/>
    <mergeCell ref="B745:B746"/>
    <mergeCell ref="B748:B749"/>
    <mergeCell ref="A769:B769"/>
    <mergeCell ref="U745:U746"/>
    <mergeCell ref="U748:U749"/>
    <mergeCell ref="BL772:BM773"/>
    <mergeCell ref="BP772:BQ773"/>
    <mergeCell ref="BI739:BL739"/>
    <mergeCell ref="BM739:BP739"/>
    <mergeCell ref="CL739:CN739"/>
    <mergeCell ref="CR739:CT739"/>
    <mergeCell ref="B740:H740"/>
    <mergeCell ref="I740:N740"/>
    <mergeCell ref="Y740:AU740"/>
    <mergeCell ref="BW740:BW741"/>
    <mergeCell ref="BY740:BY741"/>
    <mergeCell ref="I741:J741"/>
    <mergeCell ref="K741:L741"/>
    <mergeCell ref="M741:N741"/>
    <mergeCell ref="Z741:AC741"/>
    <mergeCell ref="AD741:AG741"/>
    <mergeCell ref="AH741:AK741"/>
    <mergeCell ref="O740:P741"/>
    <mergeCell ref="AL741:AO741"/>
    <mergeCell ref="AP741:AQ741"/>
    <mergeCell ref="AR741:AU741"/>
    <mergeCell ref="AW741:BA741"/>
    <mergeCell ref="BB741:BF741"/>
    <mergeCell ref="BZ740:BZ741"/>
    <mergeCell ref="CA740:CA741"/>
    <mergeCell ref="CD740:CD741"/>
    <mergeCell ref="CF740:CF741"/>
    <mergeCell ref="CG740:CG741"/>
    <mergeCell ref="CH740:CH741"/>
    <mergeCell ref="B721:C721"/>
    <mergeCell ref="O721:P721"/>
    <mergeCell ref="Q721:R721"/>
    <mergeCell ref="S721:T721"/>
    <mergeCell ref="U721:V721"/>
    <mergeCell ref="CB724:CC724"/>
    <mergeCell ref="M726:O726"/>
    <mergeCell ref="A728:B728"/>
    <mergeCell ref="M728:N728"/>
    <mergeCell ref="M729:N729"/>
    <mergeCell ref="U729:V729"/>
    <mergeCell ref="A725:A726"/>
    <mergeCell ref="BI726:BI727"/>
    <mergeCell ref="BT726:BT727"/>
    <mergeCell ref="M730:N730"/>
    <mergeCell ref="Y730:Z730"/>
    <mergeCell ref="M731:N731"/>
    <mergeCell ref="A723:B723"/>
    <mergeCell ref="BL726:BM727"/>
    <mergeCell ref="BP726:BQ727"/>
    <mergeCell ref="M685:N685"/>
    <mergeCell ref="K693:L693"/>
    <mergeCell ref="M693:N693"/>
    <mergeCell ref="BI693:BL693"/>
    <mergeCell ref="T684:T686"/>
    <mergeCell ref="T687:T688"/>
    <mergeCell ref="BM693:BP693"/>
    <mergeCell ref="BQ693:BT693"/>
    <mergeCell ref="CL693:CN693"/>
    <mergeCell ref="CR693:CT693"/>
    <mergeCell ref="B694:H694"/>
    <mergeCell ref="I694:N694"/>
    <mergeCell ref="Y694:AU694"/>
    <mergeCell ref="BW694:BW695"/>
    <mergeCell ref="BY694:BY695"/>
    <mergeCell ref="CF694:CF695"/>
    <mergeCell ref="I695:J695"/>
    <mergeCell ref="K695:L695"/>
    <mergeCell ref="M695:N695"/>
    <mergeCell ref="Z695:AC695"/>
    <mergeCell ref="AD695:AG695"/>
    <mergeCell ref="AH695:AK695"/>
    <mergeCell ref="O694:P695"/>
    <mergeCell ref="AL695:AO695"/>
    <mergeCell ref="AP695:AQ695"/>
    <mergeCell ref="AR695:AU695"/>
    <mergeCell ref="AW695:BA695"/>
    <mergeCell ref="BB695:BF695"/>
    <mergeCell ref="BZ694:BZ695"/>
    <mergeCell ref="CA694:CA695"/>
    <mergeCell ref="CD694:CD695"/>
    <mergeCell ref="CG694:CG695"/>
    <mergeCell ref="O675:P675"/>
    <mergeCell ref="Q675:R675"/>
    <mergeCell ref="S675:T675"/>
    <mergeCell ref="U675:V675"/>
    <mergeCell ref="A677:B677"/>
    <mergeCell ref="CB678:CC678"/>
    <mergeCell ref="M680:O680"/>
    <mergeCell ref="A682:B682"/>
    <mergeCell ref="M682:N682"/>
    <mergeCell ref="M683:N683"/>
    <mergeCell ref="U683:V683"/>
    <mergeCell ref="A679:A680"/>
    <mergeCell ref="BI680:BI681"/>
    <mergeCell ref="BT680:BT681"/>
    <mergeCell ref="M684:N684"/>
    <mergeCell ref="Y684:Z684"/>
    <mergeCell ref="H643:U643"/>
    <mergeCell ref="K647:L647"/>
    <mergeCell ref="M647:N647"/>
    <mergeCell ref="U653:U654"/>
    <mergeCell ref="U656:U657"/>
    <mergeCell ref="BL680:BM681"/>
    <mergeCell ref="BP680:BQ681"/>
    <mergeCell ref="BI647:BL647"/>
    <mergeCell ref="BM647:BP647"/>
    <mergeCell ref="BQ647:BT647"/>
    <mergeCell ref="S653:S654"/>
    <mergeCell ref="S656:S657"/>
    <mergeCell ref="S659:S660"/>
    <mergeCell ref="T653:T654"/>
    <mergeCell ref="T656:T657"/>
    <mergeCell ref="T659:T660"/>
    <mergeCell ref="CL647:CN647"/>
    <mergeCell ref="CR647:CT647"/>
    <mergeCell ref="B648:H648"/>
    <mergeCell ref="I648:N648"/>
    <mergeCell ref="Y648:AU648"/>
    <mergeCell ref="BW648:BW649"/>
    <mergeCell ref="BY648:BY649"/>
    <mergeCell ref="I649:J649"/>
    <mergeCell ref="K649:L649"/>
    <mergeCell ref="M649:N649"/>
    <mergeCell ref="Z649:AC649"/>
    <mergeCell ref="AD649:AG649"/>
    <mergeCell ref="AH649:AK649"/>
    <mergeCell ref="O648:P649"/>
    <mergeCell ref="AL649:AO649"/>
    <mergeCell ref="AP649:AQ649"/>
    <mergeCell ref="AR649:AU649"/>
    <mergeCell ref="AW649:BA649"/>
    <mergeCell ref="BB649:BF649"/>
    <mergeCell ref="BZ648:BZ649"/>
    <mergeCell ref="CA648:CA649"/>
    <mergeCell ref="CD648:CD649"/>
    <mergeCell ref="CF648:CF649"/>
    <mergeCell ref="CG648:CG649"/>
    <mergeCell ref="CH648:CH649"/>
    <mergeCell ref="CB632:CC632"/>
    <mergeCell ref="M634:O634"/>
    <mergeCell ref="A636:B636"/>
    <mergeCell ref="M636:N636"/>
    <mergeCell ref="M637:N637"/>
    <mergeCell ref="U637:V637"/>
    <mergeCell ref="A633:A634"/>
    <mergeCell ref="BI634:BI635"/>
    <mergeCell ref="BT634:BT635"/>
    <mergeCell ref="M638:N638"/>
    <mergeCell ref="Y638:Z638"/>
    <mergeCell ref="M639:N639"/>
    <mergeCell ref="K601:L601"/>
    <mergeCell ref="M601:N601"/>
    <mergeCell ref="BI601:BL601"/>
    <mergeCell ref="BQ601:BT601"/>
    <mergeCell ref="BL634:BM635"/>
    <mergeCell ref="BP634:BQ635"/>
    <mergeCell ref="BM601:BP601"/>
    <mergeCell ref="S607:S608"/>
    <mergeCell ref="S610:S611"/>
    <mergeCell ref="S613:S614"/>
    <mergeCell ref="T610:T611"/>
    <mergeCell ref="R607:R608"/>
    <mergeCell ref="R610:R611"/>
    <mergeCell ref="V607:V608"/>
    <mergeCell ref="V610:V611"/>
    <mergeCell ref="V613:V614"/>
    <mergeCell ref="CL601:CN601"/>
    <mergeCell ref="CR601:CT601"/>
    <mergeCell ref="B602:H602"/>
    <mergeCell ref="I602:N602"/>
    <mergeCell ref="Y602:AU602"/>
    <mergeCell ref="BW602:BW603"/>
    <mergeCell ref="BY602:BY603"/>
    <mergeCell ref="BZ602:BZ603"/>
    <mergeCell ref="I603:J603"/>
    <mergeCell ref="K603:L603"/>
    <mergeCell ref="M603:N603"/>
    <mergeCell ref="Z603:AC603"/>
    <mergeCell ref="AD603:AG603"/>
    <mergeCell ref="AH603:AK603"/>
    <mergeCell ref="O602:P603"/>
    <mergeCell ref="AL603:AO603"/>
    <mergeCell ref="AP603:AQ603"/>
    <mergeCell ref="AR603:AU603"/>
    <mergeCell ref="AW603:BA603"/>
    <mergeCell ref="BB603:BF603"/>
    <mergeCell ref="CA602:CA603"/>
    <mergeCell ref="CD602:CD603"/>
    <mergeCell ref="CF602:CF603"/>
    <mergeCell ref="CG602:CG603"/>
    <mergeCell ref="CH602:CH603"/>
    <mergeCell ref="CB586:CC586"/>
    <mergeCell ref="M588:O588"/>
    <mergeCell ref="A590:B590"/>
    <mergeCell ref="M590:N590"/>
    <mergeCell ref="M591:N591"/>
    <mergeCell ref="U591:V591"/>
    <mergeCell ref="A587:A588"/>
    <mergeCell ref="BI588:BI589"/>
    <mergeCell ref="BT588:BT589"/>
    <mergeCell ref="M592:N592"/>
    <mergeCell ref="Y592:Z592"/>
    <mergeCell ref="M593:N593"/>
    <mergeCell ref="M547:N547"/>
    <mergeCell ref="K555:L555"/>
    <mergeCell ref="M555:N555"/>
    <mergeCell ref="BI555:BL555"/>
    <mergeCell ref="BM555:BP555"/>
    <mergeCell ref="BQ555:BT555"/>
    <mergeCell ref="U561:U562"/>
    <mergeCell ref="U564:U565"/>
    <mergeCell ref="BL588:BM589"/>
    <mergeCell ref="BP588:BQ589"/>
    <mergeCell ref="S567:S568"/>
    <mergeCell ref="T564:T565"/>
    <mergeCell ref="T567:T568"/>
    <mergeCell ref="T592:T594"/>
    <mergeCell ref="R561:R562"/>
    <mergeCell ref="R564:R565"/>
    <mergeCell ref="R567:R568"/>
    <mergeCell ref="S561:S562"/>
    <mergeCell ref="S564:S565"/>
    <mergeCell ref="T546:T548"/>
    <mergeCell ref="CL555:CN555"/>
    <mergeCell ref="CR555:CT555"/>
    <mergeCell ref="B556:H556"/>
    <mergeCell ref="I556:N556"/>
    <mergeCell ref="Y556:AU556"/>
    <mergeCell ref="BW556:BW557"/>
    <mergeCell ref="BY556:BY557"/>
    <mergeCell ref="BZ556:BZ557"/>
    <mergeCell ref="I557:J557"/>
    <mergeCell ref="K557:L557"/>
    <mergeCell ref="M557:N557"/>
    <mergeCell ref="Z557:AC557"/>
    <mergeCell ref="AD557:AG557"/>
    <mergeCell ref="AH557:AK557"/>
    <mergeCell ref="O556:P557"/>
    <mergeCell ref="AL557:AO557"/>
    <mergeCell ref="AP557:AQ557"/>
    <mergeCell ref="AR557:AU557"/>
    <mergeCell ref="AW557:BA557"/>
    <mergeCell ref="BB557:BF557"/>
    <mergeCell ref="CA556:CA557"/>
    <mergeCell ref="CD556:CD557"/>
    <mergeCell ref="CF556:CF557"/>
    <mergeCell ref="CG556:CG557"/>
    <mergeCell ref="CH556:CH557"/>
    <mergeCell ref="CB540:CC540"/>
    <mergeCell ref="M542:O542"/>
    <mergeCell ref="A544:B544"/>
    <mergeCell ref="M544:N544"/>
    <mergeCell ref="M545:N545"/>
    <mergeCell ref="U545:V545"/>
    <mergeCell ref="A541:A542"/>
    <mergeCell ref="BI542:BI543"/>
    <mergeCell ref="BT542:BT543"/>
    <mergeCell ref="M546:N546"/>
    <mergeCell ref="Y546:Z546"/>
    <mergeCell ref="BL542:BM543"/>
    <mergeCell ref="BP542:BQ543"/>
    <mergeCell ref="CL509:CN509"/>
    <mergeCell ref="CR509:CT509"/>
    <mergeCell ref="B510:H510"/>
    <mergeCell ref="I510:N510"/>
    <mergeCell ref="Y510:AU510"/>
    <mergeCell ref="BW510:BW511"/>
    <mergeCell ref="BY510:BY511"/>
    <mergeCell ref="I511:J511"/>
    <mergeCell ref="K511:L511"/>
    <mergeCell ref="M511:N511"/>
    <mergeCell ref="Z511:AC511"/>
    <mergeCell ref="AD511:AG511"/>
    <mergeCell ref="AH511:AK511"/>
    <mergeCell ref="O510:P511"/>
    <mergeCell ref="AL511:AO511"/>
    <mergeCell ref="AP511:AQ511"/>
    <mergeCell ref="AR511:AU511"/>
    <mergeCell ref="AW511:BA511"/>
    <mergeCell ref="BB511:BF511"/>
    <mergeCell ref="BZ510:BZ511"/>
    <mergeCell ref="CA510:CA511"/>
    <mergeCell ref="CD510:CD511"/>
    <mergeCell ref="CF510:CF511"/>
    <mergeCell ref="CG510:CG511"/>
    <mergeCell ref="CH510:CH511"/>
    <mergeCell ref="BI509:BL509"/>
    <mergeCell ref="BM509:BP509"/>
    <mergeCell ref="K509:L509"/>
    <mergeCell ref="M509:N509"/>
    <mergeCell ref="CB494:CC494"/>
    <mergeCell ref="M496:O496"/>
    <mergeCell ref="A498:B498"/>
    <mergeCell ref="M498:N498"/>
    <mergeCell ref="M499:N499"/>
    <mergeCell ref="U499:V499"/>
    <mergeCell ref="A495:A496"/>
    <mergeCell ref="BI496:BI497"/>
    <mergeCell ref="BT496:BT497"/>
    <mergeCell ref="M500:N500"/>
    <mergeCell ref="Y500:Z500"/>
    <mergeCell ref="M501:N501"/>
    <mergeCell ref="BL496:BM497"/>
    <mergeCell ref="BP496:BQ497"/>
    <mergeCell ref="K463:L463"/>
    <mergeCell ref="M463:N463"/>
    <mergeCell ref="BM463:BP463"/>
    <mergeCell ref="BQ463:BT463"/>
    <mergeCell ref="B469:B470"/>
    <mergeCell ref="B472:B473"/>
    <mergeCell ref="R469:R470"/>
    <mergeCell ref="R472:R473"/>
    <mergeCell ref="R475:R476"/>
    <mergeCell ref="T469:T470"/>
    <mergeCell ref="T472:T473"/>
    <mergeCell ref="T475:T476"/>
    <mergeCell ref="V469:V470"/>
    <mergeCell ref="V472:V473"/>
    <mergeCell ref="V475:V476"/>
    <mergeCell ref="Q464:V465"/>
    <mergeCell ref="U475:U476"/>
    <mergeCell ref="M455:N455"/>
    <mergeCell ref="BL450:BM451"/>
    <mergeCell ref="BP450:BQ451"/>
    <mergeCell ref="CL463:CN463"/>
    <mergeCell ref="CR463:CT463"/>
    <mergeCell ref="B464:H464"/>
    <mergeCell ref="I464:N464"/>
    <mergeCell ref="Y464:AU464"/>
    <mergeCell ref="BW464:BW465"/>
    <mergeCell ref="BY464:BY465"/>
    <mergeCell ref="I465:J465"/>
    <mergeCell ref="K465:L465"/>
    <mergeCell ref="M465:N465"/>
    <mergeCell ref="Z465:AC465"/>
    <mergeCell ref="AD465:AG465"/>
    <mergeCell ref="AH465:AK465"/>
    <mergeCell ref="O464:P465"/>
    <mergeCell ref="AL465:AO465"/>
    <mergeCell ref="AP465:AQ465"/>
    <mergeCell ref="AR465:AU465"/>
    <mergeCell ref="AW465:BA465"/>
    <mergeCell ref="BB465:BF465"/>
    <mergeCell ref="BZ464:BZ465"/>
    <mergeCell ref="CA464:CA465"/>
    <mergeCell ref="CD464:CD465"/>
    <mergeCell ref="CF464:CF465"/>
    <mergeCell ref="CG464:CG465"/>
    <mergeCell ref="CH464:CH465"/>
    <mergeCell ref="T457:T458"/>
    <mergeCell ref="T454:T456"/>
    <mergeCell ref="BI463:BL463"/>
    <mergeCell ref="F460:S460"/>
    <mergeCell ref="CF418:CF419"/>
    <mergeCell ref="CG418:CG419"/>
    <mergeCell ref="CH418:CH419"/>
    <mergeCell ref="O445:P445"/>
    <mergeCell ref="Q445:R445"/>
    <mergeCell ref="S445:T445"/>
    <mergeCell ref="U445:V445"/>
    <mergeCell ref="CB448:CC448"/>
    <mergeCell ref="M450:O450"/>
    <mergeCell ref="A452:B452"/>
    <mergeCell ref="M452:N452"/>
    <mergeCell ref="M453:N453"/>
    <mergeCell ref="U453:V453"/>
    <mergeCell ref="A449:A450"/>
    <mergeCell ref="BI450:BI451"/>
    <mergeCell ref="BT450:BT451"/>
    <mergeCell ref="M454:N454"/>
    <mergeCell ref="Y454:Z454"/>
    <mergeCell ref="B426:B427"/>
    <mergeCell ref="B445:C445"/>
    <mergeCell ref="R426:R427"/>
    <mergeCell ref="R429:R430"/>
    <mergeCell ref="S423:S424"/>
    <mergeCell ref="S429:S430"/>
    <mergeCell ref="V429:V430"/>
    <mergeCell ref="T429:T430"/>
    <mergeCell ref="V423:V424"/>
    <mergeCell ref="V426:V427"/>
    <mergeCell ref="R423:R424"/>
    <mergeCell ref="M408:N408"/>
    <mergeCell ref="Y408:Z408"/>
    <mergeCell ref="BL404:BM405"/>
    <mergeCell ref="BP404:BQ405"/>
    <mergeCell ref="M409:N409"/>
    <mergeCell ref="K417:L417"/>
    <mergeCell ref="M417:N417"/>
    <mergeCell ref="BI417:BL417"/>
    <mergeCell ref="BM417:BP417"/>
    <mergeCell ref="BQ417:BT417"/>
    <mergeCell ref="CL417:CN417"/>
    <mergeCell ref="CR417:CT417"/>
    <mergeCell ref="B418:H418"/>
    <mergeCell ref="I418:N418"/>
    <mergeCell ref="Y418:AU418"/>
    <mergeCell ref="BW418:BW419"/>
    <mergeCell ref="BY418:BY419"/>
    <mergeCell ref="CD418:CD419"/>
    <mergeCell ref="I419:J419"/>
    <mergeCell ref="K419:L419"/>
    <mergeCell ref="M419:N419"/>
    <mergeCell ref="Z419:AC419"/>
    <mergeCell ref="AD419:AG419"/>
    <mergeCell ref="AH419:AK419"/>
    <mergeCell ref="O418:P419"/>
    <mergeCell ref="AL419:AO419"/>
    <mergeCell ref="AP419:AQ419"/>
    <mergeCell ref="AR419:AU419"/>
    <mergeCell ref="AW419:BA419"/>
    <mergeCell ref="BB419:BF419"/>
    <mergeCell ref="BZ418:BZ419"/>
    <mergeCell ref="CA418:CA419"/>
    <mergeCell ref="BM371:BP371"/>
    <mergeCell ref="BQ371:BT371"/>
    <mergeCell ref="B399:C399"/>
    <mergeCell ref="O399:P399"/>
    <mergeCell ref="Q399:R399"/>
    <mergeCell ref="S399:T399"/>
    <mergeCell ref="U399:V399"/>
    <mergeCell ref="A401:B401"/>
    <mergeCell ref="CB402:CC402"/>
    <mergeCell ref="M404:O404"/>
    <mergeCell ref="A406:B406"/>
    <mergeCell ref="M406:N406"/>
    <mergeCell ref="M407:N407"/>
    <mergeCell ref="U407:V407"/>
    <mergeCell ref="A403:A404"/>
    <mergeCell ref="BI404:BI405"/>
    <mergeCell ref="BT404:BT405"/>
    <mergeCell ref="R377:R378"/>
    <mergeCell ref="R380:R381"/>
    <mergeCell ref="S377:S378"/>
    <mergeCell ref="S380:S381"/>
    <mergeCell ref="S383:S384"/>
    <mergeCell ref="T380:T381"/>
    <mergeCell ref="T383:T384"/>
    <mergeCell ref="T377:T378"/>
    <mergeCell ref="Q377:Q378"/>
    <mergeCell ref="Q380:Q381"/>
    <mergeCell ref="R383:R384"/>
    <mergeCell ref="V383:V384"/>
    <mergeCell ref="Q372:V373"/>
    <mergeCell ref="M362:N362"/>
    <mergeCell ref="Y362:Z362"/>
    <mergeCell ref="M363:N363"/>
    <mergeCell ref="BL358:BM359"/>
    <mergeCell ref="BP358:BQ359"/>
    <mergeCell ref="K371:L371"/>
    <mergeCell ref="M371:N371"/>
    <mergeCell ref="BI371:BL371"/>
    <mergeCell ref="CL371:CN371"/>
    <mergeCell ref="CR371:CT371"/>
    <mergeCell ref="B372:H372"/>
    <mergeCell ref="I372:N372"/>
    <mergeCell ref="Y372:AU372"/>
    <mergeCell ref="BW372:BW373"/>
    <mergeCell ref="BY372:BY373"/>
    <mergeCell ref="CF372:CF373"/>
    <mergeCell ref="I373:J373"/>
    <mergeCell ref="K373:L373"/>
    <mergeCell ref="M373:N373"/>
    <mergeCell ref="Z373:AC373"/>
    <mergeCell ref="AD373:AG373"/>
    <mergeCell ref="AH373:AK373"/>
    <mergeCell ref="AL373:AO373"/>
    <mergeCell ref="AP373:AQ373"/>
    <mergeCell ref="AR373:AU373"/>
    <mergeCell ref="AW373:BA373"/>
    <mergeCell ref="BB373:BF373"/>
    <mergeCell ref="BZ372:BZ373"/>
    <mergeCell ref="CA372:CA373"/>
    <mergeCell ref="CD372:CD373"/>
    <mergeCell ref="CG372:CG373"/>
    <mergeCell ref="CH372:CH373"/>
    <mergeCell ref="CD326:CD327"/>
    <mergeCell ref="CG326:CG327"/>
    <mergeCell ref="CH326:CH327"/>
    <mergeCell ref="BM325:BP325"/>
    <mergeCell ref="B353:C353"/>
    <mergeCell ref="O353:P353"/>
    <mergeCell ref="Q353:R353"/>
    <mergeCell ref="S353:T353"/>
    <mergeCell ref="U353:V353"/>
    <mergeCell ref="CB356:CC356"/>
    <mergeCell ref="M358:O358"/>
    <mergeCell ref="A360:B360"/>
    <mergeCell ref="M360:N360"/>
    <mergeCell ref="M361:N361"/>
    <mergeCell ref="U361:V361"/>
    <mergeCell ref="A357:A358"/>
    <mergeCell ref="BI358:BI359"/>
    <mergeCell ref="BT358:BT359"/>
    <mergeCell ref="R331:R332"/>
    <mergeCell ref="R334:R335"/>
    <mergeCell ref="R337:R338"/>
    <mergeCell ref="S331:S332"/>
    <mergeCell ref="S334:S335"/>
    <mergeCell ref="S337:S338"/>
    <mergeCell ref="Q334:Q335"/>
    <mergeCell ref="Q337:Q338"/>
    <mergeCell ref="M316:N316"/>
    <mergeCell ref="Y316:Z316"/>
    <mergeCell ref="M317:N317"/>
    <mergeCell ref="K325:L325"/>
    <mergeCell ref="M325:N325"/>
    <mergeCell ref="BI325:BL325"/>
    <mergeCell ref="T316:T318"/>
    <mergeCell ref="T319:T320"/>
    <mergeCell ref="BQ325:BT325"/>
    <mergeCell ref="BL312:BM313"/>
    <mergeCell ref="BP312:BQ313"/>
    <mergeCell ref="CL325:CN325"/>
    <mergeCell ref="CR325:CT325"/>
    <mergeCell ref="B326:H326"/>
    <mergeCell ref="I326:N326"/>
    <mergeCell ref="Y326:AU326"/>
    <mergeCell ref="BW326:BW327"/>
    <mergeCell ref="BY326:BY327"/>
    <mergeCell ref="CF326:CF327"/>
    <mergeCell ref="I327:J327"/>
    <mergeCell ref="K327:L327"/>
    <mergeCell ref="M327:N327"/>
    <mergeCell ref="Z327:AC327"/>
    <mergeCell ref="AD327:AG327"/>
    <mergeCell ref="AH327:AK327"/>
    <mergeCell ref="AL327:AO327"/>
    <mergeCell ref="AP327:AQ327"/>
    <mergeCell ref="AR327:AU327"/>
    <mergeCell ref="AW327:BA327"/>
    <mergeCell ref="BB327:BF327"/>
    <mergeCell ref="BZ326:BZ327"/>
    <mergeCell ref="CA326:CA327"/>
    <mergeCell ref="CA280:CA281"/>
    <mergeCell ref="CD280:CD281"/>
    <mergeCell ref="CF280:CF281"/>
    <mergeCell ref="CG280:CG281"/>
    <mergeCell ref="CH280:CH281"/>
    <mergeCell ref="B307:C307"/>
    <mergeCell ref="O307:P307"/>
    <mergeCell ref="Q307:R307"/>
    <mergeCell ref="S307:T307"/>
    <mergeCell ref="U307:V307"/>
    <mergeCell ref="CB310:CC310"/>
    <mergeCell ref="M312:O312"/>
    <mergeCell ref="A314:B314"/>
    <mergeCell ref="M314:N314"/>
    <mergeCell ref="M315:N315"/>
    <mergeCell ref="U315:V315"/>
    <mergeCell ref="BI312:BI313"/>
    <mergeCell ref="BT312:BT313"/>
    <mergeCell ref="R285:R286"/>
    <mergeCell ref="R288:R289"/>
    <mergeCell ref="R291:R292"/>
    <mergeCell ref="S285:S286"/>
    <mergeCell ref="S288:S289"/>
    <mergeCell ref="S291:S292"/>
    <mergeCell ref="B280:H280"/>
    <mergeCell ref="I280:N280"/>
    <mergeCell ref="Y280:AU280"/>
    <mergeCell ref="BW280:BW281"/>
    <mergeCell ref="BY280:BY281"/>
    <mergeCell ref="I281:J281"/>
    <mergeCell ref="K281:L281"/>
    <mergeCell ref="M281:N281"/>
    <mergeCell ref="Z281:AC281"/>
    <mergeCell ref="AD281:AG281"/>
    <mergeCell ref="AH281:AK281"/>
    <mergeCell ref="AL281:AO281"/>
    <mergeCell ref="AP281:AQ281"/>
    <mergeCell ref="AR281:AU281"/>
    <mergeCell ref="AW281:BA281"/>
    <mergeCell ref="BB281:BF281"/>
    <mergeCell ref="BZ280:BZ281"/>
    <mergeCell ref="M269:N269"/>
    <mergeCell ref="U269:V269"/>
    <mergeCell ref="BI266:BI267"/>
    <mergeCell ref="BT266:BT267"/>
    <mergeCell ref="BL266:BM267"/>
    <mergeCell ref="M270:N270"/>
    <mergeCell ref="Y270:Z270"/>
    <mergeCell ref="M271:N271"/>
    <mergeCell ref="F276:S276"/>
    <mergeCell ref="K279:L279"/>
    <mergeCell ref="M279:N279"/>
    <mergeCell ref="BI279:BL279"/>
    <mergeCell ref="BM279:BP279"/>
    <mergeCell ref="BQ279:BT279"/>
    <mergeCell ref="BP266:BQ267"/>
    <mergeCell ref="T270:T272"/>
    <mergeCell ref="T273:T274"/>
    <mergeCell ref="CL279:CN279"/>
    <mergeCell ref="CR279:CT279"/>
    <mergeCell ref="B261:C261"/>
    <mergeCell ref="O261:P261"/>
    <mergeCell ref="Q261:R261"/>
    <mergeCell ref="S261:T261"/>
    <mergeCell ref="U261:V261"/>
    <mergeCell ref="R242:R243"/>
    <mergeCell ref="R245:R246"/>
    <mergeCell ref="BY234:BY235"/>
    <mergeCell ref="BZ234:BZ235"/>
    <mergeCell ref="CA234:CA235"/>
    <mergeCell ref="CD234:CD235"/>
    <mergeCell ref="CF234:CF235"/>
    <mergeCell ref="CG234:CG235"/>
    <mergeCell ref="A263:B263"/>
    <mergeCell ref="CB264:CC264"/>
    <mergeCell ref="M266:O266"/>
    <mergeCell ref="A268:B268"/>
    <mergeCell ref="M268:N268"/>
    <mergeCell ref="S245:S246"/>
    <mergeCell ref="T239:T240"/>
    <mergeCell ref="T242:T243"/>
    <mergeCell ref="Q234:V235"/>
    <mergeCell ref="T245:T246"/>
    <mergeCell ref="V239:V240"/>
    <mergeCell ref="V242:V243"/>
    <mergeCell ref="V245:V246"/>
    <mergeCell ref="M224:N224"/>
    <mergeCell ref="Y224:Z224"/>
    <mergeCell ref="M225:N225"/>
    <mergeCell ref="F230:S230"/>
    <mergeCell ref="K233:L233"/>
    <mergeCell ref="M233:N233"/>
    <mergeCell ref="BI233:BL233"/>
    <mergeCell ref="BM233:BP233"/>
    <mergeCell ref="BQ233:BT233"/>
    <mergeCell ref="CL233:CN233"/>
    <mergeCell ref="CR233:CT233"/>
    <mergeCell ref="B234:H234"/>
    <mergeCell ref="I234:N234"/>
    <mergeCell ref="Y234:AU234"/>
    <mergeCell ref="CH234:CH235"/>
    <mergeCell ref="I235:J235"/>
    <mergeCell ref="K235:L235"/>
    <mergeCell ref="M235:N235"/>
    <mergeCell ref="Z235:AC235"/>
    <mergeCell ref="AD235:AG235"/>
    <mergeCell ref="AH235:AK235"/>
    <mergeCell ref="AL235:AO235"/>
    <mergeCell ref="AP235:AQ235"/>
    <mergeCell ref="AR235:AU235"/>
    <mergeCell ref="AW235:BA235"/>
    <mergeCell ref="BB235:BF235"/>
    <mergeCell ref="T224:T226"/>
    <mergeCell ref="T227:T228"/>
    <mergeCell ref="AP189:AQ189"/>
    <mergeCell ref="AR189:AU189"/>
    <mergeCell ref="AW189:BA189"/>
    <mergeCell ref="BB189:BF189"/>
    <mergeCell ref="B215:C215"/>
    <mergeCell ref="O215:P215"/>
    <mergeCell ref="Q215:R215"/>
    <mergeCell ref="S215:T215"/>
    <mergeCell ref="U215:V215"/>
    <mergeCell ref="CB218:CC218"/>
    <mergeCell ref="BY188:BY189"/>
    <mergeCell ref="BZ188:BZ189"/>
    <mergeCell ref="CA188:CA189"/>
    <mergeCell ref="M220:O220"/>
    <mergeCell ref="A222:B222"/>
    <mergeCell ref="M222:N222"/>
    <mergeCell ref="M223:N223"/>
    <mergeCell ref="U223:V223"/>
    <mergeCell ref="BI220:BI221"/>
    <mergeCell ref="BT220:BT221"/>
    <mergeCell ref="T196:T197"/>
    <mergeCell ref="T199:T200"/>
    <mergeCell ref="V193:V194"/>
    <mergeCell ref="V196:V197"/>
    <mergeCell ref="V199:V200"/>
    <mergeCell ref="M187:N187"/>
    <mergeCell ref="A171:B171"/>
    <mergeCell ref="CB172:CC172"/>
    <mergeCell ref="M174:O174"/>
    <mergeCell ref="A176:B176"/>
    <mergeCell ref="M176:N176"/>
    <mergeCell ref="M177:N177"/>
    <mergeCell ref="U177:V177"/>
    <mergeCell ref="BI174:BI175"/>
    <mergeCell ref="BT174:BT175"/>
    <mergeCell ref="CL187:CN187"/>
    <mergeCell ref="CR187:CT187"/>
    <mergeCell ref="B188:H188"/>
    <mergeCell ref="I188:N188"/>
    <mergeCell ref="Y188:AU188"/>
    <mergeCell ref="M178:N178"/>
    <mergeCell ref="Y178:Z178"/>
    <mergeCell ref="M179:N179"/>
    <mergeCell ref="F184:S184"/>
    <mergeCell ref="K187:L187"/>
    <mergeCell ref="CD188:CD189"/>
    <mergeCell ref="CF188:CF189"/>
    <mergeCell ref="CG188:CG189"/>
    <mergeCell ref="CH188:CH189"/>
    <mergeCell ref="BQ187:BT187"/>
    <mergeCell ref="I189:J189"/>
    <mergeCell ref="K189:L189"/>
    <mergeCell ref="M189:N189"/>
    <mergeCell ref="Z189:AC189"/>
    <mergeCell ref="AD189:AG189"/>
    <mergeCell ref="AH189:AK189"/>
    <mergeCell ref="AL189:AO189"/>
    <mergeCell ref="CL141:CN141"/>
    <mergeCell ref="CR141:CT141"/>
    <mergeCell ref="B142:H142"/>
    <mergeCell ref="I142:N142"/>
    <mergeCell ref="Y142:AU142"/>
    <mergeCell ref="I143:J143"/>
    <mergeCell ref="K143:L143"/>
    <mergeCell ref="M143:N143"/>
    <mergeCell ref="Z143:AC143"/>
    <mergeCell ref="AD143:AG143"/>
    <mergeCell ref="AH143:AK143"/>
    <mergeCell ref="AL143:AO143"/>
    <mergeCell ref="AP143:AQ143"/>
    <mergeCell ref="AR143:AU143"/>
    <mergeCell ref="AW143:BA143"/>
    <mergeCell ref="BB143:BF143"/>
    <mergeCell ref="B169:C169"/>
    <mergeCell ref="O169:P169"/>
    <mergeCell ref="Q169:R169"/>
    <mergeCell ref="S169:T169"/>
    <mergeCell ref="U169:V169"/>
    <mergeCell ref="BY142:BY143"/>
    <mergeCell ref="BZ142:BZ143"/>
    <mergeCell ref="CA142:CA143"/>
    <mergeCell ref="CD142:CD143"/>
    <mergeCell ref="CF142:CF143"/>
    <mergeCell ref="CG142:CG143"/>
    <mergeCell ref="CH142:CH143"/>
    <mergeCell ref="V147:V148"/>
    <mergeCell ref="V150:V151"/>
    <mergeCell ref="V153:V154"/>
    <mergeCell ref="A125:B125"/>
    <mergeCell ref="CB126:CC126"/>
    <mergeCell ref="M128:O128"/>
    <mergeCell ref="A130:B130"/>
    <mergeCell ref="M130:N130"/>
    <mergeCell ref="M131:N131"/>
    <mergeCell ref="U131:V131"/>
    <mergeCell ref="BI128:BI129"/>
    <mergeCell ref="BT128:BT129"/>
    <mergeCell ref="BL128:BM129"/>
    <mergeCell ref="M132:N132"/>
    <mergeCell ref="Y132:Z132"/>
    <mergeCell ref="M133:N133"/>
    <mergeCell ref="K141:L141"/>
    <mergeCell ref="M141:N141"/>
    <mergeCell ref="BI141:BL141"/>
    <mergeCell ref="T132:T134"/>
    <mergeCell ref="T135:T136"/>
    <mergeCell ref="BM141:BP141"/>
    <mergeCell ref="BQ141:BT141"/>
    <mergeCell ref="CR95:CT95"/>
    <mergeCell ref="B96:H96"/>
    <mergeCell ref="I96:N96"/>
    <mergeCell ref="Y96:AU96"/>
    <mergeCell ref="I97:J97"/>
    <mergeCell ref="K97:L97"/>
    <mergeCell ref="M97:N97"/>
    <mergeCell ref="Z97:AC97"/>
    <mergeCell ref="AD97:AG97"/>
    <mergeCell ref="AH97:AK97"/>
    <mergeCell ref="AL97:AO97"/>
    <mergeCell ref="AP97:AQ97"/>
    <mergeCell ref="AR97:AU97"/>
    <mergeCell ref="AW97:BA97"/>
    <mergeCell ref="BB97:BF97"/>
    <mergeCell ref="B123:C123"/>
    <mergeCell ref="O123:P123"/>
    <mergeCell ref="Q123:R123"/>
    <mergeCell ref="S123:T123"/>
    <mergeCell ref="U123:V123"/>
    <mergeCell ref="BY96:BY97"/>
    <mergeCell ref="BZ96:BZ97"/>
    <mergeCell ref="CA96:CA97"/>
    <mergeCell ref="CD96:CD97"/>
    <mergeCell ref="CF96:CF97"/>
    <mergeCell ref="CG96:CG97"/>
    <mergeCell ref="CH96:CH97"/>
    <mergeCell ref="V101:V102"/>
    <mergeCell ref="V104:V105"/>
    <mergeCell ref="V107:V108"/>
    <mergeCell ref="CB80:CC80"/>
    <mergeCell ref="M82:O82"/>
    <mergeCell ref="A84:B84"/>
    <mergeCell ref="M84:N84"/>
    <mergeCell ref="M85:N85"/>
    <mergeCell ref="U85:V85"/>
    <mergeCell ref="BI82:BI83"/>
    <mergeCell ref="BT82:BT83"/>
    <mergeCell ref="M86:N86"/>
    <mergeCell ref="Y86:Z86"/>
    <mergeCell ref="M87:N87"/>
    <mergeCell ref="K95:L95"/>
    <mergeCell ref="M95:N95"/>
    <mergeCell ref="BI95:BL95"/>
    <mergeCell ref="BM95:BP95"/>
    <mergeCell ref="BQ95:BT95"/>
    <mergeCell ref="CL95:CN95"/>
    <mergeCell ref="CL49:CN49"/>
    <mergeCell ref="CR49:CT49"/>
    <mergeCell ref="B50:H50"/>
    <mergeCell ref="I50:N50"/>
    <mergeCell ref="Y50:AU50"/>
    <mergeCell ref="I51:J51"/>
    <mergeCell ref="K51:L51"/>
    <mergeCell ref="M51:N51"/>
    <mergeCell ref="Z51:AC51"/>
    <mergeCell ref="AD51:AG51"/>
    <mergeCell ref="AH51:AK51"/>
    <mergeCell ref="AL51:AO51"/>
    <mergeCell ref="AP51:AQ51"/>
    <mergeCell ref="AR51:AU51"/>
    <mergeCell ref="AW51:BA51"/>
    <mergeCell ref="BB51:BF51"/>
    <mergeCell ref="B77:C77"/>
    <mergeCell ref="O77:P77"/>
    <mergeCell ref="Q77:R77"/>
    <mergeCell ref="S77:T77"/>
    <mergeCell ref="U77:V77"/>
    <mergeCell ref="BY50:BY51"/>
    <mergeCell ref="BZ50:BZ51"/>
    <mergeCell ref="CA50:CA51"/>
    <mergeCell ref="CD50:CD51"/>
    <mergeCell ref="CF50:CF51"/>
    <mergeCell ref="CG50:CG51"/>
    <mergeCell ref="CH50:CH51"/>
    <mergeCell ref="O50:P51"/>
    <mergeCell ref="V55:V56"/>
    <mergeCell ref="V58:V59"/>
    <mergeCell ref="V61:V62"/>
    <mergeCell ref="B30:C30"/>
    <mergeCell ref="O30:P30"/>
    <mergeCell ref="Q30:R30"/>
    <mergeCell ref="S30:T30"/>
    <mergeCell ref="U30:V30"/>
    <mergeCell ref="CB33:CC33"/>
    <mergeCell ref="M35:O35"/>
    <mergeCell ref="A37:B37"/>
    <mergeCell ref="M37:N37"/>
    <mergeCell ref="M38:N38"/>
    <mergeCell ref="U38:V38"/>
    <mergeCell ref="BI35:BI36"/>
    <mergeCell ref="BT35:BT36"/>
    <mergeCell ref="M39:N39"/>
    <mergeCell ref="Y39:Z39"/>
    <mergeCell ref="M40:N40"/>
    <mergeCell ref="K49:L49"/>
    <mergeCell ref="M49:N49"/>
    <mergeCell ref="BI49:BL49"/>
    <mergeCell ref="BM49:BP49"/>
    <mergeCell ref="BQ49:BT49"/>
    <mergeCell ref="K2:L2"/>
    <mergeCell ref="M2:N2"/>
    <mergeCell ref="BI2:BL2"/>
    <mergeCell ref="BM2:BP2"/>
    <mergeCell ref="BQ2:BT2"/>
    <mergeCell ref="CL2:CN2"/>
    <mergeCell ref="CR2:CT2"/>
    <mergeCell ref="B3:H3"/>
    <mergeCell ref="I3:N3"/>
    <mergeCell ref="Y3:AU3"/>
    <mergeCell ref="I4:J4"/>
    <mergeCell ref="K4:L4"/>
    <mergeCell ref="M4:N4"/>
    <mergeCell ref="Z4:AC4"/>
    <mergeCell ref="AD4:AG4"/>
    <mergeCell ref="AH4:AK4"/>
    <mergeCell ref="AL4:AO4"/>
    <mergeCell ref="AP4:AQ4"/>
    <mergeCell ref="AR4:AU4"/>
    <mergeCell ref="AW4:BA4"/>
    <mergeCell ref="BB4:BF4"/>
    <mergeCell ref="BY3:BY4"/>
    <mergeCell ref="BZ3:BZ4"/>
    <mergeCell ref="CA3:CA4"/>
    <mergeCell ref="CD3:CD4"/>
    <mergeCell ref="CF3:CF4"/>
    <mergeCell ref="CG3:CG4"/>
    <mergeCell ref="CH3:CH4"/>
    <mergeCell ref="O3:P4"/>
    <mergeCell ref="BW3:BW4"/>
  </mergeCells>
  <pageMargins left="0.2" right="0.12" top="0.35" bottom="0.24" header="0.3" footer="0.3"/>
  <pageSetup paperSize="9" scale="72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861"/>
  <sheetViews>
    <sheetView topLeftCell="A1841" zoomScaleNormal="100" zoomScaleSheetLayoutView="100" workbookViewId="0">
      <selection activeCell="F1848" sqref="F1848"/>
    </sheetView>
  </sheetViews>
  <sheetFormatPr defaultColWidth="10.28515625" defaultRowHeight="15" customHeight="1" x14ac:dyDescent="0.25"/>
  <cols>
    <col min="1" max="1" width="11.140625" customWidth="1"/>
    <col min="2" max="2" width="12" customWidth="1"/>
    <col min="4" max="4" width="19.7109375" customWidth="1"/>
    <col min="5" max="5" width="16.42578125" customWidth="1"/>
    <col min="6" max="6" width="113.42578125" customWidth="1"/>
    <col min="7" max="7" width="72" customWidth="1"/>
  </cols>
  <sheetData>
    <row r="1" spans="1:6" ht="15" customHeight="1" thickBot="1" x14ac:dyDescent="0.3">
      <c r="A1" s="50" t="s">
        <v>130</v>
      </c>
      <c r="B1" s="51" t="s">
        <v>158</v>
      </c>
      <c r="C1" s="52" t="s">
        <v>131</v>
      </c>
      <c r="D1" s="53" t="s">
        <v>132</v>
      </c>
      <c r="E1" s="52" t="s">
        <v>133</v>
      </c>
      <c r="F1" s="54" t="s">
        <v>134</v>
      </c>
    </row>
    <row r="2" spans="1:6" ht="15" customHeight="1" x14ac:dyDescent="0.25">
      <c r="A2" s="55" t="s">
        <v>40</v>
      </c>
      <c r="B2" s="56"/>
      <c r="C2" s="56" t="s">
        <v>17</v>
      </c>
      <c r="D2" s="69"/>
      <c r="E2" s="70"/>
      <c r="F2" s="71"/>
    </row>
    <row r="3" spans="1:6" ht="15" customHeight="1" x14ac:dyDescent="0.25">
      <c r="A3" s="60" t="s">
        <v>41</v>
      </c>
      <c r="B3" s="61"/>
      <c r="C3" s="61" t="s">
        <v>17</v>
      </c>
      <c r="D3" s="72"/>
      <c r="E3" s="73"/>
      <c r="F3" s="74"/>
    </row>
    <row r="4" spans="1:6" ht="15" customHeight="1" x14ac:dyDescent="0.25">
      <c r="A4" s="60" t="s">
        <v>135</v>
      </c>
      <c r="B4" s="61"/>
      <c r="C4" s="61" t="s">
        <v>17</v>
      </c>
      <c r="D4" s="72"/>
      <c r="E4" s="73"/>
      <c r="F4" s="74"/>
    </row>
    <row r="5" spans="1:6" ht="15" customHeight="1" x14ac:dyDescent="0.25">
      <c r="A5" s="60" t="s">
        <v>136</v>
      </c>
      <c r="B5" s="61"/>
      <c r="C5" s="61" t="s">
        <v>17</v>
      </c>
      <c r="D5" s="72"/>
      <c r="E5" s="73"/>
      <c r="F5" s="74"/>
    </row>
    <row r="6" spans="1:6" ht="15" customHeight="1" x14ac:dyDescent="0.25">
      <c r="A6" s="60" t="s">
        <v>137</v>
      </c>
      <c r="B6" s="61"/>
      <c r="C6" s="61" t="s">
        <v>17</v>
      </c>
      <c r="D6" s="72"/>
      <c r="E6" s="73"/>
      <c r="F6" s="74"/>
    </row>
    <row r="7" spans="1:6" ht="15" customHeight="1" x14ac:dyDescent="0.25">
      <c r="A7" s="60" t="s">
        <v>56</v>
      </c>
      <c r="B7" s="61"/>
      <c r="C7" s="61" t="s">
        <v>17</v>
      </c>
      <c r="D7" s="76"/>
      <c r="E7" s="73"/>
      <c r="F7" s="74"/>
    </row>
    <row r="8" spans="1:6" ht="15" customHeight="1" x14ac:dyDescent="0.25">
      <c r="A8" s="60" t="s">
        <v>60</v>
      </c>
      <c r="B8" s="61"/>
      <c r="C8" s="61" t="s">
        <v>17</v>
      </c>
      <c r="D8" s="76"/>
      <c r="E8" s="73"/>
      <c r="F8" s="74"/>
    </row>
    <row r="9" spans="1:6" ht="15" customHeight="1" x14ac:dyDescent="0.25">
      <c r="A9" s="60" t="s">
        <v>59</v>
      </c>
      <c r="B9" s="61"/>
      <c r="C9" s="61" t="s">
        <v>17</v>
      </c>
      <c r="D9" s="76"/>
      <c r="E9" s="73"/>
      <c r="F9" s="74"/>
    </row>
    <row r="10" spans="1:6" ht="15" customHeight="1" x14ac:dyDescent="0.25">
      <c r="A10" s="60" t="s">
        <v>62</v>
      </c>
      <c r="B10" s="61"/>
      <c r="C10" s="61" t="s">
        <v>17</v>
      </c>
      <c r="D10" s="76"/>
      <c r="E10" s="73"/>
      <c r="F10" s="74"/>
    </row>
    <row r="11" spans="1:6" ht="15" customHeight="1" x14ac:dyDescent="0.25">
      <c r="A11" s="60" t="s">
        <v>66</v>
      </c>
      <c r="B11" s="61"/>
      <c r="C11" s="61" t="s">
        <v>17</v>
      </c>
      <c r="D11" s="76"/>
      <c r="E11" s="73"/>
      <c r="F11" s="74"/>
    </row>
    <row r="12" spans="1:6" ht="15" customHeight="1" x14ac:dyDescent="0.25">
      <c r="A12" s="60" t="s">
        <v>68</v>
      </c>
      <c r="B12" s="61"/>
      <c r="C12" s="61" t="s">
        <v>17</v>
      </c>
      <c r="D12" s="76"/>
      <c r="E12" s="73"/>
      <c r="F12" s="74"/>
    </row>
    <row r="13" spans="1:6" ht="15" customHeight="1" x14ac:dyDescent="0.25">
      <c r="A13" s="60" t="s">
        <v>71</v>
      </c>
      <c r="B13" s="61"/>
      <c r="C13" s="61" t="s">
        <v>17</v>
      </c>
      <c r="D13" s="76"/>
      <c r="E13" s="73"/>
      <c r="F13" s="74"/>
    </row>
    <row r="14" spans="1:6" ht="15" customHeight="1" x14ac:dyDescent="0.25">
      <c r="A14" s="60" t="s">
        <v>73</v>
      </c>
      <c r="B14" s="61"/>
      <c r="C14" s="61" t="s">
        <v>17</v>
      </c>
      <c r="D14" s="76"/>
      <c r="E14" s="73"/>
      <c r="F14" s="74"/>
    </row>
    <row r="15" spans="1:6" ht="15" customHeight="1" x14ac:dyDescent="0.25">
      <c r="A15" s="60" t="s">
        <v>76</v>
      </c>
      <c r="B15" s="61"/>
      <c r="C15" s="61" t="s">
        <v>17</v>
      </c>
      <c r="D15" s="76"/>
      <c r="E15" s="73"/>
      <c r="F15" s="74"/>
    </row>
    <row r="16" spans="1:6" ht="15" customHeight="1" x14ac:dyDescent="0.25">
      <c r="A16" s="60" t="s">
        <v>79</v>
      </c>
      <c r="B16" s="61"/>
      <c r="C16" s="61" t="s">
        <v>17</v>
      </c>
      <c r="D16" s="76"/>
      <c r="E16" s="73"/>
      <c r="F16" s="74"/>
    </row>
    <row r="17" spans="1:6" ht="15" customHeight="1" x14ac:dyDescent="0.25">
      <c r="A17" s="60" t="s">
        <v>81</v>
      </c>
      <c r="B17" s="61"/>
      <c r="C17" s="61" t="s">
        <v>17</v>
      </c>
      <c r="D17" s="76"/>
      <c r="E17" s="73"/>
      <c r="F17" s="74"/>
    </row>
    <row r="18" spans="1:6" ht="15" customHeight="1" x14ac:dyDescent="0.25">
      <c r="A18" s="60" t="s">
        <v>83</v>
      </c>
      <c r="B18" s="61"/>
      <c r="C18" s="61" t="s">
        <v>17</v>
      </c>
      <c r="D18" s="76"/>
      <c r="E18" s="73"/>
      <c r="F18" s="74"/>
    </row>
    <row r="19" spans="1:6" ht="15" customHeight="1" thickBot="1" x14ac:dyDescent="0.3">
      <c r="A19" s="65" t="s">
        <v>85</v>
      </c>
      <c r="B19" s="66"/>
      <c r="C19" s="66" t="s">
        <v>17</v>
      </c>
      <c r="D19" s="76"/>
      <c r="E19" s="73"/>
      <c r="F19" s="75"/>
    </row>
    <row r="20" spans="1:6" ht="15" customHeight="1" thickBot="1" x14ac:dyDescent="0.3"/>
    <row r="21" spans="1:6" ht="15" customHeight="1" thickBot="1" x14ac:dyDescent="0.3">
      <c r="A21" s="50" t="s">
        <v>130</v>
      </c>
      <c r="B21" s="51" t="s">
        <v>158</v>
      </c>
      <c r="C21" s="52" t="s">
        <v>131</v>
      </c>
      <c r="D21" s="53" t="s">
        <v>132</v>
      </c>
      <c r="E21" s="52" t="s">
        <v>133</v>
      </c>
      <c r="F21" s="54" t="s">
        <v>134</v>
      </c>
    </row>
    <row r="22" spans="1:6" ht="15" customHeight="1" thickBot="1" x14ac:dyDescent="0.3">
      <c r="A22" s="55" t="s">
        <v>40</v>
      </c>
      <c r="B22" s="56"/>
      <c r="C22" s="86" t="s">
        <v>18</v>
      </c>
      <c r="D22" s="82" t="s">
        <v>174</v>
      </c>
      <c r="E22" s="83" t="s">
        <v>174</v>
      </c>
      <c r="F22" s="84" t="s">
        <v>174</v>
      </c>
    </row>
    <row r="23" spans="1:6" ht="15" customHeight="1" thickBot="1" x14ac:dyDescent="0.3">
      <c r="A23" s="60" t="s">
        <v>41</v>
      </c>
      <c r="B23" s="61"/>
      <c r="C23" s="86" t="s">
        <v>18</v>
      </c>
      <c r="D23" s="85" t="s">
        <v>174</v>
      </c>
      <c r="E23" s="83" t="s">
        <v>174</v>
      </c>
      <c r="F23" s="80" t="s">
        <v>174</v>
      </c>
    </row>
    <row r="24" spans="1:6" ht="15" customHeight="1" thickBot="1" x14ac:dyDescent="0.3">
      <c r="A24" s="60" t="s">
        <v>135</v>
      </c>
      <c r="B24" s="61"/>
      <c r="C24" s="86" t="s">
        <v>18</v>
      </c>
      <c r="D24" s="85">
        <v>410</v>
      </c>
      <c r="E24" s="83" t="s">
        <v>138</v>
      </c>
      <c r="F24" s="80" t="s">
        <v>170</v>
      </c>
    </row>
    <row r="25" spans="1:6" ht="15" customHeight="1" thickBot="1" x14ac:dyDescent="0.3">
      <c r="A25" s="60" t="s">
        <v>136</v>
      </c>
      <c r="B25" s="61"/>
      <c r="C25" s="86" t="s">
        <v>18</v>
      </c>
      <c r="D25" s="85">
        <v>10</v>
      </c>
      <c r="E25" s="83" t="s">
        <v>138</v>
      </c>
      <c r="F25" s="80" t="s">
        <v>171</v>
      </c>
    </row>
    <row r="26" spans="1:6" ht="15" customHeight="1" thickBot="1" x14ac:dyDescent="0.3">
      <c r="A26" s="60" t="s">
        <v>137</v>
      </c>
      <c r="B26" s="61"/>
      <c r="C26" s="86" t="s">
        <v>18</v>
      </c>
      <c r="D26" s="85">
        <v>30</v>
      </c>
      <c r="E26" s="79" t="s">
        <v>138</v>
      </c>
      <c r="F26" s="80" t="s">
        <v>169</v>
      </c>
    </row>
    <row r="27" spans="1:6" ht="15" customHeight="1" thickBot="1" x14ac:dyDescent="0.3">
      <c r="A27" s="60" t="s">
        <v>56</v>
      </c>
      <c r="B27" s="61"/>
      <c r="C27" s="86" t="s">
        <v>18</v>
      </c>
      <c r="D27" s="77" t="s">
        <v>174</v>
      </c>
      <c r="E27" s="79" t="s">
        <v>174</v>
      </c>
      <c r="F27" s="80" t="s">
        <v>174</v>
      </c>
    </row>
    <row r="28" spans="1:6" ht="15" customHeight="1" thickBot="1" x14ac:dyDescent="0.3">
      <c r="A28" s="60" t="s">
        <v>60</v>
      </c>
      <c r="B28" s="61"/>
      <c r="C28" s="86" t="s">
        <v>18</v>
      </c>
      <c r="D28" s="77">
        <v>480</v>
      </c>
      <c r="E28" s="79" t="s">
        <v>138</v>
      </c>
      <c r="F28" s="80" t="s">
        <v>170</v>
      </c>
    </row>
    <row r="29" spans="1:6" ht="15" customHeight="1" thickBot="1" x14ac:dyDescent="0.3">
      <c r="A29" s="60" t="s">
        <v>59</v>
      </c>
      <c r="B29" s="61"/>
      <c r="C29" s="86" t="s">
        <v>18</v>
      </c>
      <c r="D29" s="77" t="s">
        <v>175</v>
      </c>
      <c r="E29" s="79" t="s">
        <v>138</v>
      </c>
      <c r="F29" s="80" t="s">
        <v>176</v>
      </c>
    </row>
    <row r="30" spans="1:6" ht="15" customHeight="1" thickBot="1" x14ac:dyDescent="0.3">
      <c r="A30" s="60" t="s">
        <v>62</v>
      </c>
      <c r="B30" s="61"/>
      <c r="C30" s="86" t="s">
        <v>18</v>
      </c>
      <c r="D30" s="77" t="s">
        <v>177</v>
      </c>
      <c r="E30" s="79" t="s">
        <v>138</v>
      </c>
      <c r="F30" s="80" t="s">
        <v>176</v>
      </c>
    </row>
    <row r="31" spans="1:6" ht="15" customHeight="1" thickBot="1" x14ac:dyDescent="0.3">
      <c r="A31" s="60" t="s">
        <v>66</v>
      </c>
      <c r="B31" s="61"/>
      <c r="C31" s="86" t="s">
        <v>18</v>
      </c>
      <c r="D31" s="77">
        <v>120</v>
      </c>
      <c r="E31" s="79" t="s">
        <v>138</v>
      </c>
      <c r="F31" s="80" t="s">
        <v>178</v>
      </c>
    </row>
    <row r="32" spans="1:6" ht="15" customHeight="1" thickBot="1" x14ac:dyDescent="0.3">
      <c r="A32" s="60" t="s">
        <v>68</v>
      </c>
      <c r="B32" s="61"/>
      <c r="C32" s="86" t="s">
        <v>18</v>
      </c>
      <c r="D32" s="77">
        <v>160</v>
      </c>
      <c r="E32" s="79" t="s">
        <v>138</v>
      </c>
      <c r="F32" s="80" t="s">
        <v>178</v>
      </c>
    </row>
    <row r="33" spans="1:6" ht="15" customHeight="1" thickBot="1" x14ac:dyDescent="0.3">
      <c r="A33" s="60" t="s">
        <v>71</v>
      </c>
      <c r="B33" s="61"/>
      <c r="C33" s="86" t="s">
        <v>18</v>
      </c>
      <c r="D33" s="77" t="s">
        <v>179</v>
      </c>
      <c r="E33" s="79" t="s">
        <v>138</v>
      </c>
      <c r="F33" s="80" t="s">
        <v>176</v>
      </c>
    </row>
    <row r="34" spans="1:6" ht="15" customHeight="1" thickBot="1" x14ac:dyDescent="0.3">
      <c r="A34" s="60" t="s">
        <v>73</v>
      </c>
      <c r="B34" s="61"/>
      <c r="C34" s="86" t="s">
        <v>18</v>
      </c>
      <c r="D34" s="77" t="s">
        <v>180</v>
      </c>
      <c r="E34" s="79" t="s">
        <v>138</v>
      </c>
      <c r="F34" s="80" t="s">
        <v>176</v>
      </c>
    </row>
    <row r="35" spans="1:6" ht="15" customHeight="1" thickBot="1" x14ac:dyDescent="0.3">
      <c r="A35" s="60" t="s">
        <v>76</v>
      </c>
      <c r="B35" s="61"/>
      <c r="C35" s="86" t="s">
        <v>18</v>
      </c>
      <c r="D35" s="77" t="s">
        <v>174</v>
      </c>
      <c r="E35" s="79" t="s">
        <v>174</v>
      </c>
      <c r="F35" s="80" t="s">
        <v>174</v>
      </c>
    </row>
    <row r="36" spans="1:6" ht="15" customHeight="1" thickBot="1" x14ac:dyDescent="0.3">
      <c r="A36" s="60" t="s">
        <v>79</v>
      </c>
      <c r="B36" s="61"/>
      <c r="C36" s="86" t="s">
        <v>18</v>
      </c>
      <c r="D36" s="77">
        <v>40</v>
      </c>
      <c r="E36" s="79" t="s">
        <v>138</v>
      </c>
      <c r="F36" s="80" t="s">
        <v>169</v>
      </c>
    </row>
    <row r="37" spans="1:6" ht="15" customHeight="1" thickBot="1" x14ac:dyDescent="0.3">
      <c r="A37" s="60" t="s">
        <v>81</v>
      </c>
      <c r="B37" s="61"/>
      <c r="C37" s="86" t="s">
        <v>18</v>
      </c>
      <c r="D37" s="77" t="s">
        <v>174</v>
      </c>
      <c r="E37" s="79" t="s">
        <v>174</v>
      </c>
      <c r="F37" s="80" t="s">
        <v>174</v>
      </c>
    </row>
    <row r="38" spans="1:6" ht="15" customHeight="1" thickBot="1" x14ac:dyDescent="0.3">
      <c r="A38" s="60" t="s">
        <v>83</v>
      </c>
      <c r="B38" s="61"/>
      <c r="C38" s="86" t="s">
        <v>18</v>
      </c>
      <c r="D38" s="77" t="s">
        <v>174</v>
      </c>
      <c r="E38" s="79" t="s">
        <v>174</v>
      </c>
      <c r="F38" s="80" t="s">
        <v>174</v>
      </c>
    </row>
    <row r="39" spans="1:6" ht="15" customHeight="1" thickBot="1" x14ac:dyDescent="0.3">
      <c r="A39" s="65" t="s">
        <v>85</v>
      </c>
      <c r="B39" s="66"/>
      <c r="C39" s="86" t="s">
        <v>18</v>
      </c>
      <c r="D39" s="77" t="s">
        <v>172</v>
      </c>
      <c r="E39" s="79" t="s">
        <v>138</v>
      </c>
      <c r="F39" s="81" t="s">
        <v>173</v>
      </c>
    </row>
    <row r="40" spans="1:6" ht="15" customHeight="1" thickBot="1" x14ac:dyDescent="0.3"/>
    <row r="41" spans="1:6" ht="15" customHeight="1" thickBot="1" x14ac:dyDescent="0.3">
      <c r="A41" s="50" t="s">
        <v>130</v>
      </c>
      <c r="B41" s="51" t="s">
        <v>158</v>
      </c>
      <c r="C41" s="52" t="s">
        <v>131</v>
      </c>
      <c r="D41" s="53" t="s">
        <v>132</v>
      </c>
      <c r="E41" s="52" t="s">
        <v>133</v>
      </c>
      <c r="F41" s="54" t="s">
        <v>134</v>
      </c>
    </row>
    <row r="42" spans="1:6" ht="15" customHeight="1" thickBot="1" x14ac:dyDescent="0.3">
      <c r="A42" s="55" t="s">
        <v>40</v>
      </c>
      <c r="B42" s="56"/>
      <c r="C42" s="56" t="s">
        <v>19</v>
      </c>
      <c r="D42" s="57">
        <v>480</v>
      </c>
      <c r="E42" s="58" t="s">
        <v>181</v>
      </c>
      <c r="F42" s="59" t="s">
        <v>198</v>
      </c>
    </row>
    <row r="43" spans="1:6" ht="15" customHeight="1" thickBot="1" x14ac:dyDescent="0.3">
      <c r="A43" s="60" t="s">
        <v>41</v>
      </c>
      <c r="B43" s="61"/>
      <c r="C43" s="56" t="s">
        <v>19</v>
      </c>
      <c r="D43" s="62">
        <v>480</v>
      </c>
      <c r="E43" s="58" t="s">
        <v>181</v>
      </c>
      <c r="F43" s="59" t="s">
        <v>199</v>
      </c>
    </row>
    <row r="44" spans="1:6" ht="15" customHeight="1" thickBot="1" x14ac:dyDescent="0.3">
      <c r="A44" s="60" t="s">
        <v>135</v>
      </c>
      <c r="B44" s="61"/>
      <c r="C44" s="56" t="s">
        <v>19</v>
      </c>
      <c r="D44" s="62" t="s">
        <v>188</v>
      </c>
      <c r="E44" s="63" t="s">
        <v>189</v>
      </c>
      <c r="F44" s="64" t="s">
        <v>187</v>
      </c>
    </row>
    <row r="45" spans="1:6" ht="15" customHeight="1" thickBot="1" x14ac:dyDescent="0.3">
      <c r="A45" s="60" t="s">
        <v>136</v>
      </c>
      <c r="B45" s="61"/>
      <c r="C45" s="56" t="s">
        <v>19</v>
      </c>
      <c r="D45" s="62" t="s">
        <v>184</v>
      </c>
      <c r="E45" s="63" t="s">
        <v>185</v>
      </c>
      <c r="F45" s="64" t="s">
        <v>186</v>
      </c>
    </row>
    <row r="46" spans="1:6" ht="15" customHeight="1" thickBot="1" x14ac:dyDescent="0.3">
      <c r="A46" s="60" t="s">
        <v>137</v>
      </c>
      <c r="B46" s="61"/>
      <c r="C46" s="56" t="s">
        <v>19</v>
      </c>
      <c r="D46" s="62" t="s">
        <v>190</v>
      </c>
      <c r="E46" s="63" t="s">
        <v>185</v>
      </c>
      <c r="F46" s="64" t="s">
        <v>191</v>
      </c>
    </row>
    <row r="47" spans="1:6" ht="15" customHeight="1" thickBot="1" x14ac:dyDescent="0.3">
      <c r="A47" s="60" t="s">
        <v>56</v>
      </c>
      <c r="B47" s="61"/>
      <c r="C47" s="56" t="s">
        <v>19</v>
      </c>
      <c r="D47" s="62">
        <v>280</v>
      </c>
      <c r="E47" s="63" t="s">
        <v>181</v>
      </c>
      <c r="F47" s="64" t="s">
        <v>200</v>
      </c>
    </row>
    <row r="48" spans="1:6" ht="15" customHeight="1" thickBot="1" x14ac:dyDescent="0.3">
      <c r="A48" s="60" t="s">
        <v>60</v>
      </c>
      <c r="B48" s="61"/>
      <c r="C48" s="56" t="s">
        <v>19</v>
      </c>
      <c r="D48" s="62">
        <v>960</v>
      </c>
      <c r="E48" s="63" t="s">
        <v>181</v>
      </c>
      <c r="F48" s="64" t="s">
        <v>170</v>
      </c>
    </row>
    <row r="49" spans="1:6" ht="15" customHeight="1" thickBot="1" x14ac:dyDescent="0.3">
      <c r="A49" s="60" t="s">
        <v>59</v>
      </c>
      <c r="B49" s="61"/>
      <c r="C49" s="56" t="s">
        <v>19</v>
      </c>
      <c r="D49" s="77" t="s">
        <v>193</v>
      </c>
      <c r="E49" s="63" t="s">
        <v>185</v>
      </c>
      <c r="F49" s="64" t="s">
        <v>194</v>
      </c>
    </row>
    <row r="50" spans="1:6" ht="15" customHeight="1" thickBot="1" x14ac:dyDescent="0.3">
      <c r="A50" s="60" t="s">
        <v>62</v>
      </c>
      <c r="B50" s="61"/>
      <c r="C50" s="56" t="s">
        <v>19</v>
      </c>
      <c r="D50" s="77">
        <v>40</v>
      </c>
      <c r="E50" s="63" t="s">
        <v>181</v>
      </c>
      <c r="F50" s="64" t="s">
        <v>192</v>
      </c>
    </row>
    <row r="51" spans="1:6" ht="15" customHeight="1" thickBot="1" x14ac:dyDescent="0.3">
      <c r="A51" s="60" t="s">
        <v>66</v>
      </c>
      <c r="B51" s="61"/>
      <c r="C51" s="56" t="s">
        <v>19</v>
      </c>
      <c r="D51" s="77">
        <v>160</v>
      </c>
      <c r="E51" s="63" t="s">
        <v>181</v>
      </c>
      <c r="F51" s="64" t="s">
        <v>182</v>
      </c>
    </row>
    <row r="52" spans="1:6" ht="15" customHeight="1" thickBot="1" x14ac:dyDescent="0.3">
      <c r="A52" s="60" t="s">
        <v>68</v>
      </c>
      <c r="B52" s="61"/>
      <c r="C52" s="56" t="s">
        <v>19</v>
      </c>
      <c r="D52" s="77">
        <v>120</v>
      </c>
      <c r="E52" s="63" t="s">
        <v>181</v>
      </c>
      <c r="F52" s="64" t="s">
        <v>197</v>
      </c>
    </row>
    <row r="53" spans="1:6" ht="15" customHeight="1" thickBot="1" x14ac:dyDescent="0.3">
      <c r="A53" s="60" t="s">
        <v>71</v>
      </c>
      <c r="B53" s="61"/>
      <c r="C53" s="56" t="s">
        <v>19</v>
      </c>
      <c r="D53" s="77">
        <v>120</v>
      </c>
      <c r="E53" s="63" t="s">
        <v>181</v>
      </c>
      <c r="F53" s="64" t="s">
        <v>201</v>
      </c>
    </row>
    <row r="54" spans="1:6" ht="15" customHeight="1" thickBot="1" x14ac:dyDescent="0.3">
      <c r="A54" s="60" t="s">
        <v>73</v>
      </c>
      <c r="B54" s="61"/>
      <c r="C54" s="56" t="s">
        <v>19</v>
      </c>
      <c r="D54" s="77">
        <v>120</v>
      </c>
      <c r="E54" s="63" t="s">
        <v>181</v>
      </c>
      <c r="F54" s="64" t="s">
        <v>197</v>
      </c>
    </row>
    <row r="55" spans="1:6" ht="15" customHeight="1" thickBot="1" x14ac:dyDescent="0.3">
      <c r="A55" s="60" t="s">
        <v>76</v>
      </c>
      <c r="B55" s="61"/>
      <c r="C55" s="56" t="s">
        <v>19</v>
      </c>
      <c r="D55" s="77">
        <v>60</v>
      </c>
      <c r="E55" s="63" t="s">
        <v>181</v>
      </c>
      <c r="F55" s="64" t="s">
        <v>195</v>
      </c>
    </row>
    <row r="56" spans="1:6" ht="15" customHeight="1" thickBot="1" x14ac:dyDescent="0.3">
      <c r="A56" s="60" t="s">
        <v>79</v>
      </c>
      <c r="B56" s="61"/>
      <c r="C56" s="56" t="s">
        <v>19</v>
      </c>
      <c r="D56" s="77">
        <v>40</v>
      </c>
      <c r="E56" s="63" t="s">
        <v>181</v>
      </c>
      <c r="F56" s="64" t="s">
        <v>196</v>
      </c>
    </row>
    <row r="57" spans="1:6" ht="15" customHeight="1" thickBot="1" x14ac:dyDescent="0.3">
      <c r="A57" s="60" t="s">
        <v>81</v>
      </c>
      <c r="B57" s="61"/>
      <c r="C57" s="56" t="s">
        <v>19</v>
      </c>
      <c r="D57" s="77">
        <v>480</v>
      </c>
      <c r="E57" s="63" t="s">
        <v>181</v>
      </c>
      <c r="F57" s="64" t="s">
        <v>170</v>
      </c>
    </row>
    <row r="58" spans="1:6" ht="15" customHeight="1" thickBot="1" x14ac:dyDescent="0.3">
      <c r="A58" s="60" t="s">
        <v>83</v>
      </c>
      <c r="B58" s="61"/>
      <c r="C58" s="56" t="s">
        <v>19</v>
      </c>
      <c r="D58" s="77">
        <v>480</v>
      </c>
      <c r="E58" s="63" t="s">
        <v>181</v>
      </c>
      <c r="F58" s="64"/>
    </row>
    <row r="59" spans="1:6" ht="15" customHeight="1" thickBot="1" x14ac:dyDescent="0.3">
      <c r="A59" s="65" t="s">
        <v>85</v>
      </c>
      <c r="B59" s="66"/>
      <c r="C59" s="56" t="s">
        <v>19</v>
      </c>
      <c r="D59" s="77">
        <v>480</v>
      </c>
      <c r="E59" s="63" t="s">
        <v>181</v>
      </c>
      <c r="F59" s="68" t="s">
        <v>183</v>
      </c>
    </row>
    <row r="61" spans="1:6" ht="15" customHeight="1" thickBot="1" x14ac:dyDescent="0.3"/>
    <row r="62" spans="1:6" ht="15" customHeight="1" thickBot="1" x14ac:dyDescent="0.3">
      <c r="A62" s="50" t="s">
        <v>130</v>
      </c>
      <c r="B62" s="51" t="s">
        <v>208</v>
      </c>
      <c r="C62" s="52" t="s">
        <v>131</v>
      </c>
      <c r="D62" s="53" t="s">
        <v>132</v>
      </c>
      <c r="E62" s="52" t="s">
        <v>133</v>
      </c>
      <c r="F62" s="54" t="s">
        <v>134</v>
      </c>
    </row>
    <row r="63" spans="1:6" ht="15" customHeight="1" x14ac:dyDescent="0.25">
      <c r="A63" s="55" t="s">
        <v>40</v>
      </c>
      <c r="B63" s="56"/>
      <c r="C63" s="56" t="s">
        <v>17</v>
      </c>
      <c r="D63" s="57">
        <v>480</v>
      </c>
      <c r="E63" s="58" t="s">
        <v>138</v>
      </c>
      <c r="F63" s="59" t="s">
        <v>205</v>
      </c>
    </row>
    <row r="64" spans="1:6" ht="15" customHeight="1" x14ac:dyDescent="0.25">
      <c r="A64" s="60" t="s">
        <v>41</v>
      </c>
      <c r="B64" s="61"/>
      <c r="C64" s="61" t="s">
        <v>17</v>
      </c>
      <c r="D64" s="62">
        <v>480</v>
      </c>
      <c r="E64" s="63" t="s">
        <v>138</v>
      </c>
      <c r="F64" s="64" t="s">
        <v>205</v>
      </c>
    </row>
    <row r="65" spans="1:6" ht="15" customHeight="1" x14ac:dyDescent="0.25">
      <c r="A65" s="60" t="s">
        <v>135</v>
      </c>
      <c r="B65" s="61"/>
      <c r="C65" s="61" t="s">
        <v>17</v>
      </c>
      <c r="D65" s="62" t="s">
        <v>202</v>
      </c>
      <c r="E65" s="63" t="s">
        <v>203</v>
      </c>
      <c r="F65" s="64" t="s">
        <v>206</v>
      </c>
    </row>
    <row r="66" spans="1:6" ht="15" customHeight="1" x14ac:dyDescent="0.25">
      <c r="A66" s="60" t="s">
        <v>136</v>
      </c>
      <c r="B66" s="61"/>
      <c r="C66" s="61" t="s">
        <v>17</v>
      </c>
      <c r="D66" s="62">
        <v>200</v>
      </c>
      <c r="E66" s="63" t="s">
        <v>138</v>
      </c>
      <c r="F66" s="64" t="s">
        <v>207</v>
      </c>
    </row>
    <row r="67" spans="1:6" ht="15" customHeight="1" x14ac:dyDescent="0.25">
      <c r="A67" s="60" t="s">
        <v>137</v>
      </c>
      <c r="B67" s="61"/>
      <c r="C67" s="61" t="s">
        <v>17</v>
      </c>
      <c r="D67" s="62">
        <v>300</v>
      </c>
      <c r="E67" s="63" t="s">
        <v>138</v>
      </c>
      <c r="F67" s="64" t="s">
        <v>207</v>
      </c>
    </row>
    <row r="68" spans="1:6" ht="15" customHeight="1" x14ac:dyDescent="0.25">
      <c r="A68" s="60" t="s">
        <v>56</v>
      </c>
      <c r="B68" s="61"/>
      <c r="C68" s="61" t="s">
        <v>17</v>
      </c>
      <c r="D68" s="6">
        <v>240</v>
      </c>
      <c r="E68" s="63" t="s">
        <v>138</v>
      </c>
      <c r="F68" s="64" t="s">
        <v>207</v>
      </c>
    </row>
    <row r="69" spans="1:6" ht="15" customHeight="1" x14ac:dyDescent="0.25">
      <c r="A69" s="60" t="s">
        <v>60</v>
      </c>
      <c r="B69" s="61"/>
      <c r="C69" s="61" t="s">
        <v>17</v>
      </c>
      <c r="D69" s="6">
        <v>240</v>
      </c>
      <c r="E69" s="63" t="s">
        <v>138</v>
      </c>
      <c r="F69" s="64" t="s">
        <v>207</v>
      </c>
    </row>
    <row r="70" spans="1:6" ht="15" customHeight="1" x14ac:dyDescent="0.25">
      <c r="A70" s="60" t="s">
        <v>59</v>
      </c>
      <c r="B70" s="61"/>
      <c r="C70" s="61" t="s">
        <v>17</v>
      </c>
      <c r="D70" s="6">
        <v>240</v>
      </c>
      <c r="E70" s="63" t="s">
        <v>138</v>
      </c>
      <c r="F70" s="64" t="s">
        <v>207</v>
      </c>
    </row>
    <row r="71" spans="1:6" ht="15" customHeight="1" x14ac:dyDescent="0.25">
      <c r="A71" s="60" t="s">
        <v>62</v>
      </c>
      <c r="B71" s="61"/>
      <c r="C71" s="61" t="s">
        <v>17</v>
      </c>
      <c r="D71" s="6">
        <v>240</v>
      </c>
      <c r="E71" s="63" t="s">
        <v>138</v>
      </c>
      <c r="F71" s="64" t="s">
        <v>207</v>
      </c>
    </row>
    <row r="72" spans="1:6" ht="15" customHeight="1" x14ac:dyDescent="0.25">
      <c r="A72" s="60" t="s">
        <v>66</v>
      </c>
      <c r="B72" s="61"/>
      <c r="C72" s="61" t="s">
        <v>17</v>
      </c>
      <c r="D72" s="6">
        <v>240</v>
      </c>
      <c r="E72" s="63" t="s">
        <v>138</v>
      </c>
      <c r="F72" s="64" t="s">
        <v>207</v>
      </c>
    </row>
    <row r="73" spans="1:6" ht="15" customHeight="1" x14ac:dyDescent="0.25">
      <c r="A73" s="60" t="s">
        <v>68</v>
      </c>
      <c r="B73" s="61"/>
      <c r="C73" s="61" t="s">
        <v>17</v>
      </c>
      <c r="D73" s="6">
        <v>240</v>
      </c>
      <c r="E73" s="63" t="s">
        <v>138</v>
      </c>
      <c r="F73" s="64" t="s">
        <v>207</v>
      </c>
    </row>
    <row r="74" spans="1:6" ht="15" customHeight="1" x14ac:dyDescent="0.25">
      <c r="A74" s="60" t="s">
        <v>71</v>
      </c>
      <c r="B74" s="61"/>
      <c r="C74" s="61" t="s">
        <v>17</v>
      </c>
      <c r="D74" s="6">
        <v>240</v>
      </c>
      <c r="E74" s="63" t="s">
        <v>138</v>
      </c>
      <c r="F74" s="64" t="s">
        <v>207</v>
      </c>
    </row>
    <row r="75" spans="1:6" ht="15" customHeight="1" x14ac:dyDescent="0.25">
      <c r="A75" s="60" t="s">
        <v>73</v>
      </c>
      <c r="B75" s="61"/>
      <c r="C75" s="61" t="s">
        <v>17</v>
      </c>
      <c r="D75" s="6">
        <v>240</v>
      </c>
      <c r="E75" s="63" t="s">
        <v>138</v>
      </c>
      <c r="F75" s="64" t="s">
        <v>207</v>
      </c>
    </row>
    <row r="76" spans="1:6" ht="15" customHeight="1" x14ac:dyDescent="0.25">
      <c r="A76" s="60" t="s">
        <v>76</v>
      </c>
      <c r="B76" s="61"/>
      <c r="C76" s="61" t="s">
        <v>17</v>
      </c>
      <c r="D76" s="6">
        <v>240</v>
      </c>
      <c r="E76" s="63" t="s">
        <v>138</v>
      </c>
      <c r="F76" s="64" t="s">
        <v>207</v>
      </c>
    </row>
    <row r="77" spans="1:6" ht="15" customHeight="1" x14ac:dyDescent="0.25">
      <c r="A77" s="60" t="s">
        <v>79</v>
      </c>
      <c r="B77" s="61"/>
      <c r="C77" s="61" t="s">
        <v>17</v>
      </c>
      <c r="D77" s="6">
        <v>240</v>
      </c>
      <c r="E77" s="63" t="s">
        <v>138</v>
      </c>
      <c r="F77" s="64" t="s">
        <v>207</v>
      </c>
    </row>
    <row r="78" spans="1:6" ht="15" customHeight="1" x14ac:dyDescent="0.25">
      <c r="A78" s="60" t="s">
        <v>81</v>
      </c>
      <c r="B78" s="61"/>
      <c r="C78" s="61" t="s">
        <v>17</v>
      </c>
      <c r="D78" s="6">
        <v>480</v>
      </c>
      <c r="E78" s="63" t="s">
        <v>138</v>
      </c>
      <c r="F78" s="64" t="s">
        <v>207</v>
      </c>
    </row>
    <row r="79" spans="1:6" ht="15" customHeight="1" x14ac:dyDescent="0.25">
      <c r="A79" s="60" t="s">
        <v>83</v>
      </c>
      <c r="B79" s="61"/>
      <c r="C79" s="61" t="s">
        <v>17</v>
      </c>
      <c r="D79" s="6">
        <v>240</v>
      </c>
      <c r="E79" s="63" t="s">
        <v>138</v>
      </c>
      <c r="F79" s="64" t="s">
        <v>207</v>
      </c>
    </row>
    <row r="80" spans="1:6" ht="15" customHeight="1" thickBot="1" x14ac:dyDescent="0.3">
      <c r="A80" s="65" t="s">
        <v>85</v>
      </c>
      <c r="B80" s="66"/>
      <c r="C80" s="66" t="s">
        <v>17</v>
      </c>
      <c r="D80" s="6">
        <v>240</v>
      </c>
      <c r="E80" s="67" t="s">
        <v>138</v>
      </c>
      <c r="F80" s="68" t="s">
        <v>207</v>
      </c>
    </row>
    <row r="82" spans="1:6" ht="15" customHeight="1" thickBot="1" x14ac:dyDescent="0.3"/>
    <row r="83" spans="1:6" ht="15" customHeight="1" thickBot="1" x14ac:dyDescent="0.3">
      <c r="A83" s="50" t="s">
        <v>130</v>
      </c>
      <c r="B83" s="51" t="s">
        <v>208</v>
      </c>
      <c r="C83" s="52" t="s">
        <v>131</v>
      </c>
      <c r="D83" s="53" t="s">
        <v>132</v>
      </c>
      <c r="E83" s="52" t="s">
        <v>133</v>
      </c>
      <c r="F83" s="54" t="s">
        <v>134</v>
      </c>
    </row>
    <row r="84" spans="1:6" ht="15" customHeight="1" thickBot="1" x14ac:dyDescent="0.3">
      <c r="A84" s="55" t="s">
        <v>40</v>
      </c>
      <c r="B84" s="56"/>
      <c r="C84" s="56" t="s">
        <v>18</v>
      </c>
      <c r="D84" s="69"/>
      <c r="E84" s="70"/>
      <c r="F84" s="71"/>
    </row>
    <row r="85" spans="1:6" ht="15" customHeight="1" thickBot="1" x14ac:dyDescent="0.3">
      <c r="A85" s="60" t="s">
        <v>41</v>
      </c>
      <c r="B85" s="61"/>
      <c r="C85" s="56" t="s">
        <v>18</v>
      </c>
      <c r="D85" s="72"/>
      <c r="E85" s="73"/>
      <c r="F85" s="74"/>
    </row>
    <row r="86" spans="1:6" ht="15" customHeight="1" thickBot="1" x14ac:dyDescent="0.3">
      <c r="A86" s="60" t="s">
        <v>135</v>
      </c>
      <c r="B86" s="61"/>
      <c r="C86" s="56" t="s">
        <v>18</v>
      </c>
      <c r="D86" s="72">
        <v>15</v>
      </c>
      <c r="E86" s="73" t="s">
        <v>138</v>
      </c>
      <c r="F86" s="74" t="s">
        <v>171</v>
      </c>
    </row>
    <row r="87" spans="1:6" ht="15" customHeight="1" thickBot="1" x14ac:dyDescent="0.3">
      <c r="A87" s="60" t="s">
        <v>136</v>
      </c>
      <c r="B87" s="61"/>
      <c r="C87" s="56" t="s">
        <v>18</v>
      </c>
      <c r="D87" s="72"/>
      <c r="E87" s="73"/>
      <c r="F87" s="74"/>
    </row>
    <row r="88" spans="1:6" ht="15" customHeight="1" thickBot="1" x14ac:dyDescent="0.3">
      <c r="A88" s="60" t="s">
        <v>137</v>
      </c>
      <c r="B88" s="61"/>
      <c r="C88" s="56" t="s">
        <v>18</v>
      </c>
      <c r="D88" s="72"/>
      <c r="E88" s="73"/>
      <c r="F88" s="74"/>
    </row>
    <row r="89" spans="1:6" ht="15" customHeight="1" thickBot="1" x14ac:dyDescent="0.3">
      <c r="A89" s="60" t="s">
        <v>56</v>
      </c>
      <c r="B89" s="61"/>
      <c r="C89" s="56" t="s">
        <v>18</v>
      </c>
      <c r="D89" s="76"/>
      <c r="E89" s="73"/>
      <c r="F89" s="74"/>
    </row>
    <row r="90" spans="1:6" ht="15" customHeight="1" thickBot="1" x14ac:dyDescent="0.3">
      <c r="A90" s="60" t="s">
        <v>60</v>
      </c>
      <c r="B90" s="61"/>
      <c r="C90" s="56" t="s">
        <v>18</v>
      </c>
      <c r="D90" s="76" t="s">
        <v>212</v>
      </c>
      <c r="E90" s="73" t="s">
        <v>213</v>
      </c>
      <c r="F90" s="74" t="s">
        <v>214</v>
      </c>
    </row>
    <row r="91" spans="1:6" ht="15" customHeight="1" thickBot="1" x14ac:dyDescent="0.3">
      <c r="A91" s="60" t="s">
        <v>59</v>
      </c>
      <c r="B91" s="61"/>
      <c r="C91" s="56" t="s">
        <v>18</v>
      </c>
      <c r="D91" s="76" t="s">
        <v>210</v>
      </c>
      <c r="E91" s="73" t="s">
        <v>138</v>
      </c>
      <c r="F91" s="74" t="s">
        <v>176</v>
      </c>
    </row>
    <row r="92" spans="1:6" ht="15" customHeight="1" thickBot="1" x14ac:dyDescent="0.3">
      <c r="A92" s="60" t="s">
        <v>62</v>
      </c>
      <c r="B92" s="61"/>
      <c r="C92" s="56" t="s">
        <v>18</v>
      </c>
      <c r="D92" s="76" t="s">
        <v>211</v>
      </c>
      <c r="E92" s="73" t="s">
        <v>138</v>
      </c>
      <c r="F92" s="74" t="s">
        <v>176</v>
      </c>
    </row>
    <row r="93" spans="1:6" ht="15" customHeight="1" thickBot="1" x14ac:dyDescent="0.3">
      <c r="A93" s="60" t="s">
        <v>66</v>
      </c>
      <c r="B93" s="61"/>
      <c r="C93" s="56" t="s">
        <v>18</v>
      </c>
      <c r="D93" s="76">
        <v>200</v>
      </c>
      <c r="E93" s="73" t="s">
        <v>138</v>
      </c>
      <c r="F93" s="74" t="s">
        <v>178</v>
      </c>
    </row>
    <row r="94" spans="1:6" ht="15" customHeight="1" thickBot="1" x14ac:dyDescent="0.3">
      <c r="A94" s="60" t="s">
        <v>68</v>
      </c>
      <c r="B94" s="61"/>
      <c r="C94" s="56" t="s">
        <v>18</v>
      </c>
      <c r="D94" s="76" t="s">
        <v>209</v>
      </c>
      <c r="E94" s="73" t="s">
        <v>138</v>
      </c>
      <c r="F94" s="74" t="s">
        <v>176</v>
      </c>
    </row>
    <row r="95" spans="1:6" ht="15" customHeight="1" thickBot="1" x14ac:dyDescent="0.3">
      <c r="A95" s="60" t="s">
        <v>71</v>
      </c>
      <c r="B95" s="61"/>
      <c r="C95" s="56" t="s">
        <v>18</v>
      </c>
      <c r="D95" s="76">
        <v>50</v>
      </c>
      <c r="E95" s="73" t="s">
        <v>138</v>
      </c>
      <c r="F95" s="74" t="s">
        <v>169</v>
      </c>
    </row>
    <row r="96" spans="1:6" ht="15" customHeight="1" thickBot="1" x14ac:dyDescent="0.3">
      <c r="A96" s="60" t="s">
        <v>73</v>
      </c>
      <c r="B96" s="61"/>
      <c r="C96" s="56" t="s">
        <v>18</v>
      </c>
      <c r="D96" s="76" t="s">
        <v>215</v>
      </c>
      <c r="E96" s="73" t="s">
        <v>138</v>
      </c>
      <c r="F96" s="74" t="s">
        <v>176</v>
      </c>
    </row>
    <row r="97" spans="1:6" ht="15" customHeight="1" thickBot="1" x14ac:dyDescent="0.3">
      <c r="A97" s="60" t="s">
        <v>76</v>
      </c>
      <c r="B97" s="61"/>
      <c r="C97" s="56" t="s">
        <v>18</v>
      </c>
      <c r="D97" s="76">
        <v>240</v>
      </c>
      <c r="E97" s="73" t="s">
        <v>138</v>
      </c>
      <c r="F97" s="74" t="s">
        <v>170</v>
      </c>
    </row>
    <row r="98" spans="1:6" ht="15" customHeight="1" thickBot="1" x14ac:dyDescent="0.3">
      <c r="A98" s="60" t="s">
        <v>79</v>
      </c>
      <c r="B98" s="61"/>
      <c r="C98" s="56" t="s">
        <v>18</v>
      </c>
      <c r="D98" s="76">
        <v>40</v>
      </c>
      <c r="E98" s="73" t="s">
        <v>138</v>
      </c>
      <c r="F98" s="74" t="s">
        <v>169</v>
      </c>
    </row>
    <row r="99" spans="1:6" ht="15" customHeight="1" thickBot="1" x14ac:dyDescent="0.3">
      <c r="A99" s="60" t="s">
        <v>81</v>
      </c>
      <c r="B99" s="61"/>
      <c r="C99" s="56" t="s">
        <v>18</v>
      </c>
      <c r="D99" s="76">
        <v>0</v>
      </c>
      <c r="E99" s="73" t="s">
        <v>174</v>
      </c>
      <c r="F99" s="74" t="s">
        <v>216</v>
      </c>
    </row>
    <row r="100" spans="1:6" ht="15" customHeight="1" thickBot="1" x14ac:dyDescent="0.3">
      <c r="A100" s="60" t="s">
        <v>83</v>
      </c>
      <c r="B100" s="61"/>
      <c r="C100" s="56" t="s">
        <v>18</v>
      </c>
      <c r="D100" s="76">
        <v>0</v>
      </c>
      <c r="E100" s="73" t="s">
        <v>174</v>
      </c>
      <c r="F100" s="74" t="s">
        <v>174</v>
      </c>
    </row>
    <row r="101" spans="1:6" ht="15" customHeight="1" thickBot="1" x14ac:dyDescent="0.3">
      <c r="A101" s="65" t="s">
        <v>85</v>
      </c>
      <c r="B101" s="66"/>
      <c r="C101" s="56" t="s">
        <v>18</v>
      </c>
      <c r="D101" s="76"/>
      <c r="E101" s="73"/>
      <c r="F101" s="75"/>
    </row>
    <row r="103" spans="1:6" ht="15" customHeight="1" thickBot="1" x14ac:dyDescent="0.3"/>
    <row r="104" spans="1:6" ht="15" customHeight="1" thickBot="1" x14ac:dyDescent="0.3">
      <c r="A104" s="50" t="s">
        <v>130</v>
      </c>
      <c r="B104" s="51" t="s">
        <v>208</v>
      </c>
      <c r="C104" s="52" t="s">
        <v>131</v>
      </c>
      <c r="D104" s="53" t="s">
        <v>132</v>
      </c>
      <c r="E104" s="52" t="s">
        <v>133</v>
      </c>
      <c r="F104" s="54" t="s">
        <v>134</v>
      </c>
    </row>
    <row r="105" spans="1:6" ht="15" customHeight="1" thickBot="1" x14ac:dyDescent="0.3">
      <c r="A105" s="55" t="s">
        <v>40</v>
      </c>
      <c r="B105" s="56"/>
      <c r="C105" s="56" t="s">
        <v>19</v>
      </c>
      <c r="D105" s="57">
        <v>480</v>
      </c>
      <c r="E105" s="58" t="s">
        <v>181</v>
      </c>
      <c r="F105" s="59" t="s">
        <v>205</v>
      </c>
    </row>
    <row r="106" spans="1:6" ht="15" customHeight="1" thickBot="1" x14ac:dyDescent="0.3">
      <c r="A106" s="60" t="s">
        <v>41</v>
      </c>
      <c r="B106" s="61"/>
      <c r="C106" s="56" t="s">
        <v>19</v>
      </c>
      <c r="D106" s="62">
        <v>480</v>
      </c>
      <c r="E106" s="58" t="s">
        <v>181</v>
      </c>
      <c r="F106" s="59" t="s">
        <v>205</v>
      </c>
    </row>
    <row r="107" spans="1:6" ht="15" customHeight="1" thickBot="1" x14ac:dyDescent="0.3">
      <c r="A107" s="60" t="s">
        <v>135</v>
      </c>
      <c r="B107" s="61"/>
      <c r="C107" s="56" t="s">
        <v>19</v>
      </c>
      <c r="D107" s="62">
        <v>140</v>
      </c>
      <c r="E107" s="63" t="s">
        <v>181</v>
      </c>
      <c r="F107" s="64" t="s">
        <v>223</v>
      </c>
    </row>
    <row r="108" spans="1:6" ht="15" customHeight="1" thickBot="1" x14ac:dyDescent="0.3">
      <c r="A108" s="60" t="s">
        <v>136</v>
      </c>
      <c r="B108" s="61"/>
      <c r="C108" s="56" t="s">
        <v>19</v>
      </c>
      <c r="D108" s="62">
        <v>85</v>
      </c>
      <c r="E108" s="63" t="s">
        <v>181</v>
      </c>
      <c r="F108" s="64" t="s">
        <v>219</v>
      </c>
    </row>
    <row r="109" spans="1:6" ht="15" customHeight="1" thickBot="1" x14ac:dyDescent="0.3">
      <c r="A109" s="60" t="s">
        <v>137</v>
      </c>
      <c r="B109" s="61"/>
      <c r="C109" s="56" t="s">
        <v>19</v>
      </c>
      <c r="D109" s="62">
        <v>270</v>
      </c>
      <c r="E109" s="63" t="s">
        <v>181</v>
      </c>
      <c r="F109" s="64" t="s">
        <v>222</v>
      </c>
    </row>
    <row r="110" spans="1:6" ht="15" customHeight="1" thickBot="1" x14ac:dyDescent="0.3">
      <c r="A110" s="60" t="s">
        <v>56</v>
      </c>
      <c r="B110" s="61"/>
      <c r="C110" s="56" t="s">
        <v>19</v>
      </c>
      <c r="D110" s="62">
        <v>480</v>
      </c>
      <c r="E110" s="63" t="s">
        <v>181</v>
      </c>
      <c r="F110" s="64" t="s">
        <v>170</v>
      </c>
    </row>
    <row r="111" spans="1:6" ht="15" customHeight="1" thickBot="1" x14ac:dyDescent="0.3">
      <c r="A111" s="60" t="s">
        <v>60</v>
      </c>
      <c r="B111" s="61"/>
      <c r="C111" s="56" t="s">
        <v>19</v>
      </c>
      <c r="D111" s="62" t="s">
        <v>220</v>
      </c>
      <c r="E111" s="63" t="s">
        <v>189</v>
      </c>
      <c r="F111" s="64" t="s">
        <v>221</v>
      </c>
    </row>
    <row r="112" spans="1:6" ht="15" customHeight="1" thickBot="1" x14ac:dyDescent="0.3">
      <c r="A112" s="60" t="s">
        <v>59</v>
      </c>
      <c r="B112" s="61"/>
      <c r="C112" s="56" t="s">
        <v>19</v>
      </c>
      <c r="D112" s="77">
        <v>160</v>
      </c>
      <c r="E112" s="63" t="s">
        <v>181</v>
      </c>
      <c r="F112" s="64" t="s">
        <v>197</v>
      </c>
    </row>
    <row r="113" spans="1:6" ht="15" customHeight="1" thickBot="1" x14ac:dyDescent="0.3">
      <c r="A113" s="60" t="s">
        <v>62</v>
      </c>
      <c r="B113" s="61"/>
      <c r="C113" s="56" t="s">
        <v>19</v>
      </c>
      <c r="D113" s="77">
        <v>120</v>
      </c>
      <c r="E113" s="63" t="s">
        <v>181</v>
      </c>
      <c r="F113" s="64" t="s">
        <v>218</v>
      </c>
    </row>
    <row r="114" spans="1:6" ht="15" customHeight="1" thickBot="1" x14ac:dyDescent="0.3">
      <c r="A114" s="60" t="s">
        <v>66</v>
      </c>
      <c r="B114" s="61"/>
      <c r="C114" s="56" t="s">
        <v>19</v>
      </c>
      <c r="D114" s="77">
        <v>160</v>
      </c>
      <c r="E114" s="63" t="s">
        <v>181</v>
      </c>
      <c r="F114" s="64" t="s">
        <v>182</v>
      </c>
    </row>
    <row r="115" spans="1:6" ht="15" customHeight="1" thickBot="1" x14ac:dyDescent="0.3">
      <c r="A115" s="60" t="s">
        <v>68</v>
      </c>
      <c r="B115" s="61"/>
      <c r="C115" s="56" t="s">
        <v>19</v>
      </c>
      <c r="D115" s="77">
        <v>80</v>
      </c>
      <c r="E115" s="63" t="s">
        <v>181</v>
      </c>
      <c r="F115" s="64" t="s">
        <v>182</v>
      </c>
    </row>
    <row r="116" spans="1:6" ht="15" customHeight="1" thickBot="1" x14ac:dyDescent="0.3">
      <c r="A116" s="60" t="s">
        <v>71</v>
      </c>
      <c r="B116" s="61"/>
      <c r="C116" s="56" t="s">
        <v>19</v>
      </c>
      <c r="D116" s="77">
        <v>90</v>
      </c>
      <c r="E116" s="63" t="s">
        <v>181</v>
      </c>
      <c r="F116" s="64" t="s">
        <v>197</v>
      </c>
    </row>
    <row r="117" spans="1:6" ht="15" customHeight="1" thickBot="1" x14ac:dyDescent="0.3">
      <c r="A117" s="60" t="s">
        <v>73</v>
      </c>
      <c r="B117" s="61"/>
      <c r="C117" s="56" t="s">
        <v>19</v>
      </c>
      <c r="D117" s="77">
        <v>100</v>
      </c>
      <c r="E117" s="63" t="s">
        <v>181</v>
      </c>
      <c r="F117" s="64" t="s">
        <v>197</v>
      </c>
    </row>
    <row r="118" spans="1:6" ht="15" customHeight="1" thickBot="1" x14ac:dyDescent="0.3">
      <c r="A118" s="60" t="s">
        <v>76</v>
      </c>
      <c r="B118" s="61"/>
      <c r="C118" s="56" t="s">
        <v>19</v>
      </c>
      <c r="D118" s="77">
        <v>260</v>
      </c>
      <c r="E118" s="63" t="s">
        <v>181</v>
      </c>
      <c r="F118" s="64" t="s">
        <v>170</v>
      </c>
    </row>
    <row r="119" spans="1:6" ht="15" customHeight="1" thickBot="1" x14ac:dyDescent="0.3">
      <c r="A119" s="60" t="s">
        <v>79</v>
      </c>
      <c r="B119" s="61"/>
      <c r="C119" s="56" t="s">
        <v>19</v>
      </c>
      <c r="D119" s="77">
        <v>40</v>
      </c>
      <c r="E119" s="63" t="s">
        <v>181</v>
      </c>
      <c r="F119" s="64" t="s">
        <v>196</v>
      </c>
    </row>
    <row r="120" spans="1:6" ht="15" customHeight="1" thickBot="1" x14ac:dyDescent="0.3">
      <c r="A120" s="60" t="s">
        <v>81</v>
      </c>
      <c r="B120" s="61"/>
      <c r="C120" s="56" t="s">
        <v>19</v>
      </c>
      <c r="D120" s="77">
        <v>480</v>
      </c>
      <c r="E120" s="63" t="s">
        <v>181</v>
      </c>
      <c r="F120" s="64" t="s">
        <v>170</v>
      </c>
    </row>
    <row r="121" spans="1:6" ht="15" customHeight="1" thickBot="1" x14ac:dyDescent="0.3">
      <c r="A121" s="60" t="s">
        <v>83</v>
      </c>
      <c r="B121" s="61"/>
      <c r="C121" s="56" t="s">
        <v>19</v>
      </c>
      <c r="D121" s="77">
        <v>95</v>
      </c>
      <c r="E121" s="63" t="s">
        <v>181</v>
      </c>
      <c r="F121" s="64" t="s">
        <v>217</v>
      </c>
    </row>
    <row r="122" spans="1:6" ht="15" customHeight="1" thickBot="1" x14ac:dyDescent="0.3">
      <c r="A122" s="65" t="s">
        <v>85</v>
      </c>
      <c r="B122" s="66"/>
      <c r="C122" s="56" t="s">
        <v>19</v>
      </c>
      <c r="D122" s="77">
        <v>480</v>
      </c>
      <c r="E122" s="63" t="s">
        <v>181</v>
      </c>
      <c r="F122" s="68" t="s">
        <v>170</v>
      </c>
    </row>
    <row r="124" spans="1:6" ht="15" customHeight="1" thickBot="1" x14ac:dyDescent="0.3"/>
    <row r="125" spans="1:6" ht="15" customHeight="1" thickBot="1" x14ac:dyDescent="0.3">
      <c r="A125" s="50" t="s">
        <v>130</v>
      </c>
      <c r="B125" s="51" t="s">
        <v>159</v>
      </c>
      <c r="C125" s="52" t="s">
        <v>131</v>
      </c>
      <c r="D125" s="53" t="s">
        <v>132</v>
      </c>
      <c r="E125" s="52" t="s">
        <v>133</v>
      </c>
      <c r="F125" s="54" t="s">
        <v>134</v>
      </c>
    </row>
    <row r="126" spans="1:6" ht="15" customHeight="1" x14ac:dyDescent="0.25">
      <c r="A126" s="55" t="s">
        <v>40</v>
      </c>
      <c r="B126" s="56"/>
      <c r="C126" s="56" t="s">
        <v>17</v>
      </c>
      <c r="D126" s="57">
        <v>480</v>
      </c>
      <c r="E126" s="58" t="s">
        <v>138</v>
      </c>
      <c r="F126" s="59" t="s">
        <v>205</v>
      </c>
    </row>
    <row r="127" spans="1:6" ht="15" customHeight="1" x14ac:dyDescent="0.25">
      <c r="A127" s="60" t="s">
        <v>41</v>
      </c>
      <c r="B127" s="61"/>
      <c r="C127" s="61" t="s">
        <v>17</v>
      </c>
      <c r="D127" s="62">
        <v>480</v>
      </c>
      <c r="E127" s="63" t="s">
        <v>138</v>
      </c>
      <c r="F127" s="64" t="s">
        <v>205</v>
      </c>
    </row>
    <row r="128" spans="1:6" ht="15" customHeight="1" x14ac:dyDescent="0.25">
      <c r="A128" s="60" t="s">
        <v>135</v>
      </c>
      <c r="B128" s="61"/>
      <c r="C128" s="61" t="s">
        <v>17</v>
      </c>
      <c r="D128" s="62" t="s">
        <v>224</v>
      </c>
      <c r="E128" s="63" t="s">
        <v>226</v>
      </c>
      <c r="F128" s="64" t="s">
        <v>228</v>
      </c>
    </row>
    <row r="129" spans="1:6" ht="15" customHeight="1" x14ac:dyDescent="0.25">
      <c r="A129" s="60" t="s">
        <v>136</v>
      </c>
      <c r="B129" s="61"/>
      <c r="C129" s="61" t="s">
        <v>17</v>
      </c>
      <c r="D129" s="62" t="s">
        <v>225</v>
      </c>
      <c r="E129" s="63" t="s">
        <v>227</v>
      </c>
      <c r="F129" s="64" t="s">
        <v>229</v>
      </c>
    </row>
    <row r="130" spans="1:6" ht="15" customHeight="1" x14ac:dyDescent="0.25">
      <c r="A130" s="60" t="s">
        <v>137</v>
      </c>
      <c r="B130" s="61"/>
      <c r="C130" s="61" t="s">
        <v>17</v>
      </c>
      <c r="D130" s="62">
        <v>135</v>
      </c>
      <c r="E130" s="63" t="s">
        <v>138</v>
      </c>
      <c r="F130" s="64" t="s">
        <v>230</v>
      </c>
    </row>
    <row r="131" spans="1:6" ht="15" customHeight="1" x14ac:dyDescent="0.25">
      <c r="A131" s="60" t="s">
        <v>56</v>
      </c>
      <c r="B131" s="61"/>
      <c r="C131" s="61" t="s">
        <v>17</v>
      </c>
      <c r="D131" s="77">
        <v>480</v>
      </c>
      <c r="E131" s="63" t="s">
        <v>138</v>
      </c>
      <c r="F131" s="64" t="s">
        <v>230</v>
      </c>
    </row>
    <row r="132" spans="1:6" ht="15" customHeight="1" x14ac:dyDescent="0.25">
      <c r="A132" s="60" t="s">
        <v>60</v>
      </c>
      <c r="B132" s="61"/>
      <c r="C132" s="61" t="s">
        <v>17</v>
      </c>
      <c r="D132" s="77">
        <v>960</v>
      </c>
      <c r="E132" s="63" t="s">
        <v>203</v>
      </c>
      <c r="F132" s="64" t="s">
        <v>231</v>
      </c>
    </row>
    <row r="133" spans="1:6" ht="15" customHeight="1" x14ac:dyDescent="0.25">
      <c r="A133" s="60" t="s">
        <v>59</v>
      </c>
      <c r="B133" s="61"/>
      <c r="C133" s="61" t="s">
        <v>17</v>
      </c>
      <c r="D133" s="77">
        <v>130</v>
      </c>
      <c r="E133" s="63" t="s">
        <v>138</v>
      </c>
      <c r="F133" s="64" t="s">
        <v>204</v>
      </c>
    </row>
    <row r="134" spans="1:6" ht="15" customHeight="1" x14ac:dyDescent="0.25">
      <c r="A134" s="60" t="s">
        <v>62</v>
      </c>
      <c r="B134" s="61"/>
      <c r="C134" s="61" t="s">
        <v>17</v>
      </c>
      <c r="D134" s="77">
        <v>160</v>
      </c>
      <c r="E134" s="63" t="s">
        <v>138</v>
      </c>
      <c r="F134" s="64" t="s">
        <v>204</v>
      </c>
    </row>
    <row r="135" spans="1:6" ht="15" customHeight="1" x14ac:dyDescent="0.25">
      <c r="A135" s="60" t="s">
        <v>66</v>
      </c>
      <c r="B135" s="61"/>
      <c r="C135" s="61" t="s">
        <v>17</v>
      </c>
      <c r="D135" s="77">
        <v>110</v>
      </c>
      <c r="E135" s="63" t="s">
        <v>138</v>
      </c>
      <c r="F135" s="64" t="s">
        <v>204</v>
      </c>
    </row>
    <row r="136" spans="1:6" ht="15" customHeight="1" x14ac:dyDescent="0.25">
      <c r="A136" s="60" t="s">
        <v>68</v>
      </c>
      <c r="B136" s="61"/>
      <c r="C136" s="61" t="s">
        <v>17</v>
      </c>
      <c r="D136" s="77">
        <v>160</v>
      </c>
      <c r="E136" s="63" t="s">
        <v>138</v>
      </c>
      <c r="F136" s="64" t="s">
        <v>204</v>
      </c>
    </row>
    <row r="137" spans="1:6" ht="15" customHeight="1" x14ac:dyDescent="0.25">
      <c r="A137" s="60" t="s">
        <v>71</v>
      </c>
      <c r="B137" s="61"/>
      <c r="C137" s="61" t="s">
        <v>17</v>
      </c>
      <c r="D137" s="77">
        <v>30</v>
      </c>
      <c r="E137" s="63" t="s">
        <v>138</v>
      </c>
      <c r="F137" s="64" t="s">
        <v>169</v>
      </c>
    </row>
    <row r="138" spans="1:6" ht="15" customHeight="1" x14ac:dyDescent="0.25">
      <c r="A138" s="60" t="s">
        <v>73</v>
      </c>
      <c r="B138" s="61"/>
      <c r="C138" s="61" t="s">
        <v>17</v>
      </c>
      <c r="D138" s="77">
        <v>90</v>
      </c>
      <c r="E138" s="63" t="s">
        <v>138</v>
      </c>
      <c r="F138" s="64" t="s">
        <v>204</v>
      </c>
    </row>
    <row r="139" spans="1:6" ht="15" customHeight="1" x14ac:dyDescent="0.25">
      <c r="A139" s="60" t="s">
        <v>76</v>
      </c>
      <c r="B139" s="61"/>
      <c r="C139" s="61" t="s">
        <v>17</v>
      </c>
      <c r="D139" s="77">
        <v>0</v>
      </c>
      <c r="E139" s="63" t="s">
        <v>232</v>
      </c>
      <c r="F139" s="64" t="s">
        <v>232</v>
      </c>
    </row>
    <row r="140" spans="1:6" ht="15" customHeight="1" x14ac:dyDescent="0.25">
      <c r="A140" s="60" t="s">
        <v>79</v>
      </c>
      <c r="B140" s="61"/>
      <c r="C140" s="61" t="s">
        <v>17</v>
      </c>
      <c r="D140" s="77">
        <v>0</v>
      </c>
      <c r="E140" s="63" t="s">
        <v>232</v>
      </c>
      <c r="F140" s="64" t="s">
        <v>232</v>
      </c>
    </row>
    <row r="141" spans="1:6" ht="15" customHeight="1" x14ac:dyDescent="0.25">
      <c r="A141" s="60" t="s">
        <v>81</v>
      </c>
      <c r="B141" s="61"/>
      <c r="C141" s="61" t="s">
        <v>17</v>
      </c>
      <c r="D141" s="77">
        <v>480</v>
      </c>
      <c r="E141" s="63" t="s">
        <v>138</v>
      </c>
      <c r="F141" s="64" t="s">
        <v>230</v>
      </c>
    </row>
    <row r="142" spans="1:6" ht="15" customHeight="1" x14ac:dyDescent="0.25">
      <c r="A142" s="60" t="s">
        <v>83</v>
      </c>
      <c r="B142" s="61"/>
      <c r="C142" s="61" t="s">
        <v>17</v>
      </c>
      <c r="D142" s="77" t="s">
        <v>233</v>
      </c>
      <c r="E142" s="63" t="s">
        <v>234</v>
      </c>
      <c r="F142" s="64" t="s">
        <v>235</v>
      </c>
    </row>
    <row r="143" spans="1:6" ht="15" customHeight="1" thickBot="1" x14ac:dyDescent="0.3">
      <c r="A143" s="65" t="s">
        <v>85</v>
      </c>
      <c r="B143" s="66"/>
      <c r="C143" s="66" t="s">
        <v>17</v>
      </c>
      <c r="D143" s="77">
        <v>240</v>
      </c>
      <c r="E143" s="67" t="s">
        <v>232</v>
      </c>
      <c r="F143" s="68" t="s">
        <v>236</v>
      </c>
    </row>
    <row r="145" spans="1:7" ht="15" customHeight="1" thickBot="1" x14ac:dyDescent="0.3"/>
    <row r="146" spans="1:7" ht="15" customHeight="1" thickBot="1" x14ac:dyDescent="0.3">
      <c r="A146" s="50" t="s">
        <v>130</v>
      </c>
      <c r="B146" s="51" t="s">
        <v>159</v>
      </c>
      <c r="C146" s="52" t="s">
        <v>131</v>
      </c>
      <c r="D146" s="53" t="s">
        <v>132</v>
      </c>
      <c r="E146" s="52" t="s">
        <v>133</v>
      </c>
      <c r="F146" s="54" t="s">
        <v>134</v>
      </c>
    </row>
    <row r="147" spans="1:7" ht="15" customHeight="1" thickBot="1" x14ac:dyDescent="0.3">
      <c r="A147" s="55" t="s">
        <v>40</v>
      </c>
      <c r="B147" s="56"/>
      <c r="C147" s="86" t="s">
        <v>18</v>
      </c>
      <c r="D147" s="82" t="s">
        <v>232</v>
      </c>
      <c r="E147" s="83" t="s">
        <v>232</v>
      </c>
      <c r="F147" s="84" t="s">
        <v>232</v>
      </c>
    </row>
    <row r="148" spans="1:7" ht="15" customHeight="1" thickBot="1" x14ac:dyDescent="0.3">
      <c r="A148" s="60" t="s">
        <v>41</v>
      </c>
      <c r="B148" s="61"/>
      <c r="C148" s="86" t="s">
        <v>18</v>
      </c>
      <c r="D148" s="85" t="s">
        <v>232</v>
      </c>
      <c r="E148" s="79" t="s">
        <v>232</v>
      </c>
      <c r="F148" s="80" t="s">
        <v>232</v>
      </c>
    </row>
    <row r="149" spans="1:7" ht="15" customHeight="1" thickBot="1" x14ac:dyDescent="0.3">
      <c r="A149" s="60" t="s">
        <v>135</v>
      </c>
      <c r="B149" s="61"/>
      <c r="C149" s="86" t="s">
        <v>18</v>
      </c>
      <c r="D149" s="85" t="s">
        <v>238</v>
      </c>
      <c r="E149" s="79" t="s">
        <v>239</v>
      </c>
      <c r="F149" s="80" t="s">
        <v>240</v>
      </c>
    </row>
    <row r="150" spans="1:7" ht="15" customHeight="1" thickBot="1" x14ac:dyDescent="0.3">
      <c r="A150" s="60" t="s">
        <v>136</v>
      </c>
      <c r="B150" s="61"/>
      <c r="C150" s="86" t="s">
        <v>18</v>
      </c>
      <c r="D150" s="85">
        <v>10</v>
      </c>
      <c r="E150" s="79" t="s">
        <v>138</v>
      </c>
      <c r="F150" s="80" t="s">
        <v>171</v>
      </c>
    </row>
    <row r="151" spans="1:7" ht="15" customHeight="1" thickBot="1" x14ac:dyDescent="0.3">
      <c r="A151" s="60" t="s">
        <v>137</v>
      </c>
      <c r="B151" s="61"/>
      <c r="C151" s="86" t="s">
        <v>18</v>
      </c>
      <c r="D151" s="85">
        <v>40</v>
      </c>
      <c r="E151" s="79" t="s">
        <v>138</v>
      </c>
      <c r="F151" s="80" t="s">
        <v>169</v>
      </c>
    </row>
    <row r="152" spans="1:7" ht="15" customHeight="1" thickBot="1" x14ac:dyDescent="0.3">
      <c r="A152" s="60" t="s">
        <v>56</v>
      </c>
      <c r="B152" s="61"/>
      <c r="C152" s="86" t="s">
        <v>18</v>
      </c>
      <c r="D152" s="77" t="s">
        <v>232</v>
      </c>
      <c r="E152" s="79" t="s">
        <v>232</v>
      </c>
      <c r="F152" s="80" t="s">
        <v>232</v>
      </c>
      <c r="G152" t="s">
        <v>141</v>
      </c>
    </row>
    <row r="153" spans="1:7" ht="15" customHeight="1" thickBot="1" x14ac:dyDescent="0.3">
      <c r="A153" s="60" t="s">
        <v>60</v>
      </c>
      <c r="B153" s="61"/>
      <c r="C153" s="86" t="s">
        <v>18</v>
      </c>
      <c r="D153" s="77" t="s">
        <v>241</v>
      </c>
      <c r="E153" s="79" t="s">
        <v>213</v>
      </c>
      <c r="F153" s="80" t="s">
        <v>242</v>
      </c>
    </row>
    <row r="154" spans="1:7" ht="15" customHeight="1" thickBot="1" x14ac:dyDescent="0.3">
      <c r="A154" s="60" t="s">
        <v>59</v>
      </c>
      <c r="B154" s="61"/>
      <c r="C154" s="86" t="s">
        <v>18</v>
      </c>
      <c r="D154" s="77">
        <v>200</v>
      </c>
      <c r="E154" s="79" t="s">
        <v>138</v>
      </c>
      <c r="F154" s="80" t="s">
        <v>204</v>
      </c>
    </row>
    <row r="155" spans="1:7" ht="15" customHeight="1" thickBot="1" x14ac:dyDescent="0.3">
      <c r="A155" s="60" t="s">
        <v>62</v>
      </c>
      <c r="B155" s="61"/>
      <c r="C155" s="86" t="s">
        <v>18</v>
      </c>
      <c r="D155" s="77">
        <v>165</v>
      </c>
      <c r="E155" s="79" t="s">
        <v>138</v>
      </c>
      <c r="F155" s="80" t="s">
        <v>204</v>
      </c>
    </row>
    <row r="156" spans="1:7" ht="15" customHeight="1" thickBot="1" x14ac:dyDescent="0.3">
      <c r="A156" s="60" t="s">
        <v>66</v>
      </c>
      <c r="B156" s="61"/>
      <c r="C156" s="86" t="s">
        <v>18</v>
      </c>
      <c r="D156" s="77">
        <v>155</v>
      </c>
      <c r="E156" s="79"/>
      <c r="F156" s="80" t="s">
        <v>204</v>
      </c>
    </row>
    <row r="157" spans="1:7" ht="15" customHeight="1" thickBot="1" x14ac:dyDescent="0.3">
      <c r="A157" s="60" t="s">
        <v>68</v>
      </c>
      <c r="B157" s="61"/>
      <c r="C157" s="86" t="s">
        <v>18</v>
      </c>
      <c r="D157" s="77">
        <v>105</v>
      </c>
      <c r="E157" s="79" t="s">
        <v>138</v>
      </c>
      <c r="F157" s="80" t="s">
        <v>204</v>
      </c>
    </row>
    <row r="158" spans="1:7" ht="15" customHeight="1" thickBot="1" x14ac:dyDescent="0.3">
      <c r="A158" s="60" t="s">
        <v>71</v>
      </c>
      <c r="B158" s="61"/>
      <c r="C158" s="86" t="s">
        <v>18</v>
      </c>
      <c r="D158" s="77">
        <v>60</v>
      </c>
      <c r="E158" s="79" t="s">
        <v>138</v>
      </c>
      <c r="F158" s="80" t="s">
        <v>204</v>
      </c>
    </row>
    <row r="159" spans="1:7" ht="15" customHeight="1" thickBot="1" x14ac:dyDescent="0.3">
      <c r="A159" s="60" t="s">
        <v>73</v>
      </c>
      <c r="B159" s="61"/>
      <c r="C159" s="86" t="s">
        <v>18</v>
      </c>
      <c r="D159" s="77">
        <v>145</v>
      </c>
      <c r="E159" s="79" t="s">
        <v>138</v>
      </c>
      <c r="F159" s="80" t="s">
        <v>204</v>
      </c>
    </row>
    <row r="160" spans="1:7" ht="15" customHeight="1" thickBot="1" x14ac:dyDescent="0.3">
      <c r="A160" s="60" t="s">
        <v>76</v>
      </c>
      <c r="B160" s="61"/>
      <c r="C160" s="86" t="s">
        <v>18</v>
      </c>
      <c r="D160" s="77" t="s">
        <v>232</v>
      </c>
      <c r="E160" s="79" t="s">
        <v>232</v>
      </c>
      <c r="F160" s="80" t="s">
        <v>232</v>
      </c>
    </row>
    <row r="161" spans="1:6" ht="15" customHeight="1" thickBot="1" x14ac:dyDescent="0.3">
      <c r="A161" s="60" t="s">
        <v>79</v>
      </c>
      <c r="B161" s="61"/>
      <c r="C161" s="86" t="s">
        <v>18</v>
      </c>
      <c r="D161" s="77">
        <v>240</v>
      </c>
      <c r="E161" s="79" t="s">
        <v>138</v>
      </c>
      <c r="F161" s="80" t="s">
        <v>230</v>
      </c>
    </row>
    <row r="162" spans="1:6" ht="15" customHeight="1" thickBot="1" x14ac:dyDescent="0.3">
      <c r="A162" s="60" t="s">
        <v>81</v>
      </c>
      <c r="B162" s="61"/>
      <c r="C162" s="86" t="s">
        <v>18</v>
      </c>
      <c r="D162" s="77" t="s">
        <v>232</v>
      </c>
      <c r="E162" s="79" t="s">
        <v>232</v>
      </c>
      <c r="F162" s="80" t="s">
        <v>232</v>
      </c>
    </row>
    <row r="163" spans="1:6" ht="15" customHeight="1" thickBot="1" x14ac:dyDescent="0.3">
      <c r="A163" s="60" t="s">
        <v>83</v>
      </c>
      <c r="B163" s="61"/>
      <c r="C163" s="86" t="s">
        <v>18</v>
      </c>
      <c r="D163" s="77" t="s">
        <v>232</v>
      </c>
      <c r="E163" s="79" t="s">
        <v>232</v>
      </c>
      <c r="F163" s="80" t="s">
        <v>232</v>
      </c>
    </row>
    <row r="164" spans="1:6" ht="15" customHeight="1" thickBot="1" x14ac:dyDescent="0.3">
      <c r="A164" s="65" t="s">
        <v>85</v>
      </c>
      <c r="B164" s="66"/>
      <c r="C164" s="86" t="s">
        <v>18</v>
      </c>
      <c r="D164" s="77">
        <v>300</v>
      </c>
      <c r="E164" s="79" t="s">
        <v>138</v>
      </c>
      <c r="F164" s="81" t="s">
        <v>230</v>
      </c>
    </row>
    <row r="166" spans="1:6" ht="15" customHeight="1" thickBot="1" x14ac:dyDescent="0.3"/>
    <row r="167" spans="1:6" ht="15" customHeight="1" thickBot="1" x14ac:dyDescent="0.3">
      <c r="A167" s="50" t="s">
        <v>130</v>
      </c>
      <c r="B167" s="51" t="s">
        <v>159</v>
      </c>
      <c r="C167" s="52" t="s">
        <v>131</v>
      </c>
      <c r="D167" s="53" t="s">
        <v>132</v>
      </c>
      <c r="E167" s="52" t="s">
        <v>133</v>
      </c>
      <c r="F167" s="54" t="s">
        <v>134</v>
      </c>
    </row>
    <row r="168" spans="1:6" ht="15" customHeight="1" thickBot="1" x14ac:dyDescent="0.3">
      <c r="A168" s="55" t="s">
        <v>40</v>
      </c>
      <c r="B168" s="56"/>
      <c r="C168" s="56" t="s">
        <v>19</v>
      </c>
      <c r="D168" s="57">
        <v>480</v>
      </c>
      <c r="E168" s="58" t="s">
        <v>181</v>
      </c>
      <c r="F168" s="59" t="s">
        <v>205</v>
      </c>
    </row>
    <row r="169" spans="1:6" ht="15" customHeight="1" thickBot="1" x14ac:dyDescent="0.3">
      <c r="A169" s="60" t="s">
        <v>41</v>
      </c>
      <c r="B169" s="61"/>
      <c r="C169" s="56" t="s">
        <v>19</v>
      </c>
      <c r="D169" s="62">
        <v>480</v>
      </c>
      <c r="E169" s="58" t="s">
        <v>181</v>
      </c>
      <c r="F169" s="59" t="s">
        <v>205</v>
      </c>
    </row>
    <row r="170" spans="1:6" ht="15" customHeight="1" thickBot="1" x14ac:dyDescent="0.3">
      <c r="A170" s="60" t="s">
        <v>135</v>
      </c>
      <c r="B170" s="61"/>
      <c r="C170" s="56" t="s">
        <v>19</v>
      </c>
      <c r="D170" s="62">
        <v>15</v>
      </c>
      <c r="E170" s="63" t="s">
        <v>181</v>
      </c>
      <c r="F170" s="64" t="s">
        <v>244</v>
      </c>
    </row>
    <row r="171" spans="1:6" ht="15" customHeight="1" thickBot="1" x14ac:dyDescent="0.3">
      <c r="A171" s="60" t="s">
        <v>136</v>
      </c>
      <c r="B171" s="61"/>
      <c r="C171" s="56" t="s">
        <v>19</v>
      </c>
      <c r="D171" s="62" t="s">
        <v>245</v>
      </c>
      <c r="E171" s="63" t="s">
        <v>185</v>
      </c>
      <c r="F171" s="64" t="s">
        <v>246</v>
      </c>
    </row>
    <row r="172" spans="1:6" ht="15" customHeight="1" thickBot="1" x14ac:dyDescent="0.3">
      <c r="A172" s="60" t="s">
        <v>137</v>
      </c>
      <c r="B172" s="61"/>
      <c r="C172" s="56" t="s">
        <v>19</v>
      </c>
      <c r="D172" s="62">
        <v>380</v>
      </c>
      <c r="E172" s="63" t="s">
        <v>181</v>
      </c>
      <c r="F172" s="64" t="s">
        <v>243</v>
      </c>
    </row>
    <row r="173" spans="1:6" ht="15" customHeight="1" thickBot="1" x14ac:dyDescent="0.3">
      <c r="A173" s="60" t="s">
        <v>56</v>
      </c>
      <c r="B173" s="61"/>
      <c r="C173" s="56" t="s">
        <v>19</v>
      </c>
      <c r="D173" s="62">
        <v>40</v>
      </c>
      <c r="E173" s="63" t="s">
        <v>181</v>
      </c>
      <c r="F173" s="64" t="s">
        <v>196</v>
      </c>
    </row>
    <row r="174" spans="1:6" ht="15" customHeight="1" thickBot="1" x14ac:dyDescent="0.3">
      <c r="A174" s="60" t="s">
        <v>60</v>
      </c>
      <c r="B174" s="61"/>
      <c r="C174" s="56" t="s">
        <v>19</v>
      </c>
      <c r="D174" s="62">
        <v>960</v>
      </c>
      <c r="E174" s="63" t="s">
        <v>181</v>
      </c>
      <c r="F174" s="64" t="s">
        <v>170</v>
      </c>
    </row>
    <row r="175" spans="1:6" ht="15" customHeight="1" thickBot="1" x14ac:dyDescent="0.3">
      <c r="A175" s="60" t="s">
        <v>59</v>
      </c>
      <c r="B175" s="61"/>
      <c r="C175" s="56" t="s">
        <v>19</v>
      </c>
      <c r="D175" s="77">
        <v>120</v>
      </c>
      <c r="E175" s="63" t="s">
        <v>181</v>
      </c>
      <c r="F175" s="64" t="s">
        <v>197</v>
      </c>
    </row>
    <row r="176" spans="1:6" ht="15" customHeight="1" thickBot="1" x14ac:dyDescent="0.3">
      <c r="A176" s="60" t="s">
        <v>62</v>
      </c>
      <c r="B176" s="61"/>
      <c r="C176" s="56" t="s">
        <v>19</v>
      </c>
      <c r="D176" s="77">
        <v>160</v>
      </c>
      <c r="E176" s="63" t="s">
        <v>181</v>
      </c>
      <c r="F176" s="64" t="s">
        <v>197</v>
      </c>
    </row>
    <row r="177" spans="1:6" ht="15" customHeight="1" thickBot="1" x14ac:dyDescent="0.3">
      <c r="A177" s="60" t="s">
        <v>66</v>
      </c>
      <c r="B177" s="61"/>
      <c r="C177" s="56" t="s">
        <v>19</v>
      </c>
      <c r="D177" s="77">
        <v>120</v>
      </c>
      <c r="E177" s="63" t="s">
        <v>181</v>
      </c>
      <c r="F177" s="64" t="s">
        <v>182</v>
      </c>
    </row>
    <row r="178" spans="1:6" ht="15" customHeight="1" thickBot="1" x14ac:dyDescent="0.3">
      <c r="A178" s="60" t="s">
        <v>68</v>
      </c>
      <c r="B178" s="61"/>
      <c r="C178" s="56" t="s">
        <v>19</v>
      </c>
      <c r="D178" s="77">
        <v>80</v>
      </c>
      <c r="E178" s="63" t="s">
        <v>181</v>
      </c>
      <c r="F178" s="64" t="s">
        <v>197</v>
      </c>
    </row>
    <row r="179" spans="1:6" ht="15" customHeight="1" thickBot="1" x14ac:dyDescent="0.3">
      <c r="A179" s="60" t="s">
        <v>71</v>
      </c>
      <c r="B179" s="61"/>
      <c r="C179" s="56" t="s">
        <v>19</v>
      </c>
      <c r="D179" s="77">
        <v>120</v>
      </c>
      <c r="E179" s="63" t="s">
        <v>181</v>
      </c>
      <c r="F179" s="64" t="s">
        <v>197</v>
      </c>
    </row>
    <row r="180" spans="1:6" ht="15" customHeight="1" thickBot="1" x14ac:dyDescent="0.3">
      <c r="A180" s="60" t="s">
        <v>73</v>
      </c>
      <c r="B180" s="61"/>
      <c r="C180" s="56" t="s">
        <v>19</v>
      </c>
      <c r="D180" s="77">
        <v>130</v>
      </c>
      <c r="E180" s="63" t="s">
        <v>181</v>
      </c>
      <c r="F180" s="64" t="s">
        <v>197</v>
      </c>
    </row>
    <row r="181" spans="1:6" ht="15" customHeight="1" thickBot="1" x14ac:dyDescent="0.3">
      <c r="A181" s="60" t="s">
        <v>76</v>
      </c>
      <c r="B181" s="61"/>
      <c r="C181" s="56" t="s">
        <v>19</v>
      </c>
      <c r="D181" s="77" t="s">
        <v>174</v>
      </c>
      <c r="E181" s="63" t="s">
        <v>174</v>
      </c>
      <c r="F181" s="64" t="s">
        <v>174</v>
      </c>
    </row>
    <row r="182" spans="1:6" ht="15" customHeight="1" thickBot="1" x14ac:dyDescent="0.3">
      <c r="A182" s="60" t="s">
        <v>79</v>
      </c>
      <c r="B182" s="61"/>
      <c r="C182" s="56" t="s">
        <v>19</v>
      </c>
      <c r="D182" s="77">
        <v>40</v>
      </c>
      <c r="E182" s="63" t="s">
        <v>181</v>
      </c>
      <c r="F182" s="64" t="s">
        <v>196</v>
      </c>
    </row>
    <row r="183" spans="1:6" ht="15" customHeight="1" thickBot="1" x14ac:dyDescent="0.3">
      <c r="A183" s="60" t="s">
        <v>81</v>
      </c>
      <c r="B183" s="61"/>
      <c r="C183" s="56" t="s">
        <v>19</v>
      </c>
      <c r="D183" s="77">
        <v>480</v>
      </c>
      <c r="E183" s="63" t="s">
        <v>181</v>
      </c>
      <c r="F183" s="64" t="s">
        <v>170</v>
      </c>
    </row>
    <row r="184" spans="1:6" ht="15" customHeight="1" thickBot="1" x14ac:dyDescent="0.3">
      <c r="A184" s="60" t="s">
        <v>83</v>
      </c>
      <c r="B184" s="61"/>
      <c r="C184" s="56" t="s">
        <v>19</v>
      </c>
      <c r="D184" s="77">
        <v>35</v>
      </c>
      <c r="E184" s="63" t="s">
        <v>181</v>
      </c>
      <c r="F184" s="64" t="s">
        <v>196</v>
      </c>
    </row>
    <row r="185" spans="1:6" ht="15" customHeight="1" thickBot="1" x14ac:dyDescent="0.3">
      <c r="A185" s="65" t="s">
        <v>85</v>
      </c>
      <c r="B185" s="66"/>
      <c r="C185" s="56" t="s">
        <v>19</v>
      </c>
      <c r="D185" s="77">
        <v>480</v>
      </c>
      <c r="E185" s="63" t="s">
        <v>181</v>
      </c>
      <c r="F185" s="68" t="s">
        <v>170</v>
      </c>
    </row>
    <row r="187" spans="1:6" ht="15" customHeight="1" thickBot="1" x14ac:dyDescent="0.3"/>
    <row r="188" spans="1:6" ht="15" customHeight="1" thickBot="1" x14ac:dyDescent="0.3">
      <c r="A188" s="50" t="s">
        <v>130</v>
      </c>
      <c r="B188" s="51" t="s">
        <v>160</v>
      </c>
      <c r="C188" s="52" t="s">
        <v>131</v>
      </c>
      <c r="D188" s="53" t="s">
        <v>132</v>
      </c>
      <c r="E188" s="52" t="s">
        <v>133</v>
      </c>
      <c r="F188" s="54" t="s">
        <v>134</v>
      </c>
    </row>
    <row r="189" spans="1:6" ht="15" customHeight="1" x14ac:dyDescent="0.25">
      <c r="A189" s="55" t="s">
        <v>40</v>
      </c>
      <c r="B189" s="56"/>
      <c r="C189" s="56" t="s">
        <v>17</v>
      </c>
      <c r="D189" s="57" t="s">
        <v>174</v>
      </c>
      <c r="E189" s="58" t="s">
        <v>174</v>
      </c>
      <c r="F189" s="59" t="s">
        <v>174</v>
      </c>
    </row>
    <row r="190" spans="1:6" ht="15" customHeight="1" x14ac:dyDescent="0.25">
      <c r="A190" s="60" t="s">
        <v>41</v>
      </c>
      <c r="B190" s="61"/>
      <c r="C190" s="61" t="s">
        <v>17</v>
      </c>
      <c r="D190" s="62" t="s">
        <v>174</v>
      </c>
      <c r="E190" s="63" t="s">
        <v>174</v>
      </c>
      <c r="F190" s="64" t="s">
        <v>174</v>
      </c>
    </row>
    <row r="191" spans="1:6" ht="15" customHeight="1" x14ac:dyDescent="0.25">
      <c r="A191" s="60" t="s">
        <v>135</v>
      </c>
      <c r="B191" s="61"/>
      <c r="C191" s="61" t="s">
        <v>17</v>
      </c>
      <c r="D191" s="62" t="s">
        <v>259</v>
      </c>
      <c r="E191" s="63" t="s">
        <v>258</v>
      </c>
      <c r="F191" s="64" t="s">
        <v>260</v>
      </c>
    </row>
    <row r="192" spans="1:6" ht="15" customHeight="1" x14ac:dyDescent="0.25">
      <c r="A192" s="60" t="s">
        <v>136</v>
      </c>
      <c r="B192" s="61"/>
      <c r="C192" s="61" t="s">
        <v>17</v>
      </c>
      <c r="D192" s="62" t="s">
        <v>253</v>
      </c>
      <c r="E192" s="63" t="s">
        <v>227</v>
      </c>
      <c r="F192" s="64" t="s">
        <v>254</v>
      </c>
    </row>
    <row r="193" spans="1:6" ht="15" customHeight="1" x14ac:dyDescent="0.25">
      <c r="A193" s="60" t="s">
        <v>137</v>
      </c>
      <c r="B193" s="61"/>
      <c r="C193" s="61" t="s">
        <v>17</v>
      </c>
      <c r="D193" s="62" t="s">
        <v>248</v>
      </c>
      <c r="E193" s="63" t="s">
        <v>138</v>
      </c>
      <c r="F193" s="64" t="s">
        <v>249</v>
      </c>
    </row>
    <row r="194" spans="1:6" ht="15" customHeight="1" x14ac:dyDescent="0.25">
      <c r="A194" s="60" t="s">
        <v>56</v>
      </c>
      <c r="B194" s="61"/>
      <c r="C194" s="61" t="s">
        <v>17</v>
      </c>
      <c r="D194" s="62" t="s">
        <v>255</v>
      </c>
      <c r="E194" s="63" t="s">
        <v>256</v>
      </c>
      <c r="F194" s="64" t="s">
        <v>257</v>
      </c>
    </row>
    <row r="195" spans="1:6" ht="15" customHeight="1" x14ac:dyDescent="0.25">
      <c r="A195" s="60" t="s">
        <v>60</v>
      </c>
      <c r="B195" s="61"/>
      <c r="C195" s="61" t="s">
        <v>17</v>
      </c>
      <c r="D195" s="62" t="s">
        <v>250</v>
      </c>
      <c r="E195" s="63" t="s">
        <v>213</v>
      </c>
      <c r="F195" s="64" t="s">
        <v>170</v>
      </c>
    </row>
    <row r="196" spans="1:6" ht="15" customHeight="1" x14ac:dyDescent="0.25">
      <c r="A196" s="60" t="s">
        <v>59</v>
      </c>
      <c r="B196" s="61"/>
      <c r="C196" s="61" t="s">
        <v>17</v>
      </c>
      <c r="D196" s="76">
        <v>120</v>
      </c>
      <c r="E196" s="63" t="s">
        <v>138</v>
      </c>
      <c r="F196" s="64" t="s">
        <v>178</v>
      </c>
    </row>
    <row r="197" spans="1:6" ht="15" customHeight="1" x14ac:dyDescent="0.25">
      <c r="A197" s="60" t="s">
        <v>62</v>
      </c>
      <c r="B197" s="61"/>
      <c r="C197" s="61" t="s">
        <v>17</v>
      </c>
      <c r="D197" s="76">
        <v>60</v>
      </c>
      <c r="E197" s="63" t="s">
        <v>138</v>
      </c>
      <c r="F197" s="64" t="s">
        <v>178</v>
      </c>
    </row>
    <row r="198" spans="1:6" ht="15" customHeight="1" x14ac:dyDescent="0.25">
      <c r="A198" s="60" t="s">
        <v>66</v>
      </c>
      <c r="B198" s="61"/>
      <c r="C198" s="61" t="s">
        <v>17</v>
      </c>
      <c r="D198" s="76">
        <v>125</v>
      </c>
      <c r="E198" s="63" t="s">
        <v>138</v>
      </c>
      <c r="F198" s="64" t="s">
        <v>178</v>
      </c>
    </row>
    <row r="199" spans="1:6" ht="15" customHeight="1" x14ac:dyDescent="0.25">
      <c r="A199" s="60" t="s">
        <v>68</v>
      </c>
      <c r="B199" s="61"/>
      <c r="C199" s="61" t="s">
        <v>17</v>
      </c>
      <c r="D199" s="76">
        <v>150</v>
      </c>
      <c r="E199" s="63" t="s">
        <v>138</v>
      </c>
      <c r="F199" s="64" t="s">
        <v>178</v>
      </c>
    </row>
    <row r="200" spans="1:6" ht="15" customHeight="1" x14ac:dyDescent="0.25">
      <c r="A200" s="60" t="s">
        <v>71</v>
      </c>
      <c r="B200" s="61"/>
      <c r="C200" s="61" t="s">
        <v>17</v>
      </c>
      <c r="D200" s="76">
        <v>180</v>
      </c>
      <c r="E200" s="63" t="s">
        <v>138</v>
      </c>
      <c r="F200" s="64" t="s">
        <v>247</v>
      </c>
    </row>
    <row r="201" spans="1:6" ht="15" customHeight="1" x14ac:dyDescent="0.25">
      <c r="A201" s="60" t="s">
        <v>73</v>
      </c>
      <c r="B201" s="61"/>
      <c r="C201" s="61" t="s">
        <v>17</v>
      </c>
      <c r="D201" s="76">
        <v>135</v>
      </c>
      <c r="E201" s="63" t="s">
        <v>138</v>
      </c>
      <c r="F201" s="64" t="s">
        <v>178</v>
      </c>
    </row>
    <row r="202" spans="1:6" ht="15" customHeight="1" x14ac:dyDescent="0.25">
      <c r="A202" s="60" t="s">
        <v>76</v>
      </c>
      <c r="B202" s="61"/>
      <c r="C202" s="61" t="s">
        <v>17</v>
      </c>
      <c r="D202" s="76">
        <v>360</v>
      </c>
      <c r="E202" s="63" t="s">
        <v>138</v>
      </c>
      <c r="F202" s="64" t="s">
        <v>170</v>
      </c>
    </row>
    <row r="203" spans="1:6" ht="15" customHeight="1" x14ac:dyDescent="0.25">
      <c r="A203" s="60" t="s">
        <v>79</v>
      </c>
      <c r="B203" s="61"/>
      <c r="C203" s="61" t="s">
        <v>17</v>
      </c>
      <c r="D203" s="76">
        <v>120</v>
      </c>
      <c r="E203" s="63" t="s">
        <v>138</v>
      </c>
      <c r="F203" s="64" t="s">
        <v>247</v>
      </c>
    </row>
    <row r="204" spans="1:6" ht="15" customHeight="1" x14ac:dyDescent="0.25">
      <c r="A204" s="60" t="s">
        <v>81</v>
      </c>
      <c r="B204" s="61"/>
      <c r="C204" s="61" t="s">
        <v>17</v>
      </c>
      <c r="D204" s="76" t="s">
        <v>174</v>
      </c>
      <c r="E204" s="63" t="s">
        <v>174</v>
      </c>
      <c r="F204" s="64" t="s">
        <v>174</v>
      </c>
    </row>
    <row r="205" spans="1:6" ht="15" customHeight="1" x14ac:dyDescent="0.25">
      <c r="A205" s="60" t="s">
        <v>83</v>
      </c>
      <c r="B205" s="61"/>
      <c r="C205" s="61" t="s">
        <v>17</v>
      </c>
      <c r="D205" s="76">
        <v>240</v>
      </c>
      <c r="E205" s="63" t="s">
        <v>251</v>
      </c>
      <c r="F205" s="64" t="s">
        <v>252</v>
      </c>
    </row>
    <row r="206" spans="1:6" ht="15" customHeight="1" thickBot="1" x14ac:dyDescent="0.3">
      <c r="A206" s="65" t="s">
        <v>85</v>
      </c>
      <c r="B206" s="66"/>
      <c r="C206" s="66" t="s">
        <v>17</v>
      </c>
      <c r="D206" s="76">
        <v>280</v>
      </c>
      <c r="E206" s="67" t="s">
        <v>237</v>
      </c>
      <c r="F206" s="68" t="s">
        <v>247</v>
      </c>
    </row>
    <row r="208" spans="1:6" ht="15" customHeight="1" thickBot="1" x14ac:dyDescent="0.3"/>
    <row r="209" spans="1:6" ht="15" customHeight="1" thickBot="1" x14ac:dyDescent="0.3">
      <c r="A209" s="50" t="s">
        <v>130</v>
      </c>
      <c r="B209" s="51" t="s">
        <v>160</v>
      </c>
      <c r="C209" s="52" t="s">
        <v>131</v>
      </c>
      <c r="D209" s="53" t="s">
        <v>132</v>
      </c>
      <c r="E209" s="52" t="s">
        <v>133</v>
      </c>
      <c r="F209" s="54" t="s">
        <v>134</v>
      </c>
    </row>
    <row r="210" spans="1:6" ht="15" customHeight="1" x14ac:dyDescent="0.25">
      <c r="A210" s="55" t="s">
        <v>40</v>
      </c>
      <c r="B210" s="56"/>
      <c r="C210" s="56" t="s">
        <v>18</v>
      </c>
      <c r="D210" s="77" t="s">
        <v>232</v>
      </c>
      <c r="E210" s="63" t="s">
        <v>232</v>
      </c>
      <c r="F210" s="64" t="s">
        <v>232</v>
      </c>
    </row>
    <row r="211" spans="1:6" ht="15" customHeight="1" x14ac:dyDescent="0.25">
      <c r="A211" s="60" t="s">
        <v>41</v>
      </c>
      <c r="B211" s="61"/>
      <c r="C211" s="61" t="s">
        <v>18</v>
      </c>
      <c r="D211" s="77" t="s">
        <v>232</v>
      </c>
      <c r="E211" s="63" t="s">
        <v>232</v>
      </c>
      <c r="F211" s="64" t="s">
        <v>232</v>
      </c>
    </row>
    <row r="212" spans="1:6" ht="15" customHeight="1" x14ac:dyDescent="0.25">
      <c r="A212" s="60" t="s">
        <v>135</v>
      </c>
      <c r="B212" s="61"/>
      <c r="C212" s="61" t="s">
        <v>18</v>
      </c>
      <c r="D212" s="62" t="s">
        <v>267</v>
      </c>
      <c r="E212" s="63" t="s">
        <v>227</v>
      </c>
      <c r="F212" s="64" t="s">
        <v>268</v>
      </c>
    </row>
    <row r="213" spans="1:6" ht="15" customHeight="1" x14ac:dyDescent="0.25">
      <c r="A213" s="60" t="s">
        <v>136</v>
      </c>
      <c r="B213" s="61"/>
      <c r="C213" s="61" t="s">
        <v>18</v>
      </c>
      <c r="D213" s="62">
        <v>100</v>
      </c>
      <c r="E213" s="63" t="s">
        <v>138</v>
      </c>
      <c r="F213" s="64" t="s">
        <v>264</v>
      </c>
    </row>
    <row r="214" spans="1:6" ht="15" customHeight="1" x14ac:dyDescent="0.25">
      <c r="A214" s="60" t="s">
        <v>137</v>
      </c>
      <c r="B214" s="61"/>
      <c r="C214" s="61" t="s">
        <v>18</v>
      </c>
      <c r="D214" s="62" t="s">
        <v>265</v>
      </c>
      <c r="E214" s="63" t="s">
        <v>226</v>
      </c>
      <c r="F214" s="64" t="s">
        <v>266</v>
      </c>
    </row>
    <row r="215" spans="1:6" ht="15" customHeight="1" x14ac:dyDescent="0.25">
      <c r="A215" s="60" t="s">
        <v>56</v>
      </c>
      <c r="B215" s="61"/>
      <c r="C215" s="61" t="s">
        <v>18</v>
      </c>
      <c r="D215" s="77" t="s">
        <v>232</v>
      </c>
      <c r="E215" s="63" t="s">
        <v>232</v>
      </c>
      <c r="F215" s="64" t="s">
        <v>232</v>
      </c>
    </row>
    <row r="216" spans="1:6" ht="15" customHeight="1" x14ac:dyDescent="0.25">
      <c r="A216" s="60" t="s">
        <v>60</v>
      </c>
      <c r="B216" s="61"/>
      <c r="C216" s="61" t="s">
        <v>18</v>
      </c>
      <c r="D216" s="77" t="s">
        <v>261</v>
      </c>
      <c r="E216" s="77" t="s">
        <v>262</v>
      </c>
      <c r="F216" s="77" t="s">
        <v>263</v>
      </c>
    </row>
    <row r="217" spans="1:6" ht="15" customHeight="1" x14ac:dyDescent="0.25">
      <c r="A217" s="60" t="s">
        <v>59</v>
      </c>
      <c r="B217" s="61"/>
      <c r="C217" s="61" t="s">
        <v>18</v>
      </c>
      <c r="D217" s="77">
        <v>210</v>
      </c>
      <c r="E217" s="63" t="s">
        <v>138</v>
      </c>
      <c r="F217" s="64" t="s">
        <v>204</v>
      </c>
    </row>
    <row r="218" spans="1:6" ht="15" customHeight="1" x14ac:dyDescent="0.25">
      <c r="A218" s="60" t="s">
        <v>62</v>
      </c>
      <c r="B218" s="61"/>
      <c r="C218" s="61" t="s">
        <v>18</v>
      </c>
      <c r="D218" s="77">
        <v>260</v>
      </c>
      <c r="E218" s="63" t="s">
        <v>138</v>
      </c>
      <c r="F218" s="64" t="s">
        <v>204</v>
      </c>
    </row>
    <row r="219" spans="1:6" ht="15" customHeight="1" x14ac:dyDescent="0.25">
      <c r="A219" s="60" t="s">
        <v>66</v>
      </c>
      <c r="B219" s="61"/>
      <c r="C219" s="61" t="s">
        <v>18</v>
      </c>
      <c r="D219" s="77">
        <v>195</v>
      </c>
      <c r="E219" s="63" t="s">
        <v>138</v>
      </c>
      <c r="F219" s="64" t="s">
        <v>204</v>
      </c>
    </row>
    <row r="220" spans="1:6" ht="15" customHeight="1" x14ac:dyDescent="0.25">
      <c r="A220" s="60" t="s">
        <v>68</v>
      </c>
      <c r="B220" s="61"/>
      <c r="C220" s="61" t="s">
        <v>18</v>
      </c>
      <c r="D220" s="77">
        <v>190</v>
      </c>
      <c r="E220" s="63" t="s">
        <v>138</v>
      </c>
      <c r="F220" s="64" t="s">
        <v>204</v>
      </c>
    </row>
    <row r="221" spans="1:6" ht="15" customHeight="1" x14ac:dyDescent="0.25">
      <c r="A221" s="60" t="s">
        <v>71</v>
      </c>
      <c r="B221" s="61"/>
      <c r="C221" s="61" t="s">
        <v>18</v>
      </c>
      <c r="D221" s="77">
        <v>60</v>
      </c>
      <c r="E221" s="63" t="s">
        <v>138</v>
      </c>
      <c r="F221" s="64" t="s">
        <v>264</v>
      </c>
    </row>
    <row r="222" spans="1:6" ht="15" customHeight="1" x14ac:dyDescent="0.25">
      <c r="A222" s="60" t="s">
        <v>73</v>
      </c>
      <c r="B222" s="61"/>
      <c r="C222" s="61" t="s">
        <v>18</v>
      </c>
      <c r="D222" s="77" t="s">
        <v>211</v>
      </c>
      <c r="E222" s="63" t="s">
        <v>227</v>
      </c>
      <c r="F222" s="64" t="s">
        <v>271</v>
      </c>
    </row>
    <row r="223" spans="1:6" ht="15" customHeight="1" x14ac:dyDescent="0.25">
      <c r="A223" s="60" t="s">
        <v>76</v>
      </c>
      <c r="B223" s="61"/>
      <c r="C223" s="61" t="s">
        <v>18</v>
      </c>
      <c r="D223" s="77" t="s">
        <v>232</v>
      </c>
      <c r="E223" s="63" t="s">
        <v>232</v>
      </c>
      <c r="F223" s="64" t="s">
        <v>232</v>
      </c>
    </row>
    <row r="224" spans="1:6" ht="15" customHeight="1" x14ac:dyDescent="0.25">
      <c r="A224" s="60" t="s">
        <v>79</v>
      </c>
      <c r="B224" s="61"/>
      <c r="C224" s="61" t="s">
        <v>18</v>
      </c>
      <c r="D224" s="77">
        <v>60</v>
      </c>
      <c r="E224" s="77" t="s">
        <v>138</v>
      </c>
      <c r="F224" s="77" t="s">
        <v>272</v>
      </c>
    </row>
    <row r="225" spans="1:6" ht="15" customHeight="1" x14ac:dyDescent="0.25">
      <c r="A225" s="60" t="s">
        <v>81</v>
      </c>
      <c r="B225" s="61"/>
      <c r="C225" s="61" t="s">
        <v>18</v>
      </c>
      <c r="D225" s="77" t="s">
        <v>232</v>
      </c>
      <c r="E225" s="63" t="s">
        <v>232</v>
      </c>
      <c r="F225" s="64" t="s">
        <v>232</v>
      </c>
    </row>
    <row r="226" spans="1:6" ht="15" customHeight="1" x14ac:dyDescent="0.25">
      <c r="A226" s="60" t="s">
        <v>83</v>
      </c>
      <c r="B226" s="61"/>
      <c r="C226" s="61" t="s">
        <v>18</v>
      </c>
      <c r="D226" s="77" t="s">
        <v>232</v>
      </c>
      <c r="E226" s="63" t="s">
        <v>232</v>
      </c>
      <c r="F226" s="64" t="s">
        <v>232</v>
      </c>
    </row>
    <row r="227" spans="1:6" ht="15" customHeight="1" thickBot="1" x14ac:dyDescent="0.3">
      <c r="A227" s="65" t="s">
        <v>85</v>
      </c>
      <c r="B227" s="66"/>
      <c r="C227" s="66" t="s">
        <v>18</v>
      </c>
      <c r="D227" s="77" t="s">
        <v>269</v>
      </c>
      <c r="E227" s="77" t="s">
        <v>256</v>
      </c>
      <c r="F227" s="77" t="s">
        <v>270</v>
      </c>
    </row>
    <row r="229" spans="1:6" ht="15" customHeight="1" thickBot="1" x14ac:dyDescent="0.3"/>
    <row r="230" spans="1:6" ht="15" customHeight="1" thickBot="1" x14ac:dyDescent="0.3">
      <c r="A230" s="50" t="s">
        <v>130</v>
      </c>
      <c r="B230" s="51" t="s">
        <v>160</v>
      </c>
      <c r="C230" s="52" t="s">
        <v>131</v>
      </c>
      <c r="D230" s="53" t="s">
        <v>132</v>
      </c>
      <c r="E230" s="52" t="s">
        <v>133</v>
      </c>
      <c r="F230" s="54" t="s">
        <v>134</v>
      </c>
    </row>
    <row r="231" spans="1:6" ht="15" customHeight="1" thickBot="1" x14ac:dyDescent="0.3">
      <c r="A231" s="55" t="s">
        <v>40</v>
      </c>
      <c r="B231" s="56"/>
      <c r="C231" s="56" t="s">
        <v>19</v>
      </c>
      <c r="D231" s="57">
        <v>480</v>
      </c>
      <c r="E231" s="58" t="s">
        <v>181</v>
      </c>
      <c r="F231" s="59" t="s">
        <v>205</v>
      </c>
    </row>
    <row r="232" spans="1:6" ht="15" customHeight="1" x14ac:dyDescent="0.25">
      <c r="A232" s="60" t="s">
        <v>41</v>
      </c>
      <c r="B232" s="61"/>
      <c r="C232" s="61" t="s">
        <v>19</v>
      </c>
      <c r="D232" s="57">
        <v>480</v>
      </c>
      <c r="E232" s="58" t="s">
        <v>181</v>
      </c>
      <c r="F232" s="59" t="s">
        <v>205</v>
      </c>
    </row>
    <row r="233" spans="1:6" ht="15" customHeight="1" x14ac:dyDescent="0.25">
      <c r="A233" s="60" t="s">
        <v>135</v>
      </c>
      <c r="B233" s="61"/>
      <c r="C233" s="61" t="s">
        <v>19</v>
      </c>
      <c r="D233" s="62">
        <v>90</v>
      </c>
      <c r="E233" s="63" t="s">
        <v>181</v>
      </c>
      <c r="F233" s="64" t="s">
        <v>32</v>
      </c>
    </row>
    <row r="234" spans="1:6" ht="15" customHeight="1" x14ac:dyDescent="0.25">
      <c r="A234" s="60" t="s">
        <v>136</v>
      </c>
      <c r="B234" s="61"/>
      <c r="C234" s="61" t="s">
        <v>19</v>
      </c>
      <c r="D234" s="62" t="s">
        <v>275</v>
      </c>
      <c r="E234" s="63" t="s">
        <v>185</v>
      </c>
      <c r="F234" s="64" t="s">
        <v>276</v>
      </c>
    </row>
    <row r="235" spans="1:6" ht="15" customHeight="1" x14ac:dyDescent="0.25">
      <c r="A235" s="60" t="s">
        <v>137</v>
      </c>
      <c r="B235" s="61"/>
      <c r="C235" s="61" t="s">
        <v>19</v>
      </c>
      <c r="D235" s="62" t="s">
        <v>273</v>
      </c>
      <c r="E235" s="63" t="s">
        <v>189</v>
      </c>
      <c r="F235" s="64" t="s">
        <v>274</v>
      </c>
    </row>
    <row r="236" spans="1:6" ht="15" customHeight="1" x14ac:dyDescent="0.25">
      <c r="A236" s="60" t="s">
        <v>56</v>
      </c>
      <c r="B236" s="61"/>
      <c r="C236" s="61" t="s">
        <v>19</v>
      </c>
      <c r="D236" s="62">
        <v>480</v>
      </c>
      <c r="E236" s="63" t="s">
        <v>181</v>
      </c>
      <c r="F236" s="64" t="s">
        <v>170</v>
      </c>
    </row>
    <row r="237" spans="1:6" ht="15" customHeight="1" x14ac:dyDescent="0.25">
      <c r="A237" s="60" t="s">
        <v>60</v>
      </c>
      <c r="B237" s="61"/>
      <c r="C237" s="61" t="s">
        <v>19</v>
      </c>
      <c r="D237" s="62">
        <v>1440</v>
      </c>
      <c r="E237" s="63" t="s">
        <v>181</v>
      </c>
      <c r="F237" s="64" t="s">
        <v>170</v>
      </c>
    </row>
    <row r="238" spans="1:6" ht="15" customHeight="1" x14ac:dyDescent="0.25">
      <c r="A238" s="60" t="s">
        <v>59</v>
      </c>
      <c r="B238" s="61"/>
      <c r="C238" s="61" t="s">
        <v>19</v>
      </c>
      <c r="D238" s="77">
        <v>120</v>
      </c>
      <c r="E238" s="63" t="s">
        <v>181</v>
      </c>
      <c r="F238" s="64" t="s">
        <v>197</v>
      </c>
    </row>
    <row r="239" spans="1:6" ht="15" customHeight="1" x14ac:dyDescent="0.25">
      <c r="A239" s="60" t="s">
        <v>62</v>
      </c>
      <c r="B239" s="61"/>
      <c r="C239" s="61" t="s">
        <v>19</v>
      </c>
      <c r="D239" s="77">
        <v>120</v>
      </c>
      <c r="E239" s="63" t="s">
        <v>181</v>
      </c>
      <c r="F239" s="64" t="s">
        <v>197</v>
      </c>
    </row>
    <row r="240" spans="1:6" ht="15" customHeight="1" x14ac:dyDescent="0.25">
      <c r="A240" s="60" t="s">
        <v>66</v>
      </c>
      <c r="B240" s="61"/>
      <c r="C240" s="61" t="s">
        <v>19</v>
      </c>
      <c r="D240" s="77">
        <v>140</v>
      </c>
      <c r="E240" s="63" t="s">
        <v>181</v>
      </c>
      <c r="F240" s="64" t="s">
        <v>182</v>
      </c>
    </row>
    <row r="241" spans="1:6" ht="15" customHeight="1" x14ac:dyDescent="0.25">
      <c r="A241" s="60" t="s">
        <v>68</v>
      </c>
      <c r="B241" s="61"/>
      <c r="C241" s="61" t="s">
        <v>19</v>
      </c>
      <c r="D241" s="77">
        <v>120</v>
      </c>
      <c r="E241" s="63" t="s">
        <v>181</v>
      </c>
      <c r="F241" s="64" t="s">
        <v>182</v>
      </c>
    </row>
    <row r="242" spans="1:6" ht="15" customHeight="1" x14ac:dyDescent="0.25">
      <c r="A242" s="60" t="s">
        <v>71</v>
      </c>
      <c r="B242" s="61"/>
      <c r="C242" s="61" t="s">
        <v>19</v>
      </c>
      <c r="D242" s="77">
        <v>40</v>
      </c>
      <c r="E242" s="63" t="s">
        <v>181</v>
      </c>
      <c r="F242" s="64" t="s">
        <v>182</v>
      </c>
    </row>
    <row r="243" spans="1:6" ht="15" customHeight="1" x14ac:dyDescent="0.25">
      <c r="A243" s="60" t="s">
        <v>73</v>
      </c>
      <c r="B243" s="61"/>
      <c r="C243" s="61" t="s">
        <v>19</v>
      </c>
      <c r="D243" s="77">
        <v>100</v>
      </c>
      <c r="E243" s="63" t="s">
        <v>181</v>
      </c>
      <c r="F243" s="64" t="s">
        <v>182</v>
      </c>
    </row>
    <row r="244" spans="1:6" ht="15" customHeight="1" x14ac:dyDescent="0.25">
      <c r="A244" s="60" t="s">
        <v>76</v>
      </c>
      <c r="B244" s="61"/>
      <c r="C244" s="61" t="s">
        <v>19</v>
      </c>
      <c r="D244" s="77">
        <v>480</v>
      </c>
      <c r="E244" s="63" t="s">
        <v>181</v>
      </c>
      <c r="F244" s="64" t="s">
        <v>170</v>
      </c>
    </row>
    <row r="245" spans="1:6" ht="15" customHeight="1" x14ac:dyDescent="0.25">
      <c r="A245" s="60" t="s">
        <v>79</v>
      </c>
      <c r="B245" s="61"/>
      <c r="C245" s="61" t="s">
        <v>19</v>
      </c>
      <c r="D245" s="77">
        <v>40</v>
      </c>
      <c r="E245" s="63" t="s">
        <v>181</v>
      </c>
      <c r="F245" s="64" t="s">
        <v>196</v>
      </c>
    </row>
    <row r="246" spans="1:6" ht="15" customHeight="1" x14ac:dyDescent="0.25">
      <c r="A246" s="60" t="s">
        <v>81</v>
      </c>
      <c r="B246" s="61"/>
      <c r="C246" s="61" t="s">
        <v>19</v>
      </c>
      <c r="D246" s="77">
        <v>40</v>
      </c>
      <c r="E246" s="63" t="s">
        <v>181</v>
      </c>
      <c r="F246" s="64" t="s">
        <v>196</v>
      </c>
    </row>
    <row r="247" spans="1:6" ht="15" customHeight="1" x14ac:dyDescent="0.25">
      <c r="A247" s="60" t="s">
        <v>83</v>
      </c>
      <c r="B247" s="61"/>
      <c r="C247" s="61" t="s">
        <v>19</v>
      </c>
      <c r="D247" s="77">
        <v>35</v>
      </c>
      <c r="E247" s="63" t="s">
        <v>181</v>
      </c>
      <c r="F247" s="64" t="s">
        <v>196</v>
      </c>
    </row>
    <row r="248" spans="1:6" ht="15" customHeight="1" thickBot="1" x14ac:dyDescent="0.3">
      <c r="A248" s="65" t="s">
        <v>85</v>
      </c>
      <c r="B248" s="66"/>
      <c r="C248" s="66" t="s">
        <v>19</v>
      </c>
      <c r="D248" s="77">
        <v>480</v>
      </c>
      <c r="E248" s="63" t="s">
        <v>181</v>
      </c>
      <c r="F248" s="64" t="s">
        <v>170</v>
      </c>
    </row>
    <row r="250" spans="1:6" ht="15" customHeight="1" thickBot="1" x14ac:dyDescent="0.3"/>
    <row r="251" spans="1:6" ht="15" customHeight="1" thickBot="1" x14ac:dyDescent="0.3">
      <c r="A251" s="50" t="s">
        <v>130</v>
      </c>
      <c r="B251" s="51" t="s">
        <v>161</v>
      </c>
      <c r="C251" s="52" t="s">
        <v>131</v>
      </c>
      <c r="D251" s="53" t="s">
        <v>132</v>
      </c>
      <c r="E251" s="52" t="s">
        <v>133</v>
      </c>
      <c r="F251" s="54" t="s">
        <v>134</v>
      </c>
    </row>
    <row r="252" spans="1:6" ht="15" customHeight="1" x14ac:dyDescent="0.25">
      <c r="A252" s="55" t="s">
        <v>40</v>
      </c>
      <c r="B252" s="56"/>
      <c r="C252" s="56" t="s">
        <v>17</v>
      </c>
      <c r="D252" s="57" t="s">
        <v>174</v>
      </c>
      <c r="E252" s="58" t="s">
        <v>174</v>
      </c>
      <c r="F252" s="59" t="s">
        <v>174</v>
      </c>
    </row>
    <row r="253" spans="1:6" ht="15" customHeight="1" x14ac:dyDescent="0.25">
      <c r="A253" s="60" t="s">
        <v>41</v>
      </c>
      <c r="B253" s="61"/>
      <c r="C253" s="61" t="s">
        <v>17</v>
      </c>
      <c r="D253" s="62" t="s">
        <v>174</v>
      </c>
      <c r="E253" s="63" t="s">
        <v>174</v>
      </c>
      <c r="F253" s="64" t="s">
        <v>174</v>
      </c>
    </row>
    <row r="254" spans="1:6" ht="15" customHeight="1" x14ac:dyDescent="0.25">
      <c r="A254" s="60" t="s">
        <v>135</v>
      </c>
      <c r="B254" s="61"/>
      <c r="C254" s="61" t="s">
        <v>17</v>
      </c>
      <c r="D254" s="62" t="s">
        <v>281</v>
      </c>
      <c r="E254" s="63" t="s">
        <v>138</v>
      </c>
      <c r="F254" s="64" t="s">
        <v>282</v>
      </c>
    </row>
    <row r="255" spans="1:6" ht="15" customHeight="1" x14ac:dyDescent="0.25">
      <c r="A255" s="60" t="s">
        <v>136</v>
      </c>
      <c r="B255" s="61"/>
      <c r="C255" s="61" t="s">
        <v>17</v>
      </c>
      <c r="D255" s="62" t="s">
        <v>279</v>
      </c>
      <c r="E255" s="63" t="s">
        <v>138</v>
      </c>
      <c r="F255" s="64" t="s">
        <v>280</v>
      </c>
    </row>
    <row r="256" spans="1:6" ht="15" customHeight="1" x14ac:dyDescent="0.25">
      <c r="A256" s="60" t="s">
        <v>137</v>
      </c>
      <c r="B256" s="61"/>
      <c r="C256" s="61" t="s">
        <v>17</v>
      </c>
      <c r="D256" s="62" t="s">
        <v>283</v>
      </c>
      <c r="E256" s="63" t="s">
        <v>138</v>
      </c>
      <c r="F256" s="64" t="s">
        <v>284</v>
      </c>
    </row>
    <row r="257" spans="1:6" ht="15" customHeight="1" x14ac:dyDescent="0.25">
      <c r="A257" s="60" t="s">
        <v>56</v>
      </c>
      <c r="B257" s="61"/>
      <c r="C257" s="61" t="s">
        <v>17</v>
      </c>
      <c r="D257" s="62" t="s">
        <v>174</v>
      </c>
      <c r="E257" s="63" t="s">
        <v>174</v>
      </c>
      <c r="F257" s="64" t="s">
        <v>174</v>
      </c>
    </row>
    <row r="258" spans="1:6" ht="15" customHeight="1" x14ac:dyDescent="0.25">
      <c r="A258" s="60" t="s">
        <v>60</v>
      </c>
      <c r="B258" s="61"/>
      <c r="C258" s="61" t="s">
        <v>17</v>
      </c>
      <c r="D258" s="62">
        <v>480</v>
      </c>
      <c r="E258" s="63" t="s">
        <v>138</v>
      </c>
      <c r="F258" s="64" t="s">
        <v>170</v>
      </c>
    </row>
    <row r="259" spans="1:6" ht="15" customHeight="1" x14ac:dyDescent="0.25">
      <c r="A259" s="60" t="s">
        <v>59</v>
      </c>
      <c r="B259" s="61"/>
      <c r="C259" s="61" t="s">
        <v>17</v>
      </c>
      <c r="D259" s="76">
        <v>100</v>
      </c>
      <c r="E259" s="63" t="s">
        <v>138</v>
      </c>
      <c r="F259" s="64" t="s">
        <v>178</v>
      </c>
    </row>
    <row r="260" spans="1:6" ht="15" customHeight="1" x14ac:dyDescent="0.25">
      <c r="A260" s="60" t="s">
        <v>62</v>
      </c>
      <c r="B260" s="61"/>
      <c r="C260" s="61" t="s">
        <v>17</v>
      </c>
      <c r="D260" s="76">
        <v>140</v>
      </c>
      <c r="E260" s="63" t="s">
        <v>138</v>
      </c>
      <c r="F260" s="64" t="s">
        <v>178</v>
      </c>
    </row>
    <row r="261" spans="1:6" ht="15" customHeight="1" x14ac:dyDescent="0.25">
      <c r="A261" s="60" t="s">
        <v>66</v>
      </c>
      <c r="B261" s="61"/>
      <c r="C261" s="61" t="s">
        <v>17</v>
      </c>
      <c r="D261" s="76">
        <v>160</v>
      </c>
      <c r="E261" s="63" t="s">
        <v>138</v>
      </c>
      <c r="F261" s="64" t="s">
        <v>178</v>
      </c>
    </row>
    <row r="262" spans="1:6" ht="15" customHeight="1" x14ac:dyDescent="0.25">
      <c r="A262" s="60" t="s">
        <v>68</v>
      </c>
      <c r="B262" s="61"/>
      <c r="C262" s="61" t="s">
        <v>17</v>
      </c>
      <c r="D262" s="76">
        <v>120</v>
      </c>
      <c r="E262" s="63" t="s">
        <v>138</v>
      </c>
      <c r="F262" s="64" t="s">
        <v>178</v>
      </c>
    </row>
    <row r="263" spans="1:6" ht="15" customHeight="1" x14ac:dyDescent="0.25">
      <c r="A263" s="60" t="s">
        <v>71</v>
      </c>
      <c r="B263" s="61"/>
      <c r="C263" s="61" t="s">
        <v>17</v>
      </c>
      <c r="D263" s="76" t="s">
        <v>174</v>
      </c>
      <c r="E263" s="63" t="s">
        <v>174</v>
      </c>
      <c r="F263" s="64" t="s">
        <v>174</v>
      </c>
    </row>
    <row r="264" spans="1:6" ht="15" customHeight="1" x14ac:dyDescent="0.25">
      <c r="A264" s="60" t="s">
        <v>73</v>
      </c>
      <c r="B264" s="61"/>
      <c r="C264" s="61" t="s">
        <v>17</v>
      </c>
      <c r="D264" s="76">
        <v>145</v>
      </c>
      <c r="E264" s="63" t="s">
        <v>138</v>
      </c>
      <c r="F264" s="64" t="s">
        <v>178</v>
      </c>
    </row>
    <row r="265" spans="1:6" ht="15" customHeight="1" x14ac:dyDescent="0.25">
      <c r="A265" s="60" t="s">
        <v>76</v>
      </c>
      <c r="B265" s="61"/>
      <c r="C265" s="61" t="s">
        <v>17</v>
      </c>
      <c r="D265" s="76">
        <v>120</v>
      </c>
      <c r="E265" s="63" t="s">
        <v>138</v>
      </c>
      <c r="F265" s="64" t="s">
        <v>170</v>
      </c>
    </row>
    <row r="266" spans="1:6" ht="15" customHeight="1" x14ac:dyDescent="0.25">
      <c r="A266" s="60" t="s">
        <v>79</v>
      </c>
      <c r="B266" s="61"/>
      <c r="C266" s="61" t="s">
        <v>17</v>
      </c>
      <c r="D266" s="76" t="s">
        <v>174</v>
      </c>
      <c r="E266" s="63" t="s">
        <v>174</v>
      </c>
      <c r="F266" s="64" t="s">
        <v>174</v>
      </c>
    </row>
    <row r="267" spans="1:6" ht="15" customHeight="1" x14ac:dyDescent="0.25">
      <c r="A267" s="60" t="s">
        <v>81</v>
      </c>
      <c r="B267" s="61"/>
      <c r="C267" s="61" t="s">
        <v>17</v>
      </c>
      <c r="D267" s="76" t="s">
        <v>174</v>
      </c>
      <c r="E267" s="63" t="s">
        <v>174</v>
      </c>
      <c r="F267" s="64" t="s">
        <v>174</v>
      </c>
    </row>
    <row r="268" spans="1:6" ht="15" customHeight="1" x14ac:dyDescent="0.25">
      <c r="A268" s="60" t="s">
        <v>83</v>
      </c>
      <c r="B268" s="61"/>
      <c r="C268" s="61" t="s">
        <v>17</v>
      </c>
      <c r="D268" s="76">
        <v>60</v>
      </c>
      <c r="E268" s="63" t="s">
        <v>138</v>
      </c>
      <c r="F268" s="64" t="s">
        <v>247</v>
      </c>
    </row>
    <row r="269" spans="1:6" ht="15" customHeight="1" thickBot="1" x14ac:dyDescent="0.3">
      <c r="A269" s="65" t="s">
        <v>85</v>
      </c>
      <c r="B269" s="66"/>
      <c r="C269" s="66" t="s">
        <v>17</v>
      </c>
      <c r="D269" s="6" t="s">
        <v>277</v>
      </c>
      <c r="E269" s="67" t="s">
        <v>138</v>
      </c>
      <c r="F269" s="68" t="s">
        <v>278</v>
      </c>
    </row>
    <row r="271" spans="1:6" ht="15" customHeight="1" thickBot="1" x14ac:dyDescent="0.3"/>
    <row r="272" spans="1:6" ht="15" customHeight="1" thickBot="1" x14ac:dyDescent="0.3">
      <c r="A272" s="50" t="s">
        <v>130</v>
      </c>
      <c r="B272" s="51" t="s">
        <v>161</v>
      </c>
      <c r="C272" s="52" t="s">
        <v>131</v>
      </c>
      <c r="D272" s="53" t="s">
        <v>132</v>
      </c>
      <c r="E272" s="52" t="s">
        <v>133</v>
      </c>
      <c r="F272" s="54" t="s">
        <v>134</v>
      </c>
    </row>
    <row r="273" spans="1:6" ht="15" customHeight="1" thickBot="1" x14ac:dyDescent="0.3">
      <c r="A273" s="55" t="s">
        <v>40</v>
      </c>
      <c r="B273" s="56"/>
      <c r="C273" s="56" t="s">
        <v>18</v>
      </c>
      <c r="D273" s="77" t="s">
        <v>232</v>
      </c>
      <c r="E273" s="77" t="s">
        <v>232</v>
      </c>
      <c r="F273" s="77" t="s">
        <v>232</v>
      </c>
    </row>
    <row r="274" spans="1:6" ht="15" customHeight="1" thickBot="1" x14ac:dyDescent="0.3">
      <c r="A274" s="60" t="s">
        <v>41</v>
      </c>
      <c r="B274" s="61"/>
      <c r="C274" s="56" t="s">
        <v>18</v>
      </c>
      <c r="D274" s="77" t="s">
        <v>232</v>
      </c>
      <c r="E274" s="77" t="s">
        <v>232</v>
      </c>
      <c r="F274" s="77" t="s">
        <v>232</v>
      </c>
    </row>
    <row r="275" spans="1:6" ht="15" customHeight="1" thickBot="1" x14ac:dyDescent="0.3">
      <c r="A275" s="60" t="s">
        <v>135</v>
      </c>
      <c r="B275" s="61"/>
      <c r="C275" s="56" t="s">
        <v>18</v>
      </c>
      <c r="D275" s="62"/>
      <c r="E275" s="63"/>
      <c r="F275" s="64"/>
    </row>
    <row r="276" spans="1:6" ht="15" customHeight="1" thickBot="1" x14ac:dyDescent="0.3">
      <c r="A276" s="60" t="s">
        <v>136</v>
      </c>
      <c r="B276" s="61"/>
      <c r="C276" s="56" t="s">
        <v>18</v>
      </c>
      <c r="D276" s="62">
        <v>340</v>
      </c>
      <c r="E276" s="63" t="s">
        <v>138</v>
      </c>
      <c r="F276" s="64" t="s">
        <v>31</v>
      </c>
    </row>
    <row r="277" spans="1:6" ht="15" customHeight="1" thickBot="1" x14ac:dyDescent="0.3">
      <c r="A277" s="60" t="s">
        <v>137</v>
      </c>
      <c r="B277" s="61"/>
      <c r="C277" s="56" t="s">
        <v>18</v>
      </c>
      <c r="D277" s="62">
        <v>30</v>
      </c>
      <c r="E277" s="63" t="s">
        <v>288</v>
      </c>
      <c r="F277" s="64" t="s">
        <v>289</v>
      </c>
    </row>
    <row r="278" spans="1:6" ht="15" customHeight="1" thickBot="1" x14ac:dyDescent="0.3">
      <c r="A278" s="60" t="s">
        <v>56</v>
      </c>
      <c r="B278" s="61"/>
      <c r="C278" s="56" t="s">
        <v>18</v>
      </c>
      <c r="D278" s="62">
        <v>325</v>
      </c>
      <c r="E278" s="63" t="s">
        <v>138</v>
      </c>
      <c r="F278" s="64" t="s">
        <v>31</v>
      </c>
    </row>
    <row r="279" spans="1:6" ht="15" customHeight="1" thickBot="1" x14ac:dyDescent="0.3">
      <c r="A279" s="60" t="s">
        <v>60</v>
      </c>
      <c r="B279" s="61"/>
      <c r="C279" s="56" t="s">
        <v>18</v>
      </c>
      <c r="D279" s="62" t="s">
        <v>285</v>
      </c>
      <c r="E279" s="63" t="s">
        <v>286</v>
      </c>
      <c r="F279" s="64" t="s">
        <v>287</v>
      </c>
    </row>
    <row r="280" spans="1:6" ht="15" customHeight="1" thickBot="1" x14ac:dyDescent="0.3">
      <c r="A280" s="60" t="s">
        <v>59</v>
      </c>
      <c r="B280" s="61"/>
      <c r="C280" s="56" t="s">
        <v>18</v>
      </c>
      <c r="D280" s="77">
        <v>160</v>
      </c>
      <c r="E280" s="63" t="s">
        <v>138</v>
      </c>
      <c r="F280" s="64" t="s">
        <v>204</v>
      </c>
    </row>
    <row r="281" spans="1:6" ht="15" customHeight="1" thickBot="1" x14ac:dyDescent="0.3">
      <c r="A281" s="60" t="s">
        <v>62</v>
      </c>
      <c r="B281" s="61"/>
      <c r="C281" s="56" t="s">
        <v>18</v>
      </c>
      <c r="D281" s="77">
        <v>160</v>
      </c>
      <c r="E281" s="63" t="s">
        <v>138</v>
      </c>
      <c r="F281" s="64" t="s">
        <v>204</v>
      </c>
    </row>
    <row r="282" spans="1:6" ht="15" customHeight="1" thickBot="1" x14ac:dyDescent="0.3">
      <c r="A282" s="60" t="s">
        <v>66</v>
      </c>
      <c r="B282" s="61"/>
      <c r="C282" s="56" t="s">
        <v>18</v>
      </c>
      <c r="D282" s="77">
        <v>115</v>
      </c>
      <c r="E282" s="63" t="s">
        <v>138</v>
      </c>
      <c r="F282" s="64" t="s">
        <v>204</v>
      </c>
    </row>
    <row r="283" spans="1:6" ht="15" customHeight="1" thickBot="1" x14ac:dyDescent="0.3">
      <c r="A283" s="60" t="s">
        <v>68</v>
      </c>
      <c r="B283" s="61"/>
      <c r="C283" s="56" t="s">
        <v>18</v>
      </c>
      <c r="D283" s="77">
        <v>130</v>
      </c>
      <c r="E283" s="63" t="s">
        <v>138</v>
      </c>
      <c r="F283" s="64" t="s">
        <v>204</v>
      </c>
    </row>
    <row r="284" spans="1:6" ht="15" customHeight="1" thickBot="1" x14ac:dyDescent="0.3">
      <c r="A284" s="60" t="s">
        <v>71</v>
      </c>
      <c r="B284" s="61"/>
      <c r="C284" s="56" t="s">
        <v>18</v>
      </c>
      <c r="D284" s="77">
        <v>100</v>
      </c>
      <c r="E284" s="77" t="s">
        <v>138</v>
      </c>
      <c r="F284" s="64" t="s">
        <v>204</v>
      </c>
    </row>
    <row r="285" spans="1:6" ht="15" customHeight="1" thickBot="1" x14ac:dyDescent="0.3">
      <c r="A285" s="60" t="s">
        <v>73</v>
      </c>
      <c r="B285" s="61"/>
      <c r="C285" s="56" t="s">
        <v>18</v>
      </c>
      <c r="D285" s="77">
        <v>50</v>
      </c>
      <c r="E285" s="63" t="s">
        <v>138</v>
      </c>
      <c r="F285" s="64" t="s">
        <v>169</v>
      </c>
    </row>
    <row r="286" spans="1:6" ht="15" customHeight="1" thickBot="1" x14ac:dyDescent="0.3">
      <c r="A286" s="60" t="s">
        <v>76</v>
      </c>
      <c r="B286" s="61"/>
      <c r="C286" s="56" t="s">
        <v>18</v>
      </c>
      <c r="D286" s="77">
        <v>240</v>
      </c>
      <c r="E286" s="63" t="s">
        <v>138</v>
      </c>
      <c r="F286" s="64" t="s">
        <v>230</v>
      </c>
    </row>
    <row r="287" spans="1:6" ht="15" customHeight="1" thickBot="1" x14ac:dyDescent="0.3">
      <c r="A287" s="60" t="s">
        <v>79</v>
      </c>
      <c r="B287" s="61"/>
      <c r="C287" s="56" t="s">
        <v>18</v>
      </c>
      <c r="D287" s="77">
        <v>180</v>
      </c>
      <c r="E287" s="63" t="s">
        <v>138</v>
      </c>
      <c r="F287" s="64" t="s">
        <v>230</v>
      </c>
    </row>
    <row r="288" spans="1:6" ht="15" customHeight="1" thickBot="1" x14ac:dyDescent="0.3">
      <c r="A288" s="60" t="s">
        <v>81</v>
      </c>
      <c r="B288" s="61"/>
      <c r="C288" s="56" t="s">
        <v>18</v>
      </c>
      <c r="D288" s="77" t="s">
        <v>232</v>
      </c>
      <c r="E288" s="77" t="s">
        <v>232</v>
      </c>
      <c r="F288" s="77" t="s">
        <v>232</v>
      </c>
    </row>
    <row r="289" spans="1:6" ht="15" customHeight="1" thickBot="1" x14ac:dyDescent="0.3">
      <c r="A289" s="60" t="s">
        <v>83</v>
      </c>
      <c r="B289" s="61"/>
      <c r="C289" s="56" t="s">
        <v>18</v>
      </c>
      <c r="D289" s="77" t="s">
        <v>232</v>
      </c>
      <c r="E289" s="77" t="s">
        <v>232</v>
      </c>
      <c r="F289" s="77" t="s">
        <v>232</v>
      </c>
    </row>
    <row r="290" spans="1:6" ht="15" customHeight="1" thickBot="1" x14ac:dyDescent="0.3">
      <c r="A290" s="65" t="s">
        <v>85</v>
      </c>
      <c r="B290" s="66"/>
      <c r="C290" s="56" t="s">
        <v>18</v>
      </c>
      <c r="D290" s="77">
        <v>40</v>
      </c>
      <c r="E290" s="63" t="s">
        <v>138</v>
      </c>
      <c r="F290" s="68" t="s">
        <v>169</v>
      </c>
    </row>
    <row r="292" spans="1:6" ht="15" customHeight="1" thickBot="1" x14ac:dyDescent="0.3"/>
    <row r="293" spans="1:6" ht="15" customHeight="1" thickBot="1" x14ac:dyDescent="0.3">
      <c r="A293" s="50" t="s">
        <v>130</v>
      </c>
      <c r="B293" s="51" t="s">
        <v>161</v>
      </c>
      <c r="C293" s="52" t="s">
        <v>131</v>
      </c>
      <c r="D293" s="53" t="s">
        <v>132</v>
      </c>
      <c r="E293" s="52" t="s">
        <v>133</v>
      </c>
      <c r="F293" s="54" t="s">
        <v>134</v>
      </c>
    </row>
    <row r="294" spans="1:6" ht="15" customHeight="1" thickBot="1" x14ac:dyDescent="0.3">
      <c r="A294" s="55" t="s">
        <v>40</v>
      </c>
      <c r="B294" s="56"/>
      <c r="C294" s="56" t="s">
        <v>19</v>
      </c>
      <c r="D294" s="57">
        <v>480</v>
      </c>
      <c r="E294" s="58" t="s">
        <v>181</v>
      </c>
      <c r="F294" s="59" t="s">
        <v>205</v>
      </c>
    </row>
    <row r="295" spans="1:6" ht="15" customHeight="1" thickBot="1" x14ac:dyDescent="0.3">
      <c r="A295" s="60" t="s">
        <v>41</v>
      </c>
      <c r="B295" s="61"/>
      <c r="C295" s="56" t="s">
        <v>19</v>
      </c>
      <c r="D295" s="57">
        <v>480</v>
      </c>
      <c r="E295" s="58" t="s">
        <v>181</v>
      </c>
      <c r="F295" s="59" t="s">
        <v>205</v>
      </c>
    </row>
    <row r="296" spans="1:6" ht="15" customHeight="1" thickBot="1" x14ac:dyDescent="0.3">
      <c r="A296" s="60" t="s">
        <v>135</v>
      </c>
      <c r="B296" s="61"/>
      <c r="C296" s="56" t="s">
        <v>19</v>
      </c>
      <c r="D296" s="62">
        <v>80</v>
      </c>
      <c r="E296" s="63" t="s">
        <v>181</v>
      </c>
      <c r="F296" s="64" t="s">
        <v>291</v>
      </c>
    </row>
    <row r="297" spans="1:6" ht="15" customHeight="1" thickBot="1" x14ac:dyDescent="0.3">
      <c r="A297" s="60" t="s">
        <v>136</v>
      </c>
      <c r="B297" s="61"/>
      <c r="C297" s="56" t="s">
        <v>19</v>
      </c>
      <c r="D297" s="62"/>
      <c r="E297" s="63"/>
      <c r="F297" s="64"/>
    </row>
    <row r="298" spans="1:6" ht="15" customHeight="1" thickBot="1" x14ac:dyDescent="0.3">
      <c r="A298" s="60" t="s">
        <v>137</v>
      </c>
      <c r="B298" s="61"/>
      <c r="C298" s="56" t="s">
        <v>19</v>
      </c>
      <c r="D298" s="62">
        <v>450</v>
      </c>
      <c r="E298" s="63" t="s">
        <v>181</v>
      </c>
      <c r="F298" s="64" t="s">
        <v>292</v>
      </c>
    </row>
    <row r="299" spans="1:6" ht="15" customHeight="1" thickBot="1" x14ac:dyDescent="0.3">
      <c r="A299" s="60" t="s">
        <v>56</v>
      </c>
      <c r="B299" s="61"/>
      <c r="C299" s="56" t="s">
        <v>19</v>
      </c>
      <c r="D299" s="62">
        <v>160</v>
      </c>
      <c r="E299" s="63" t="s">
        <v>181</v>
      </c>
      <c r="F299" s="64" t="s">
        <v>290</v>
      </c>
    </row>
    <row r="300" spans="1:6" ht="15" customHeight="1" thickBot="1" x14ac:dyDescent="0.3">
      <c r="A300" s="60" t="s">
        <v>60</v>
      </c>
      <c r="B300" s="61"/>
      <c r="C300" s="56" t="s">
        <v>19</v>
      </c>
      <c r="D300" s="62">
        <v>1425</v>
      </c>
      <c r="E300" s="63" t="s">
        <v>181</v>
      </c>
      <c r="F300" s="64" t="s">
        <v>170</v>
      </c>
    </row>
    <row r="301" spans="1:6" ht="15" customHeight="1" thickBot="1" x14ac:dyDescent="0.3">
      <c r="A301" s="60" t="s">
        <v>59</v>
      </c>
      <c r="B301" s="61"/>
      <c r="C301" s="56" t="s">
        <v>19</v>
      </c>
      <c r="D301" s="77">
        <v>120</v>
      </c>
      <c r="E301" s="63" t="s">
        <v>181</v>
      </c>
      <c r="F301" s="64" t="s">
        <v>197</v>
      </c>
    </row>
    <row r="302" spans="1:6" ht="15" customHeight="1" thickBot="1" x14ac:dyDescent="0.3">
      <c r="A302" s="60" t="s">
        <v>62</v>
      </c>
      <c r="B302" s="61"/>
      <c r="C302" s="56" t="s">
        <v>19</v>
      </c>
      <c r="D302" s="77">
        <v>150</v>
      </c>
      <c r="E302" s="63" t="s">
        <v>181</v>
      </c>
      <c r="F302" s="64" t="s">
        <v>182</v>
      </c>
    </row>
    <row r="303" spans="1:6" ht="15" customHeight="1" thickBot="1" x14ac:dyDescent="0.3">
      <c r="A303" s="60" t="s">
        <v>66</v>
      </c>
      <c r="B303" s="61"/>
      <c r="C303" s="56" t="s">
        <v>19</v>
      </c>
      <c r="D303" s="77">
        <v>120</v>
      </c>
      <c r="E303" s="63" t="s">
        <v>181</v>
      </c>
      <c r="F303" s="64" t="s">
        <v>182</v>
      </c>
    </row>
    <row r="304" spans="1:6" ht="15" customHeight="1" thickBot="1" x14ac:dyDescent="0.3">
      <c r="A304" s="60" t="s">
        <v>68</v>
      </c>
      <c r="B304" s="61"/>
      <c r="C304" s="56" t="s">
        <v>19</v>
      </c>
      <c r="D304" s="77">
        <v>120</v>
      </c>
      <c r="E304" s="63" t="s">
        <v>181</v>
      </c>
      <c r="F304" s="64" t="s">
        <v>182</v>
      </c>
    </row>
    <row r="305" spans="1:6" ht="15" customHeight="1" thickBot="1" x14ac:dyDescent="0.3">
      <c r="A305" s="60" t="s">
        <v>71</v>
      </c>
      <c r="B305" s="61"/>
      <c r="C305" s="56" t="s">
        <v>19</v>
      </c>
      <c r="D305" s="77">
        <v>40</v>
      </c>
      <c r="E305" s="63" t="s">
        <v>181</v>
      </c>
      <c r="F305" s="64" t="s">
        <v>196</v>
      </c>
    </row>
    <row r="306" spans="1:6" ht="15" customHeight="1" thickBot="1" x14ac:dyDescent="0.3">
      <c r="A306" s="60" t="s">
        <v>73</v>
      </c>
      <c r="B306" s="61"/>
      <c r="C306" s="56" t="s">
        <v>19</v>
      </c>
      <c r="D306" s="77">
        <v>60</v>
      </c>
      <c r="E306" s="63" t="s">
        <v>181</v>
      </c>
      <c r="F306" s="64" t="s">
        <v>196</v>
      </c>
    </row>
    <row r="307" spans="1:6" ht="15" customHeight="1" thickBot="1" x14ac:dyDescent="0.3">
      <c r="A307" s="60" t="s">
        <v>76</v>
      </c>
      <c r="B307" s="61"/>
      <c r="C307" s="56" t="s">
        <v>19</v>
      </c>
      <c r="D307" s="77">
        <v>280</v>
      </c>
      <c r="E307" s="63" t="s">
        <v>181</v>
      </c>
      <c r="F307" s="64" t="s">
        <v>290</v>
      </c>
    </row>
    <row r="308" spans="1:6" ht="15" customHeight="1" thickBot="1" x14ac:dyDescent="0.3">
      <c r="A308" s="60" t="s">
        <v>79</v>
      </c>
      <c r="B308" s="61"/>
      <c r="C308" s="56" t="s">
        <v>19</v>
      </c>
      <c r="D308" s="77">
        <v>40</v>
      </c>
      <c r="E308" s="63" t="s">
        <v>181</v>
      </c>
      <c r="F308" s="64" t="s">
        <v>196</v>
      </c>
    </row>
    <row r="309" spans="1:6" ht="15" customHeight="1" thickBot="1" x14ac:dyDescent="0.3">
      <c r="A309" s="60" t="s">
        <v>81</v>
      </c>
      <c r="B309" s="61"/>
      <c r="C309" s="56" t="s">
        <v>19</v>
      </c>
      <c r="D309" s="77">
        <v>480</v>
      </c>
      <c r="E309" s="63" t="s">
        <v>181</v>
      </c>
      <c r="F309" s="64" t="s">
        <v>170</v>
      </c>
    </row>
    <row r="310" spans="1:6" ht="15" customHeight="1" thickBot="1" x14ac:dyDescent="0.3">
      <c r="A310" s="60" t="s">
        <v>83</v>
      </c>
      <c r="B310" s="61"/>
      <c r="C310" s="56" t="s">
        <v>19</v>
      </c>
      <c r="D310" s="77" t="s">
        <v>174</v>
      </c>
      <c r="E310" s="77" t="s">
        <v>174</v>
      </c>
      <c r="F310" s="77" t="s">
        <v>174</v>
      </c>
    </row>
    <row r="311" spans="1:6" ht="15" customHeight="1" thickBot="1" x14ac:dyDescent="0.3">
      <c r="A311" s="65" t="s">
        <v>85</v>
      </c>
      <c r="B311" s="66"/>
      <c r="C311" s="56" t="s">
        <v>19</v>
      </c>
      <c r="D311" s="77">
        <v>430</v>
      </c>
      <c r="E311" s="63" t="s">
        <v>181</v>
      </c>
      <c r="F311" s="68" t="s">
        <v>292</v>
      </c>
    </row>
    <row r="313" spans="1:6" ht="15" customHeight="1" thickBot="1" x14ac:dyDescent="0.3"/>
    <row r="314" spans="1:6" ht="15" customHeight="1" thickBot="1" x14ac:dyDescent="0.3">
      <c r="A314" s="50" t="s">
        <v>130</v>
      </c>
      <c r="B314" s="51" t="s">
        <v>162</v>
      </c>
      <c r="C314" s="52" t="s">
        <v>131</v>
      </c>
      <c r="D314" s="53" t="s">
        <v>132</v>
      </c>
      <c r="E314" s="52" t="s">
        <v>133</v>
      </c>
      <c r="F314" s="54" t="s">
        <v>134</v>
      </c>
    </row>
    <row r="315" spans="1:6" ht="15" customHeight="1" x14ac:dyDescent="0.25">
      <c r="A315" s="55" t="s">
        <v>40</v>
      </c>
      <c r="B315" s="56"/>
      <c r="C315" s="56" t="s">
        <v>17</v>
      </c>
      <c r="D315" s="69" t="s">
        <v>174</v>
      </c>
      <c r="E315" s="70" t="s">
        <v>174</v>
      </c>
      <c r="F315" s="71" t="s">
        <v>174</v>
      </c>
    </row>
    <row r="316" spans="1:6" ht="15" customHeight="1" x14ac:dyDescent="0.25">
      <c r="A316" s="60" t="s">
        <v>41</v>
      </c>
      <c r="B316" s="61"/>
      <c r="C316" s="61" t="s">
        <v>17</v>
      </c>
      <c r="D316" s="72" t="s">
        <v>174</v>
      </c>
      <c r="E316" s="73" t="s">
        <v>174</v>
      </c>
      <c r="F316" s="74" t="s">
        <v>174</v>
      </c>
    </row>
    <row r="317" spans="1:6" ht="15" customHeight="1" x14ac:dyDescent="0.25">
      <c r="A317" s="60" t="s">
        <v>135</v>
      </c>
      <c r="B317" s="61"/>
      <c r="C317" s="61" t="s">
        <v>17</v>
      </c>
      <c r="D317" s="72">
        <v>50</v>
      </c>
      <c r="E317" s="73" t="s">
        <v>138</v>
      </c>
      <c r="F317" s="74" t="s">
        <v>295</v>
      </c>
    </row>
    <row r="318" spans="1:6" ht="15" customHeight="1" x14ac:dyDescent="0.25">
      <c r="A318" s="60" t="s">
        <v>136</v>
      </c>
      <c r="B318" s="61"/>
      <c r="C318" s="61" t="s">
        <v>17</v>
      </c>
      <c r="D318" s="72" t="s">
        <v>293</v>
      </c>
      <c r="E318" s="73" t="s">
        <v>138</v>
      </c>
      <c r="F318" s="74" t="s">
        <v>294</v>
      </c>
    </row>
    <row r="319" spans="1:6" ht="15" customHeight="1" x14ac:dyDescent="0.25">
      <c r="A319" s="60" t="s">
        <v>137</v>
      </c>
      <c r="B319" s="61"/>
      <c r="C319" s="61" t="s">
        <v>17</v>
      </c>
      <c r="D319" s="72">
        <v>480</v>
      </c>
      <c r="E319" s="73" t="s">
        <v>138</v>
      </c>
      <c r="F319" s="74" t="s">
        <v>247</v>
      </c>
    </row>
    <row r="320" spans="1:6" ht="15" customHeight="1" x14ac:dyDescent="0.25">
      <c r="A320" s="60" t="s">
        <v>56</v>
      </c>
      <c r="B320" s="61"/>
      <c r="C320" s="61" t="s">
        <v>17</v>
      </c>
      <c r="D320" s="76" t="s">
        <v>174</v>
      </c>
      <c r="E320" s="73" t="s">
        <v>174</v>
      </c>
      <c r="F320" s="74" t="s">
        <v>174</v>
      </c>
    </row>
    <row r="321" spans="1:6" ht="15" customHeight="1" x14ac:dyDescent="0.25">
      <c r="A321" s="60" t="s">
        <v>60</v>
      </c>
      <c r="B321" s="61"/>
      <c r="C321" s="61" t="s">
        <v>17</v>
      </c>
      <c r="D321" s="76">
        <v>480</v>
      </c>
      <c r="E321" s="73" t="s">
        <v>138</v>
      </c>
      <c r="F321" s="74" t="s">
        <v>170</v>
      </c>
    </row>
    <row r="322" spans="1:6" ht="15" customHeight="1" x14ac:dyDescent="0.25">
      <c r="A322" s="60" t="s">
        <v>59</v>
      </c>
      <c r="B322" s="61"/>
      <c r="C322" s="61" t="s">
        <v>17</v>
      </c>
      <c r="D322" s="76">
        <v>100</v>
      </c>
      <c r="E322" s="73" t="s">
        <v>138</v>
      </c>
      <c r="F322" s="74" t="s">
        <v>178</v>
      </c>
    </row>
    <row r="323" spans="1:6" ht="15" customHeight="1" x14ac:dyDescent="0.25">
      <c r="A323" s="60" t="s">
        <v>62</v>
      </c>
      <c r="B323" s="61"/>
      <c r="C323" s="61" t="s">
        <v>17</v>
      </c>
      <c r="D323" s="76">
        <v>90</v>
      </c>
      <c r="E323" s="73" t="s">
        <v>138</v>
      </c>
      <c r="F323" s="74" t="s">
        <v>178</v>
      </c>
    </row>
    <row r="324" spans="1:6" ht="15" customHeight="1" x14ac:dyDescent="0.25">
      <c r="A324" s="60" t="s">
        <v>66</v>
      </c>
      <c r="B324" s="61"/>
      <c r="C324" s="61" t="s">
        <v>17</v>
      </c>
      <c r="D324" s="76">
        <v>80</v>
      </c>
      <c r="E324" s="73" t="s">
        <v>138</v>
      </c>
      <c r="F324" s="74" t="s">
        <v>178</v>
      </c>
    </row>
    <row r="325" spans="1:6" ht="15" customHeight="1" x14ac:dyDescent="0.25">
      <c r="A325" s="60" t="s">
        <v>68</v>
      </c>
      <c r="B325" s="61"/>
      <c r="C325" s="61" t="s">
        <v>17</v>
      </c>
      <c r="D325" s="76">
        <v>180</v>
      </c>
      <c r="E325" s="73" t="s">
        <v>138</v>
      </c>
      <c r="F325" s="74" t="s">
        <v>178</v>
      </c>
    </row>
    <row r="326" spans="1:6" ht="15" customHeight="1" x14ac:dyDescent="0.25">
      <c r="A326" s="60" t="s">
        <v>71</v>
      </c>
      <c r="B326" s="61"/>
      <c r="C326" s="61" t="s">
        <v>17</v>
      </c>
      <c r="D326" s="76">
        <v>30</v>
      </c>
      <c r="E326" s="73" t="s">
        <v>138</v>
      </c>
      <c r="F326" s="74" t="s">
        <v>247</v>
      </c>
    </row>
    <row r="327" spans="1:6" ht="15" customHeight="1" x14ac:dyDescent="0.25">
      <c r="A327" s="60" t="s">
        <v>73</v>
      </c>
      <c r="B327" s="61"/>
      <c r="C327" s="61" t="s">
        <v>17</v>
      </c>
      <c r="D327" s="76">
        <v>130</v>
      </c>
      <c r="E327" s="73" t="s">
        <v>138</v>
      </c>
      <c r="F327" s="74" t="s">
        <v>178</v>
      </c>
    </row>
    <row r="328" spans="1:6" ht="15" customHeight="1" x14ac:dyDescent="0.25">
      <c r="A328" s="60" t="s">
        <v>76</v>
      </c>
      <c r="B328" s="61"/>
      <c r="C328" s="61" t="s">
        <v>17</v>
      </c>
      <c r="D328" s="76" t="s">
        <v>174</v>
      </c>
      <c r="E328" s="73" t="s">
        <v>174</v>
      </c>
      <c r="F328" s="74" t="s">
        <v>174</v>
      </c>
    </row>
    <row r="329" spans="1:6" ht="15" customHeight="1" x14ac:dyDescent="0.25">
      <c r="A329" s="60" t="s">
        <v>79</v>
      </c>
      <c r="B329" s="61"/>
      <c r="C329" s="61" t="s">
        <v>17</v>
      </c>
      <c r="D329" s="76">
        <v>480</v>
      </c>
      <c r="E329" s="73" t="s">
        <v>138</v>
      </c>
      <c r="F329" s="74" t="s">
        <v>296</v>
      </c>
    </row>
    <row r="330" spans="1:6" ht="15" customHeight="1" x14ac:dyDescent="0.25">
      <c r="A330" s="60" t="s">
        <v>81</v>
      </c>
      <c r="B330" s="61"/>
      <c r="C330" s="61" t="s">
        <v>17</v>
      </c>
      <c r="D330" s="76" t="s">
        <v>174</v>
      </c>
      <c r="E330" s="73" t="s">
        <v>174</v>
      </c>
      <c r="F330" s="74" t="s">
        <v>174</v>
      </c>
    </row>
    <row r="331" spans="1:6" ht="15" customHeight="1" x14ac:dyDescent="0.25">
      <c r="A331" s="60" t="s">
        <v>83</v>
      </c>
      <c r="B331" s="61"/>
      <c r="C331" s="61" t="s">
        <v>17</v>
      </c>
      <c r="D331" s="76" t="s">
        <v>174</v>
      </c>
      <c r="E331" s="73" t="s">
        <v>174</v>
      </c>
      <c r="F331" s="74" t="s">
        <v>174</v>
      </c>
    </row>
    <row r="332" spans="1:6" ht="15" customHeight="1" thickBot="1" x14ac:dyDescent="0.3">
      <c r="A332" s="65" t="s">
        <v>85</v>
      </c>
      <c r="B332" s="66"/>
      <c r="C332" s="66" t="s">
        <v>17</v>
      </c>
      <c r="D332" s="76">
        <v>240</v>
      </c>
      <c r="E332" s="78" t="s">
        <v>138</v>
      </c>
      <c r="F332" s="75" t="s">
        <v>170</v>
      </c>
    </row>
    <row r="334" spans="1:6" ht="15" customHeight="1" thickBot="1" x14ac:dyDescent="0.3"/>
    <row r="335" spans="1:6" ht="15" customHeight="1" thickBot="1" x14ac:dyDescent="0.3">
      <c r="A335" s="50" t="s">
        <v>130</v>
      </c>
      <c r="B335" s="51" t="s">
        <v>162</v>
      </c>
      <c r="C335" s="52" t="s">
        <v>131</v>
      </c>
      <c r="D335" s="53" t="s">
        <v>132</v>
      </c>
      <c r="E335" s="52" t="s">
        <v>133</v>
      </c>
      <c r="F335" s="54" t="s">
        <v>134</v>
      </c>
    </row>
    <row r="336" spans="1:6" ht="15" customHeight="1" thickBot="1" x14ac:dyDescent="0.3">
      <c r="A336" s="55" t="s">
        <v>40</v>
      </c>
      <c r="B336" s="56"/>
      <c r="C336" s="56" t="s">
        <v>18</v>
      </c>
      <c r="D336" s="57" t="s">
        <v>232</v>
      </c>
      <c r="E336" s="57" t="s">
        <v>232</v>
      </c>
      <c r="F336" s="57" t="s">
        <v>232</v>
      </c>
    </row>
    <row r="337" spans="1:6" ht="15" customHeight="1" x14ac:dyDescent="0.25">
      <c r="A337" s="60" t="s">
        <v>41</v>
      </c>
      <c r="B337" s="61"/>
      <c r="C337" s="61" t="s">
        <v>18</v>
      </c>
      <c r="D337" s="57" t="s">
        <v>232</v>
      </c>
      <c r="E337" s="57" t="s">
        <v>232</v>
      </c>
      <c r="F337" s="57" t="s">
        <v>232</v>
      </c>
    </row>
    <row r="338" spans="1:6" ht="15" customHeight="1" thickBot="1" x14ac:dyDescent="0.3">
      <c r="A338" s="60" t="s">
        <v>135</v>
      </c>
      <c r="B338" s="61"/>
      <c r="C338" s="61" t="s">
        <v>18</v>
      </c>
      <c r="D338" s="62" t="s">
        <v>298</v>
      </c>
      <c r="E338" s="63" t="s">
        <v>226</v>
      </c>
      <c r="F338" s="64" t="s">
        <v>299</v>
      </c>
    </row>
    <row r="339" spans="1:6" ht="15" customHeight="1" x14ac:dyDescent="0.25">
      <c r="A339" s="60" t="s">
        <v>136</v>
      </c>
      <c r="B339" s="61"/>
      <c r="C339" s="61" t="s">
        <v>18</v>
      </c>
      <c r="D339" s="57" t="s">
        <v>232</v>
      </c>
      <c r="E339" s="57" t="s">
        <v>232</v>
      </c>
      <c r="F339" s="57" t="s">
        <v>232</v>
      </c>
    </row>
    <row r="340" spans="1:6" ht="15" customHeight="1" x14ac:dyDescent="0.25">
      <c r="A340" s="60" t="s">
        <v>137</v>
      </c>
      <c r="B340" s="61"/>
      <c r="C340" s="61" t="s">
        <v>18</v>
      </c>
      <c r="D340" s="62">
        <v>165</v>
      </c>
      <c r="E340" s="63" t="s">
        <v>138</v>
      </c>
      <c r="F340" s="64" t="s">
        <v>297</v>
      </c>
    </row>
    <row r="341" spans="1:6" ht="15" customHeight="1" x14ac:dyDescent="0.25">
      <c r="A341" s="60" t="s">
        <v>56</v>
      </c>
      <c r="B341" s="61"/>
      <c r="C341" s="61" t="s">
        <v>18</v>
      </c>
      <c r="D341" s="62">
        <v>240</v>
      </c>
      <c r="E341" s="63" t="s">
        <v>138</v>
      </c>
      <c r="F341" s="64" t="s">
        <v>301</v>
      </c>
    </row>
    <row r="342" spans="1:6" ht="15" customHeight="1" x14ac:dyDescent="0.25">
      <c r="A342" s="60" t="s">
        <v>60</v>
      </c>
      <c r="B342" s="61"/>
      <c r="C342" s="61" t="s">
        <v>18</v>
      </c>
      <c r="D342" s="62">
        <v>960</v>
      </c>
      <c r="E342" s="63" t="s">
        <v>138</v>
      </c>
      <c r="F342" s="64" t="s">
        <v>230</v>
      </c>
    </row>
    <row r="343" spans="1:6" ht="15" customHeight="1" x14ac:dyDescent="0.25">
      <c r="A343" s="60" t="s">
        <v>59</v>
      </c>
      <c r="B343" s="61"/>
      <c r="C343" s="61" t="s">
        <v>18</v>
      </c>
      <c r="D343" s="76">
        <v>40</v>
      </c>
      <c r="E343" s="63" t="s">
        <v>138</v>
      </c>
      <c r="F343" s="64" t="s">
        <v>204</v>
      </c>
    </row>
    <row r="344" spans="1:6" ht="15" customHeight="1" x14ac:dyDescent="0.25">
      <c r="A344" s="60" t="s">
        <v>62</v>
      </c>
      <c r="B344" s="61"/>
      <c r="C344" s="61" t="s">
        <v>18</v>
      </c>
      <c r="D344" s="76">
        <v>160</v>
      </c>
      <c r="E344" s="63" t="s">
        <v>138</v>
      </c>
      <c r="F344" s="64" t="s">
        <v>204</v>
      </c>
    </row>
    <row r="345" spans="1:6" ht="15" customHeight="1" x14ac:dyDescent="0.25">
      <c r="A345" s="60" t="s">
        <v>66</v>
      </c>
      <c r="B345" s="61"/>
      <c r="C345" s="61" t="s">
        <v>18</v>
      </c>
      <c r="D345" s="76">
        <v>155</v>
      </c>
      <c r="E345" s="63" t="s">
        <v>138</v>
      </c>
      <c r="F345" s="64" t="s">
        <v>204</v>
      </c>
    </row>
    <row r="346" spans="1:6" ht="15" customHeight="1" x14ac:dyDescent="0.25">
      <c r="A346" s="60" t="s">
        <v>68</v>
      </c>
      <c r="B346" s="61"/>
      <c r="C346" s="61" t="s">
        <v>18</v>
      </c>
      <c r="D346" s="76">
        <v>130</v>
      </c>
      <c r="E346" s="63" t="s">
        <v>138</v>
      </c>
      <c r="F346" s="64" t="s">
        <v>204</v>
      </c>
    </row>
    <row r="347" spans="1:6" ht="15" customHeight="1" x14ac:dyDescent="0.25">
      <c r="A347" s="60" t="s">
        <v>71</v>
      </c>
      <c r="B347" s="61"/>
      <c r="C347" s="61" t="s">
        <v>18</v>
      </c>
      <c r="D347" s="76">
        <v>70</v>
      </c>
      <c r="E347" s="63" t="s">
        <v>138</v>
      </c>
      <c r="F347" s="64" t="s">
        <v>204</v>
      </c>
    </row>
    <row r="348" spans="1:6" ht="15" customHeight="1" thickBot="1" x14ac:dyDescent="0.3">
      <c r="A348" s="60" t="s">
        <v>73</v>
      </c>
      <c r="B348" s="61"/>
      <c r="C348" s="61" t="s">
        <v>18</v>
      </c>
      <c r="D348" s="76">
        <v>105</v>
      </c>
      <c r="E348" s="63" t="s">
        <v>138</v>
      </c>
      <c r="F348" s="64" t="s">
        <v>204</v>
      </c>
    </row>
    <row r="349" spans="1:6" ht="15" customHeight="1" x14ac:dyDescent="0.25">
      <c r="A349" s="60" t="s">
        <v>76</v>
      </c>
      <c r="B349" s="61"/>
      <c r="C349" s="61" t="s">
        <v>18</v>
      </c>
      <c r="D349" s="57" t="s">
        <v>232</v>
      </c>
      <c r="E349" s="57" t="s">
        <v>232</v>
      </c>
      <c r="F349" s="57" t="s">
        <v>232</v>
      </c>
    </row>
    <row r="350" spans="1:6" ht="15" customHeight="1" x14ac:dyDescent="0.25">
      <c r="A350" s="60" t="s">
        <v>79</v>
      </c>
      <c r="B350" s="61"/>
      <c r="C350" s="61" t="s">
        <v>18</v>
      </c>
      <c r="D350" s="76">
        <v>390</v>
      </c>
      <c r="E350" s="63" t="s">
        <v>138</v>
      </c>
      <c r="F350" s="64" t="s">
        <v>300</v>
      </c>
    </row>
    <row r="351" spans="1:6" ht="15" customHeight="1" x14ac:dyDescent="0.25">
      <c r="A351" s="60" t="s">
        <v>81</v>
      </c>
      <c r="B351" s="61"/>
      <c r="C351" s="61" t="s">
        <v>18</v>
      </c>
      <c r="D351" s="76">
        <v>180</v>
      </c>
      <c r="E351" s="63" t="s">
        <v>138</v>
      </c>
      <c r="F351" s="64" t="s">
        <v>230</v>
      </c>
    </row>
    <row r="352" spans="1:6" ht="15" customHeight="1" thickBot="1" x14ac:dyDescent="0.3">
      <c r="A352" s="60" t="s">
        <v>83</v>
      </c>
      <c r="B352" s="61"/>
      <c r="C352" s="61" t="s">
        <v>18</v>
      </c>
      <c r="D352" s="76">
        <v>30</v>
      </c>
      <c r="E352" s="63" t="s">
        <v>138</v>
      </c>
      <c r="F352" s="64" t="s">
        <v>169</v>
      </c>
    </row>
    <row r="353" spans="1:6" ht="15" customHeight="1" thickBot="1" x14ac:dyDescent="0.3">
      <c r="A353" s="65" t="s">
        <v>85</v>
      </c>
      <c r="B353" s="66"/>
      <c r="C353" s="66" t="s">
        <v>18</v>
      </c>
      <c r="D353" s="57" t="s">
        <v>232</v>
      </c>
      <c r="E353" s="57" t="s">
        <v>232</v>
      </c>
      <c r="F353" s="57" t="s">
        <v>232</v>
      </c>
    </row>
    <row r="355" spans="1:6" ht="15" customHeight="1" thickBot="1" x14ac:dyDescent="0.3"/>
    <row r="356" spans="1:6" ht="15" customHeight="1" thickBot="1" x14ac:dyDescent="0.3">
      <c r="A356" s="50" t="s">
        <v>130</v>
      </c>
      <c r="B356" s="51" t="s">
        <v>162</v>
      </c>
      <c r="C356" s="52" t="s">
        <v>131</v>
      </c>
      <c r="D356" s="53" t="s">
        <v>132</v>
      </c>
      <c r="E356" s="52" t="s">
        <v>133</v>
      </c>
      <c r="F356" s="54" t="s">
        <v>134</v>
      </c>
    </row>
    <row r="357" spans="1:6" ht="15" customHeight="1" thickBot="1" x14ac:dyDescent="0.3">
      <c r="A357" s="55" t="s">
        <v>40</v>
      </c>
      <c r="B357" s="56"/>
      <c r="C357" s="56" t="s">
        <v>19</v>
      </c>
      <c r="D357" s="57">
        <v>480</v>
      </c>
      <c r="E357" s="58" t="s">
        <v>181</v>
      </c>
      <c r="F357" s="59" t="s">
        <v>205</v>
      </c>
    </row>
    <row r="358" spans="1:6" ht="15" customHeight="1" x14ac:dyDescent="0.25">
      <c r="A358" s="60" t="s">
        <v>41</v>
      </c>
      <c r="B358" s="61"/>
      <c r="C358" s="61" t="s">
        <v>19</v>
      </c>
      <c r="D358" s="62">
        <v>480</v>
      </c>
      <c r="E358" s="58" t="s">
        <v>181</v>
      </c>
      <c r="F358" s="59" t="s">
        <v>205</v>
      </c>
    </row>
    <row r="359" spans="1:6" ht="15" customHeight="1" x14ac:dyDescent="0.25">
      <c r="A359" s="60" t="s">
        <v>135</v>
      </c>
      <c r="B359" s="61"/>
      <c r="C359" s="61" t="s">
        <v>19</v>
      </c>
      <c r="D359" s="62">
        <v>30</v>
      </c>
      <c r="E359" s="63" t="s">
        <v>181</v>
      </c>
      <c r="F359" s="64" t="s">
        <v>307</v>
      </c>
    </row>
    <row r="360" spans="1:6" ht="15" customHeight="1" x14ac:dyDescent="0.25">
      <c r="A360" s="60" t="s">
        <v>136</v>
      </c>
      <c r="B360" s="61"/>
      <c r="C360" s="61" t="s">
        <v>19</v>
      </c>
      <c r="D360" s="62">
        <v>40</v>
      </c>
      <c r="E360" s="63" t="s">
        <v>181</v>
      </c>
      <c r="F360" s="64" t="s">
        <v>308</v>
      </c>
    </row>
    <row r="361" spans="1:6" ht="15" customHeight="1" x14ac:dyDescent="0.25">
      <c r="A361" s="60" t="s">
        <v>137</v>
      </c>
      <c r="B361" s="61"/>
      <c r="C361" s="61" t="s">
        <v>19</v>
      </c>
      <c r="D361" s="62" t="s">
        <v>305</v>
      </c>
      <c r="E361" s="63" t="s">
        <v>189</v>
      </c>
      <c r="F361" s="64" t="s">
        <v>306</v>
      </c>
    </row>
    <row r="362" spans="1:6" ht="15" customHeight="1" x14ac:dyDescent="0.25">
      <c r="A362" s="60" t="s">
        <v>56</v>
      </c>
      <c r="B362" s="61"/>
      <c r="C362" s="61" t="s">
        <v>19</v>
      </c>
      <c r="D362" s="62">
        <v>40</v>
      </c>
      <c r="E362" s="63" t="s">
        <v>181</v>
      </c>
      <c r="F362" s="64" t="s">
        <v>196</v>
      </c>
    </row>
    <row r="363" spans="1:6" ht="15" customHeight="1" x14ac:dyDescent="0.25">
      <c r="A363" s="60" t="s">
        <v>60</v>
      </c>
      <c r="B363" s="61"/>
      <c r="C363" s="61" t="s">
        <v>19</v>
      </c>
      <c r="D363" s="62" t="s">
        <v>302</v>
      </c>
      <c r="E363" s="63" t="s">
        <v>303</v>
      </c>
      <c r="F363" s="64" t="s">
        <v>304</v>
      </c>
    </row>
    <row r="364" spans="1:6" ht="15" customHeight="1" x14ac:dyDescent="0.25">
      <c r="A364" s="60" t="s">
        <v>59</v>
      </c>
      <c r="B364" s="61"/>
      <c r="C364" s="61" t="s">
        <v>19</v>
      </c>
      <c r="D364" s="77">
        <v>170</v>
      </c>
      <c r="E364" s="63" t="s">
        <v>181</v>
      </c>
      <c r="F364" s="64" t="s">
        <v>182</v>
      </c>
    </row>
    <row r="365" spans="1:6" ht="15" customHeight="1" x14ac:dyDescent="0.25">
      <c r="A365" s="60" t="s">
        <v>62</v>
      </c>
      <c r="B365" s="61"/>
      <c r="C365" s="61" t="s">
        <v>19</v>
      </c>
      <c r="D365" s="77">
        <v>190</v>
      </c>
      <c r="E365" s="63" t="s">
        <v>181</v>
      </c>
      <c r="F365" s="64" t="s">
        <v>182</v>
      </c>
    </row>
    <row r="366" spans="1:6" ht="15" customHeight="1" x14ac:dyDescent="0.25">
      <c r="A366" s="60" t="s">
        <v>66</v>
      </c>
      <c r="B366" s="61"/>
      <c r="C366" s="61" t="s">
        <v>19</v>
      </c>
      <c r="D366" s="77">
        <v>200</v>
      </c>
      <c r="E366" s="63" t="s">
        <v>181</v>
      </c>
      <c r="F366" s="64" t="s">
        <v>182</v>
      </c>
    </row>
    <row r="367" spans="1:6" ht="15" customHeight="1" x14ac:dyDescent="0.25">
      <c r="A367" s="60" t="s">
        <v>68</v>
      </c>
      <c r="B367" s="61"/>
      <c r="C367" s="61" t="s">
        <v>19</v>
      </c>
      <c r="D367" s="77">
        <v>140</v>
      </c>
      <c r="E367" s="63" t="s">
        <v>181</v>
      </c>
      <c r="F367" s="64" t="s">
        <v>182</v>
      </c>
    </row>
    <row r="368" spans="1:6" ht="15" customHeight="1" x14ac:dyDescent="0.25">
      <c r="A368" s="60" t="s">
        <v>71</v>
      </c>
      <c r="B368" s="61"/>
      <c r="C368" s="61" t="s">
        <v>19</v>
      </c>
      <c r="D368" s="77">
        <v>40</v>
      </c>
      <c r="E368" s="63" t="s">
        <v>181</v>
      </c>
      <c r="F368" s="64" t="s">
        <v>196</v>
      </c>
    </row>
    <row r="369" spans="1:7" ht="15" customHeight="1" x14ac:dyDescent="0.25">
      <c r="A369" s="60" t="s">
        <v>73</v>
      </c>
      <c r="B369" s="61"/>
      <c r="C369" s="61" t="s">
        <v>19</v>
      </c>
      <c r="D369" s="77">
        <v>80</v>
      </c>
      <c r="E369" s="63" t="s">
        <v>181</v>
      </c>
      <c r="F369" s="64" t="s">
        <v>197</v>
      </c>
    </row>
    <row r="370" spans="1:7" ht="15" customHeight="1" x14ac:dyDescent="0.25">
      <c r="A370" s="60" t="s">
        <v>76</v>
      </c>
      <c r="B370" s="61"/>
      <c r="C370" s="61" t="s">
        <v>19</v>
      </c>
      <c r="D370" s="77">
        <v>120</v>
      </c>
      <c r="E370" s="63" t="s">
        <v>181</v>
      </c>
      <c r="F370" s="64" t="s">
        <v>170</v>
      </c>
    </row>
    <row r="371" spans="1:7" ht="15" customHeight="1" x14ac:dyDescent="0.25">
      <c r="A371" s="60" t="s">
        <v>79</v>
      </c>
      <c r="B371" s="61"/>
      <c r="C371" s="61" t="s">
        <v>19</v>
      </c>
      <c r="D371" s="77">
        <v>40</v>
      </c>
      <c r="E371" s="63" t="s">
        <v>181</v>
      </c>
      <c r="F371" s="64" t="s">
        <v>196</v>
      </c>
    </row>
    <row r="372" spans="1:7" ht="15" customHeight="1" x14ac:dyDescent="0.25">
      <c r="A372" s="60" t="s">
        <v>81</v>
      </c>
      <c r="B372" s="61"/>
      <c r="C372" s="61" t="s">
        <v>19</v>
      </c>
      <c r="D372" s="77">
        <v>480</v>
      </c>
      <c r="E372" s="63" t="s">
        <v>181</v>
      </c>
      <c r="F372" s="64" t="s">
        <v>170</v>
      </c>
    </row>
    <row r="373" spans="1:7" ht="15" customHeight="1" x14ac:dyDescent="0.25">
      <c r="A373" s="60" t="s">
        <v>83</v>
      </c>
      <c r="B373" s="61"/>
      <c r="C373" s="61" t="s">
        <v>19</v>
      </c>
      <c r="D373" s="77" t="s">
        <v>174</v>
      </c>
      <c r="E373" s="77" t="s">
        <v>174</v>
      </c>
      <c r="F373" s="77" t="s">
        <v>174</v>
      </c>
      <c r="G373" t="s">
        <v>141</v>
      </c>
    </row>
    <row r="374" spans="1:7" ht="15" customHeight="1" thickBot="1" x14ac:dyDescent="0.3">
      <c r="A374" s="65" t="s">
        <v>85</v>
      </c>
      <c r="B374" s="66"/>
      <c r="C374" s="66" t="s">
        <v>19</v>
      </c>
      <c r="D374" s="77">
        <v>480</v>
      </c>
      <c r="E374" s="63" t="s">
        <v>181</v>
      </c>
      <c r="F374" s="68" t="s">
        <v>170</v>
      </c>
    </row>
    <row r="376" spans="1:7" ht="15" customHeight="1" thickBot="1" x14ac:dyDescent="0.3"/>
    <row r="377" spans="1:7" ht="15" customHeight="1" thickBot="1" x14ac:dyDescent="0.3">
      <c r="A377" s="50" t="s">
        <v>130</v>
      </c>
      <c r="B377" s="51" t="s">
        <v>162</v>
      </c>
      <c r="C377" s="52" t="s">
        <v>131</v>
      </c>
      <c r="D377" s="53" t="s">
        <v>132</v>
      </c>
      <c r="E377" s="52" t="s">
        <v>133</v>
      </c>
      <c r="F377" s="54" t="s">
        <v>134</v>
      </c>
    </row>
    <row r="378" spans="1:7" ht="15" customHeight="1" x14ac:dyDescent="0.25">
      <c r="A378" s="55" t="s">
        <v>40</v>
      </c>
      <c r="B378" s="56"/>
      <c r="C378" s="56" t="s">
        <v>17</v>
      </c>
      <c r="D378" s="57" t="s">
        <v>174</v>
      </c>
      <c r="E378" s="58" t="s">
        <v>174</v>
      </c>
      <c r="F378" s="59" t="s">
        <v>174</v>
      </c>
    </row>
    <row r="379" spans="1:7" ht="15" customHeight="1" x14ac:dyDescent="0.25">
      <c r="A379" s="60" t="s">
        <v>41</v>
      </c>
      <c r="B379" s="61"/>
      <c r="C379" s="61" t="s">
        <v>17</v>
      </c>
      <c r="D379" s="62" t="s">
        <v>174</v>
      </c>
      <c r="E379" s="63" t="s">
        <v>174</v>
      </c>
      <c r="F379" s="64" t="s">
        <v>174</v>
      </c>
    </row>
    <row r="380" spans="1:7" ht="15" customHeight="1" x14ac:dyDescent="0.25">
      <c r="A380" s="60" t="s">
        <v>135</v>
      </c>
      <c r="B380" s="61"/>
      <c r="C380" s="61" t="s">
        <v>17</v>
      </c>
      <c r="D380" s="62" t="s">
        <v>174</v>
      </c>
      <c r="E380" s="63" t="s">
        <v>174</v>
      </c>
      <c r="F380" s="64" t="s">
        <v>174</v>
      </c>
    </row>
    <row r="381" spans="1:7" ht="15" customHeight="1" x14ac:dyDescent="0.25">
      <c r="A381" s="60" t="s">
        <v>136</v>
      </c>
      <c r="B381" s="61"/>
      <c r="C381" s="61" t="s">
        <v>17</v>
      </c>
      <c r="D381" s="62" t="s">
        <v>314</v>
      </c>
      <c r="E381" s="63" t="s">
        <v>138</v>
      </c>
      <c r="F381" s="64" t="s">
        <v>315</v>
      </c>
    </row>
    <row r="382" spans="1:7" ht="15" customHeight="1" x14ac:dyDescent="0.25">
      <c r="A382" s="60" t="s">
        <v>137</v>
      </c>
      <c r="B382" s="61"/>
      <c r="C382" s="61" t="s">
        <v>17</v>
      </c>
      <c r="D382" s="62" t="s">
        <v>310</v>
      </c>
      <c r="E382" s="63" t="s">
        <v>138</v>
      </c>
      <c r="F382" s="64" t="s">
        <v>311</v>
      </c>
    </row>
    <row r="383" spans="1:7" ht="15" customHeight="1" x14ac:dyDescent="0.25">
      <c r="A383" s="60" t="s">
        <v>56</v>
      </c>
      <c r="B383" s="61"/>
      <c r="C383" s="61" t="s">
        <v>17</v>
      </c>
      <c r="D383" s="62" t="s">
        <v>312</v>
      </c>
      <c r="E383" s="63" t="s">
        <v>138</v>
      </c>
      <c r="F383" s="64" t="s">
        <v>313</v>
      </c>
    </row>
    <row r="384" spans="1:7" ht="15" customHeight="1" x14ac:dyDescent="0.25">
      <c r="A384" s="60" t="s">
        <v>60</v>
      </c>
      <c r="B384" s="61"/>
      <c r="C384" s="61" t="s">
        <v>17</v>
      </c>
      <c r="D384" s="62" t="s">
        <v>316</v>
      </c>
      <c r="E384" s="63" t="s">
        <v>256</v>
      </c>
      <c r="F384" s="64" t="s">
        <v>317</v>
      </c>
    </row>
    <row r="385" spans="1:6" ht="15" customHeight="1" x14ac:dyDescent="0.25">
      <c r="A385" s="60" t="s">
        <v>59</v>
      </c>
      <c r="B385" s="61"/>
      <c r="C385" s="61" t="s">
        <v>17</v>
      </c>
      <c r="D385" s="77">
        <v>160</v>
      </c>
      <c r="E385" s="63" t="s">
        <v>138</v>
      </c>
      <c r="F385" s="64" t="s">
        <v>178</v>
      </c>
    </row>
    <row r="386" spans="1:6" ht="15" customHeight="1" x14ac:dyDescent="0.25">
      <c r="A386" s="60" t="s">
        <v>62</v>
      </c>
      <c r="B386" s="61"/>
      <c r="C386" s="61" t="s">
        <v>17</v>
      </c>
      <c r="D386" s="77">
        <v>160</v>
      </c>
      <c r="E386" s="63" t="s">
        <v>138</v>
      </c>
      <c r="F386" s="64" t="s">
        <v>178</v>
      </c>
    </row>
    <row r="387" spans="1:6" ht="15" customHeight="1" x14ac:dyDescent="0.25">
      <c r="A387" s="60" t="s">
        <v>66</v>
      </c>
      <c r="B387" s="61"/>
      <c r="C387" s="61" t="s">
        <v>17</v>
      </c>
      <c r="D387" s="77">
        <v>130</v>
      </c>
      <c r="E387" s="63" t="s">
        <v>237</v>
      </c>
      <c r="F387" s="64" t="s">
        <v>178</v>
      </c>
    </row>
    <row r="388" spans="1:6" ht="15" customHeight="1" x14ac:dyDescent="0.25">
      <c r="A388" s="60" t="s">
        <v>68</v>
      </c>
      <c r="B388" s="61"/>
      <c r="C388" s="61" t="s">
        <v>17</v>
      </c>
      <c r="D388" s="77">
        <v>160</v>
      </c>
      <c r="E388" s="63" t="s">
        <v>138</v>
      </c>
      <c r="F388" s="64" t="s">
        <v>178</v>
      </c>
    </row>
    <row r="389" spans="1:6" ht="15" customHeight="1" x14ac:dyDescent="0.25">
      <c r="A389" s="60" t="s">
        <v>71</v>
      </c>
      <c r="B389" s="61"/>
      <c r="C389" s="61" t="s">
        <v>17</v>
      </c>
      <c r="D389" s="77">
        <v>90</v>
      </c>
      <c r="E389" s="63" t="s">
        <v>138</v>
      </c>
      <c r="F389" s="64" t="s">
        <v>178</v>
      </c>
    </row>
    <row r="390" spans="1:6" ht="15" customHeight="1" x14ac:dyDescent="0.25">
      <c r="A390" s="60" t="s">
        <v>73</v>
      </c>
      <c r="B390" s="61"/>
      <c r="C390" s="61" t="s">
        <v>17</v>
      </c>
      <c r="D390" s="77">
        <v>105</v>
      </c>
      <c r="E390" s="63" t="s">
        <v>138</v>
      </c>
      <c r="F390" s="64" t="s">
        <v>178</v>
      </c>
    </row>
    <row r="391" spans="1:6" ht="15" customHeight="1" x14ac:dyDescent="0.25">
      <c r="A391" s="60" t="s">
        <v>76</v>
      </c>
      <c r="B391" s="61"/>
      <c r="C391" s="61" t="s">
        <v>17</v>
      </c>
      <c r="D391" s="77">
        <v>150</v>
      </c>
      <c r="E391" s="63" t="s">
        <v>138</v>
      </c>
      <c r="F391" s="64" t="s">
        <v>309</v>
      </c>
    </row>
    <row r="392" spans="1:6" ht="15" customHeight="1" x14ac:dyDescent="0.25">
      <c r="A392" s="60" t="s">
        <v>79</v>
      </c>
      <c r="B392" s="61"/>
      <c r="C392" s="61" t="s">
        <v>17</v>
      </c>
      <c r="D392" s="77">
        <v>210</v>
      </c>
      <c r="E392" s="63" t="s">
        <v>138</v>
      </c>
      <c r="F392" s="64" t="s">
        <v>170</v>
      </c>
    </row>
    <row r="393" spans="1:6" ht="15" customHeight="1" x14ac:dyDescent="0.25">
      <c r="A393" s="60" t="s">
        <v>81</v>
      </c>
      <c r="B393" s="61"/>
      <c r="C393" s="61" t="s">
        <v>17</v>
      </c>
      <c r="D393" s="77" t="s">
        <v>174</v>
      </c>
      <c r="E393" s="63" t="s">
        <v>174</v>
      </c>
      <c r="F393" s="64" t="s">
        <v>174</v>
      </c>
    </row>
    <row r="394" spans="1:6" ht="15" customHeight="1" x14ac:dyDescent="0.25">
      <c r="A394" s="60" t="s">
        <v>83</v>
      </c>
      <c r="B394" s="61"/>
      <c r="C394" s="61" t="s">
        <v>17</v>
      </c>
      <c r="D394" s="77" t="s">
        <v>174</v>
      </c>
      <c r="E394" s="63" t="s">
        <v>174</v>
      </c>
      <c r="F394" s="64" t="s">
        <v>174</v>
      </c>
    </row>
    <row r="395" spans="1:6" ht="15" customHeight="1" thickBot="1" x14ac:dyDescent="0.3">
      <c r="A395" s="65" t="s">
        <v>85</v>
      </c>
      <c r="B395" s="66"/>
      <c r="C395" s="66" t="s">
        <v>17</v>
      </c>
      <c r="D395" s="77">
        <v>240</v>
      </c>
      <c r="E395" s="63" t="s">
        <v>138</v>
      </c>
      <c r="F395" s="68" t="s">
        <v>170</v>
      </c>
    </row>
    <row r="397" spans="1:6" ht="15" customHeight="1" thickBot="1" x14ac:dyDescent="0.3"/>
    <row r="398" spans="1:6" ht="15" customHeight="1" thickBot="1" x14ac:dyDescent="0.3">
      <c r="A398" s="50" t="s">
        <v>130</v>
      </c>
      <c r="B398" s="51" t="s">
        <v>163</v>
      </c>
      <c r="C398" s="52" t="s">
        <v>131</v>
      </c>
      <c r="D398" s="53" t="s">
        <v>132</v>
      </c>
      <c r="E398" s="52" t="s">
        <v>133</v>
      </c>
      <c r="F398" s="54" t="s">
        <v>134</v>
      </c>
    </row>
    <row r="399" spans="1:6" ht="15" customHeight="1" thickBot="1" x14ac:dyDescent="0.3">
      <c r="A399" s="55" t="s">
        <v>40</v>
      </c>
      <c r="B399" s="56"/>
      <c r="C399" s="56" t="s">
        <v>18</v>
      </c>
      <c r="D399" s="57" t="s">
        <v>232</v>
      </c>
      <c r="E399" s="57" t="s">
        <v>232</v>
      </c>
      <c r="F399" s="57" t="s">
        <v>232</v>
      </c>
    </row>
    <row r="400" spans="1:6" ht="15" customHeight="1" x14ac:dyDescent="0.25">
      <c r="A400" s="60" t="s">
        <v>41</v>
      </c>
      <c r="B400" s="61"/>
      <c r="C400" s="61" t="s">
        <v>18</v>
      </c>
      <c r="D400" s="57" t="s">
        <v>232</v>
      </c>
      <c r="E400" s="57" t="s">
        <v>232</v>
      </c>
      <c r="F400" s="57" t="s">
        <v>232</v>
      </c>
    </row>
    <row r="401" spans="1:6" ht="15" customHeight="1" x14ac:dyDescent="0.25">
      <c r="A401" s="60" t="s">
        <v>135</v>
      </c>
      <c r="B401" s="61"/>
      <c r="C401" s="61" t="s">
        <v>18</v>
      </c>
      <c r="D401" s="62">
        <v>30</v>
      </c>
      <c r="E401" s="63" t="s">
        <v>138</v>
      </c>
      <c r="F401" s="64" t="s">
        <v>171</v>
      </c>
    </row>
    <row r="402" spans="1:6" ht="15" customHeight="1" x14ac:dyDescent="0.25">
      <c r="A402" s="60" t="s">
        <v>136</v>
      </c>
      <c r="B402" s="61"/>
      <c r="C402" s="61" t="s">
        <v>18</v>
      </c>
      <c r="D402" s="62" t="s">
        <v>319</v>
      </c>
      <c r="E402" s="63" t="s">
        <v>227</v>
      </c>
      <c r="F402" s="64" t="s">
        <v>320</v>
      </c>
    </row>
    <row r="403" spans="1:6" ht="15" customHeight="1" x14ac:dyDescent="0.25">
      <c r="A403" s="60" t="s">
        <v>137</v>
      </c>
      <c r="B403" s="61"/>
      <c r="C403" s="61" t="s">
        <v>18</v>
      </c>
      <c r="D403" s="62">
        <v>60</v>
      </c>
      <c r="E403" s="63" t="s">
        <v>138</v>
      </c>
      <c r="F403" s="64" t="s">
        <v>169</v>
      </c>
    </row>
    <row r="404" spans="1:6" ht="15" customHeight="1" x14ac:dyDescent="0.25">
      <c r="A404" s="60" t="s">
        <v>56</v>
      </c>
      <c r="B404" s="61"/>
      <c r="C404" s="61" t="s">
        <v>18</v>
      </c>
      <c r="D404" s="62">
        <v>280</v>
      </c>
      <c r="E404" s="63" t="s">
        <v>138</v>
      </c>
      <c r="F404" s="64" t="s">
        <v>230</v>
      </c>
    </row>
    <row r="405" spans="1:6" ht="15" customHeight="1" x14ac:dyDescent="0.25">
      <c r="A405" s="60" t="s">
        <v>60</v>
      </c>
      <c r="B405" s="61"/>
      <c r="C405" s="61" t="s">
        <v>18</v>
      </c>
      <c r="D405" s="62">
        <v>1440</v>
      </c>
      <c r="E405" s="63" t="s">
        <v>138</v>
      </c>
      <c r="F405" s="64" t="s">
        <v>230</v>
      </c>
    </row>
    <row r="406" spans="1:6" ht="15" customHeight="1" x14ac:dyDescent="0.25">
      <c r="A406" s="60" t="s">
        <v>59</v>
      </c>
      <c r="B406" s="61"/>
      <c r="C406" s="61" t="s">
        <v>18</v>
      </c>
      <c r="D406" s="76">
        <v>140</v>
      </c>
      <c r="E406" s="63" t="s">
        <v>138</v>
      </c>
      <c r="F406" s="64" t="s">
        <v>204</v>
      </c>
    </row>
    <row r="407" spans="1:6" ht="15" customHeight="1" x14ac:dyDescent="0.25">
      <c r="A407" s="60" t="s">
        <v>62</v>
      </c>
      <c r="B407" s="61"/>
      <c r="C407" s="61" t="s">
        <v>18</v>
      </c>
      <c r="D407" s="76">
        <v>125</v>
      </c>
      <c r="E407" s="63" t="s">
        <v>138</v>
      </c>
      <c r="F407" s="64" t="s">
        <v>204</v>
      </c>
    </row>
    <row r="408" spans="1:6" ht="15" customHeight="1" x14ac:dyDescent="0.25">
      <c r="A408" s="60" t="s">
        <v>66</v>
      </c>
      <c r="B408" s="61"/>
      <c r="C408" s="61" t="s">
        <v>18</v>
      </c>
      <c r="D408" s="76">
        <v>105</v>
      </c>
      <c r="E408" s="63" t="s">
        <v>138</v>
      </c>
      <c r="F408" s="64" t="s">
        <v>204</v>
      </c>
    </row>
    <row r="409" spans="1:6" ht="15" customHeight="1" x14ac:dyDescent="0.25">
      <c r="A409" s="60" t="s">
        <v>68</v>
      </c>
      <c r="B409" s="61"/>
      <c r="C409" s="61" t="s">
        <v>18</v>
      </c>
      <c r="D409" s="76">
        <v>140</v>
      </c>
      <c r="E409" s="63" t="s">
        <v>138</v>
      </c>
      <c r="F409" s="64" t="s">
        <v>204</v>
      </c>
    </row>
    <row r="410" spans="1:6" ht="15" customHeight="1" x14ac:dyDescent="0.25">
      <c r="A410" s="60" t="s">
        <v>71</v>
      </c>
      <c r="B410" s="61"/>
      <c r="C410" s="61" t="s">
        <v>18</v>
      </c>
      <c r="D410" s="76">
        <v>100</v>
      </c>
      <c r="E410" s="63" t="s">
        <v>138</v>
      </c>
      <c r="F410" s="64" t="s">
        <v>204</v>
      </c>
    </row>
    <row r="411" spans="1:6" ht="15" customHeight="1" x14ac:dyDescent="0.25">
      <c r="A411" s="60" t="s">
        <v>73</v>
      </c>
      <c r="B411" s="61"/>
      <c r="C411" s="61" t="s">
        <v>18</v>
      </c>
      <c r="D411" s="76">
        <v>140</v>
      </c>
      <c r="E411" s="63" t="s">
        <v>138</v>
      </c>
      <c r="F411" s="64" t="s">
        <v>204</v>
      </c>
    </row>
    <row r="412" spans="1:6" ht="15" customHeight="1" x14ac:dyDescent="0.25">
      <c r="A412" s="60" t="s">
        <v>76</v>
      </c>
      <c r="B412" s="61"/>
      <c r="C412" s="61" t="s">
        <v>18</v>
      </c>
      <c r="D412" s="76">
        <v>40</v>
      </c>
      <c r="E412" s="63" t="s">
        <v>138</v>
      </c>
      <c r="F412" s="64" t="s">
        <v>169</v>
      </c>
    </row>
    <row r="413" spans="1:6" ht="15" customHeight="1" x14ac:dyDescent="0.25">
      <c r="A413" s="60" t="s">
        <v>79</v>
      </c>
      <c r="B413" s="61"/>
      <c r="C413" s="61" t="s">
        <v>18</v>
      </c>
      <c r="D413" s="76">
        <v>40</v>
      </c>
      <c r="E413" s="63" t="s">
        <v>138</v>
      </c>
      <c r="F413" s="64" t="s">
        <v>301</v>
      </c>
    </row>
    <row r="414" spans="1:6" ht="15" customHeight="1" x14ac:dyDescent="0.25">
      <c r="A414" s="60" t="s">
        <v>81</v>
      </c>
      <c r="B414" s="61"/>
      <c r="C414" s="61" t="s">
        <v>18</v>
      </c>
      <c r="D414" s="76">
        <v>80</v>
      </c>
      <c r="E414" s="63" t="s">
        <v>138</v>
      </c>
      <c r="F414" s="64" t="s">
        <v>318</v>
      </c>
    </row>
    <row r="415" spans="1:6" ht="15" customHeight="1" x14ac:dyDescent="0.25">
      <c r="A415" s="60" t="s">
        <v>83</v>
      </c>
      <c r="B415" s="61"/>
      <c r="C415" s="61" t="s">
        <v>18</v>
      </c>
      <c r="D415" s="76">
        <v>70</v>
      </c>
      <c r="E415" s="63" t="s">
        <v>138</v>
      </c>
      <c r="F415" s="64" t="s">
        <v>318</v>
      </c>
    </row>
    <row r="416" spans="1:6" ht="15" customHeight="1" thickBot="1" x14ac:dyDescent="0.3">
      <c r="A416" s="65" t="s">
        <v>85</v>
      </c>
      <c r="B416" s="66"/>
      <c r="C416" s="66" t="s">
        <v>18</v>
      </c>
      <c r="D416" s="76"/>
      <c r="E416" s="67"/>
      <c r="F416" s="68"/>
    </row>
    <row r="418" spans="1:6" ht="15" customHeight="1" thickBot="1" x14ac:dyDescent="0.3"/>
    <row r="419" spans="1:6" ht="15" customHeight="1" thickBot="1" x14ac:dyDescent="0.3">
      <c r="A419" s="50" t="s">
        <v>130</v>
      </c>
      <c r="B419" s="51" t="s">
        <v>163</v>
      </c>
      <c r="C419" s="52" t="s">
        <v>131</v>
      </c>
      <c r="D419" s="53" t="s">
        <v>132</v>
      </c>
      <c r="E419" s="52" t="s">
        <v>133</v>
      </c>
      <c r="F419" s="54" t="s">
        <v>134</v>
      </c>
    </row>
    <row r="420" spans="1:6" ht="15" customHeight="1" x14ac:dyDescent="0.25">
      <c r="A420" s="55" t="s">
        <v>40</v>
      </c>
      <c r="B420" s="56"/>
      <c r="C420" s="56" t="s">
        <v>19</v>
      </c>
      <c r="D420" s="69">
        <v>480</v>
      </c>
      <c r="E420" s="70" t="s">
        <v>138</v>
      </c>
      <c r="F420" s="71" t="s">
        <v>205</v>
      </c>
    </row>
    <row r="421" spans="1:6" ht="15" customHeight="1" x14ac:dyDescent="0.25">
      <c r="A421" s="60" t="s">
        <v>41</v>
      </c>
      <c r="B421" s="61"/>
      <c r="C421" s="61" t="s">
        <v>19</v>
      </c>
      <c r="D421" s="72">
        <v>480</v>
      </c>
      <c r="E421" s="73" t="s">
        <v>138</v>
      </c>
      <c r="F421" s="74" t="s">
        <v>205</v>
      </c>
    </row>
    <row r="422" spans="1:6" ht="15" customHeight="1" x14ac:dyDescent="0.25">
      <c r="A422" s="60" t="s">
        <v>135</v>
      </c>
      <c r="B422" s="61"/>
      <c r="C422" s="61" t="s">
        <v>19</v>
      </c>
      <c r="D422" s="72">
        <v>60</v>
      </c>
      <c r="E422" s="73" t="s">
        <v>138</v>
      </c>
      <c r="F422" s="74" t="s">
        <v>321</v>
      </c>
    </row>
    <row r="423" spans="1:6" ht="15" customHeight="1" x14ac:dyDescent="0.25">
      <c r="A423" s="60" t="s">
        <v>136</v>
      </c>
      <c r="B423" s="61"/>
      <c r="C423" s="61" t="s">
        <v>19</v>
      </c>
      <c r="D423" s="72">
        <v>110</v>
      </c>
      <c r="E423" s="73" t="s">
        <v>138</v>
      </c>
      <c r="F423" s="74" t="s">
        <v>322</v>
      </c>
    </row>
    <row r="424" spans="1:6" ht="15" customHeight="1" x14ac:dyDescent="0.25">
      <c r="A424" s="60" t="s">
        <v>137</v>
      </c>
      <c r="B424" s="61"/>
      <c r="C424" s="61" t="s">
        <v>19</v>
      </c>
      <c r="D424" s="72">
        <v>40</v>
      </c>
      <c r="E424" s="73" t="s">
        <v>138</v>
      </c>
      <c r="F424" s="74" t="s">
        <v>196</v>
      </c>
    </row>
    <row r="425" spans="1:6" ht="15" customHeight="1" x14ac:dyDescent="0.25">
      <c r="A425" s="60" t="s">
        <v>56</v>
      </c>
      <c r="B425" s="61"/>
      <c r="C425" s="61" t="s">
        <v>19</v>
      </c>
      <c r="D425" s="6">
        <v>440</v>
      </c>
      <c r="E425" s="73" t="s">
        <v>138</v>
      </c>
      <c r="F425" s="74" t="s">
        <v>230</v>
      </c>
    </row>
    <row r="426" spans="1:6" ht="15" customHeight="1" x14ac:dyDescent="0.25">
      <c r="A426" s="60" t="s">
        <v>60</v>
      </c>
      <c r="B426" s="61"/>
      <c r="C426" s="61" t="s">
        <v>19</v>
      </c>
      <c r="D426" s="6">
        <v>1215</v>
      </c>
      <c r="E426" s="73" t="s">
        <v>138</v>
      </c>
      <c r="F426" s="74" t="s">
        <v>230</v>
      </c>
    </row>
    <row r="427" spans="1:6" ht="15" customHeight="1" x14ac:dyDescent="0.25">
      <c r="A427" s="60" t="s">
        <v>59</v>
      </c>
      <c r="B427" s="61"/>
      <c r="C427" s="61" t="s">
        <v>19</v>
      </c>
      <c r="D427" s="6">
        <v>40</v>
      </c>
      <c r="E427" s="73" t="s">
        <v>138</v>
      </c>
      <c r="F427" s="74" t="s">
        <v>196</v>
      </c>
    </row>
    <row r="428" spans="1:6" ht="15" customHeight="1" x14ac:dyDescent="0.25">
      <c r="A428" s="60" t="s">
        <v>62</v>
      </c>
      <c r="B428" s="61"/>
      <c r="C428" s="61" t="s">
        <v>19</v>
      </c>
      <c r="D428" s="6">
        <v>450</v>
      </c>
      <c r="E428" s="73" t="s">
        <v>138</v>
      </c>
      <c r="F428" s="74" t="s">
        <v>204</v>
      </c>
    </row>
    <row r="429" spans="1:6" ht="15" customHeight="1" x14ac:dyDescent="0.25">
      <c r="A429" s="60" t="s">
        <v>66</v>
      </c>
      <c r="B429" s="61"/>
      <c r="C429" s="61" t="s">
        <v>19</v>
      </c>
      <c r="D429" s="6">
        <v>120</v>
      </c>
      <c r="E429" s="73" t="s">
        <v>138</v>
      </c>
      <c r="F429" s="74" t="s">
        <v>204</v>
      </c>
    </row>
    <row r="430" spans="1:6" ht="15" customHeight="1" x14ac:dyDescent="0.25">
      <c r="A430" s="60" t="s">
        <v>68</v>
      </c>
      <c r="B430" s="61"/>
      <c r="C430" s="61" t="s">
        <v>19</v>
      </c>
      <c r="D430" s="6">
        <v>120</v>
      </c>
      <c r="E430" s="73" t="s">
        <v>138</v>
      </c>
      <c r="F430" s="74" t="s">
        <v>204</v>
      </c>
    </row>
    <row r="431" spans="1:6" ht="15" customHeight="1" x14ac:dyDescent="0.25">
      <c r="A431" s="60" t="s">
        <v>71</v>
      </c>
      <c r="B431" s="61"/>
      <c r="C431" s="61" t="s">
        <v>19</v>
      </c>
      <c r="D431" s="6">
        <v>40</v>
      </c>
      <c r="E431" s="73" t="s">
        <v>138</v>
      </c>
      <c r="F431" s="74" t="s">
        <v>196</v>
      </c>
    </row>
    <row r="432" spans="1:6" ht="15" customHeight="1" x14ac:dyDescent="0.25">
      <c r="A432" s="60" t="s">
        <v>73</v>
      </c>
      <c r="B432" s="61"/>
      <c r="C432" s="61" t="s">
        <v>19</v>
      </c>
      <c r="D432" s="6">
        <v>110</v>
      </c>
      <c r="E432" s="73" t="s">
        <v>138</v>
      </c>
      <c r="F432" s="74" t="s">
        <v>204</v>
      </c>
    </row>
    <row r="433" spans="1:6" ht="15" customHeight="1" x14ac:dyDescent="0.25">
      <c r="A433" s="60" t="s">
        <v>76</v>
      </c>
      <c r="B433" s="61"/>
      <c r="C433" s="61" t="s">
        <v>19</v>
      </c>
      <c r="D433" s="6">
        <v>480</v>
      </c>
      <c r="E433" s="73" t="s">
        <v>138</v>
      </c>
      <c r="F433" s="74" t="s">
        <v>230</v>
      </c>
    </row>
    <row r="434" spans="1:6" ht="15" customHeight="1" x14ac:dyDescent="0.25">
      <c r="A434" s="60" t="s">
        <v>79</v>
      </c>
      <c r="B434" s="61"/>
      <c r="C434" s="61" t="s">
        <v>19</v>
      </c>
      <c r="D434" s="6">
        <v>160</v>
      </c>
      <c r="E434" s="73" t="s">
        <v>138</v>
      </c>
      <c r="F434" s="74" t="s">
        <v>230</v>
      </c>
    </row>
    <row r="435" spans="1:6" ht="15" customHeight="1" x14ac:dyDescent="0.25">
      <c r="A435" s="60" t="s">
        <v>81</v>
      </c>
      <c r="B435" s="61"/>
      <c r="C435" s="61" t="s">
        <v>19</v>
      </c>
      <c r="D435" s="6">
        <v>480</v>
      </c>
      <c r="E435" s="73" t="s">
        <v>138</v>
      </c>
      <c r="F435" s="74" t="s">
        <v>230</v>
      </c>
    </row>
    <row r="436" spans="1:6" ht="15" customHeight="1" x14ac:dyDescent="0.25">
      <c r="A436" s="60" t="s">
        <v>83</v>
      </c>
      <c r="B436" s="61"/>
      <c r="C436" s="61" t="s">
        <v>19</v>
      </c>
      <c r="D436" s="6">
        <v>40</v>
      </c>
      <c r="E436" s="73" t="s">
        <v>138</v>
      </c>
      <c r="F436" s="74" t="s">
        <v>196</v>
      </c>
    </row>
    <row r="437" spans="1:6" ht="15" customHeight="1" thickBot="1" x14ac:dyDescent="0.3">
      <c r="A437" s="65" t="s">
        <v>85</v>
      </c>
      <c r="B437" s="66"/>
      <c r="C437" s="66" t="s">
        <v>19</v>
      </c>
      <c r="D437" s="6">
        <v>150</v>
      </c>
      <c r="E437" s="73" t="s">
        <v>138</v>
      </c>
      <c r="F437" s="75" t="s">
        <v>230</v>
      </c>
    </row>
    <row r="439" spans="1:6" ht="15" customHeight="1" thickBot="1" x14ac:dyDescent="0.3"/>
    <row r="440" spans="1:6" ht="15" customHeight="1" thickBot="1" x14ac:dyDescent="0.3">
      <c r="A440" s="50" t="s">
        <v>130</v>
      </c>
      <c r="B440" s="51" t="s">
        <v>164</v>
      </c>
      <c r="C440" s="52" t="s">
        <v>131</v>
      </c>
      <c r="D440" s="53" t="s">
        <v>132</v>
      </c>
      <c r="E440" s="52" t="s">
        <v>133</v>
      </c>
      <c r="F440" s="54" t="s">
        <v>134</v>
      </c>
    </row>
    <row r="441" spans="1:6" ht="15" customHeight="1" x14ac:dyDescent="0.25">
      <c r="A441" s="55" t="s">
        <v>40</v>
      </c>
      <c r="B441" s="56"/>
      <c r="C441" s="56" t="s">
        <v>17</v>
      </c>
      <c r="D441" s="69">
        <v>480</v>
      </c>
      <c r="E441" s="70"/>
      <c r="F441" s="71" t="s">
        <v>332</v>
      </c>
    </row>
    <row r="442" spans="1:6" ht="15" customHeight="1" x14ac:dyDescent="0.25">
      <c r="A442" s="60" t="s">
        <v>41</v>
      </c>
      <c r="B442" s="61"/>
      <c r="C442" s="61" t="s">
        <v>17</v>
      </c>
      <c r="D442" s="72">
        <v>480</v>
      </c>
      <c r="E442" s="73"/>
      <c r="F442" s="74" t="s">
        <v>332</v>
      </c>
    </row>
    <row r="443" spans="1:6" ht="15" customHeight="1" x14ac:dyDescent="0.25">
      <c r="A443" s="60" t="s">
        <v>135</v>
      </c>
      <c r="B443" s="61"/>
      <c r="C443" s="61" t="s">
        <v>17</v>
      </c>
      <c r="D443" s="72" t="s">
        <v>325</v>
      </c>
      <c r="E443" s="73" t="s">
        <v>213</v>
      </c>
      <c r="F443" s="74" t="s">
        <v>326</v>
      </c>
    </row>
    <row r="444" spans="1:6" ht="15" customHeight="1" x14ac:dyDescent="0.25">
      <c r="A444" s="60" t="s">
        <v>136</v>
      </c>
      <c r="B444" s="61"/>
      <c r="C444" s="61" t="s">
        <v>17</v>
      </c>
      <c r="D444" s="72" t="s">
        <v>323</v>
      </c>
      <c r="E444" s="73" t="s">
        <v>237</v>
      </c>
      <c r="F444" s="74" t="s">
        <v>324</v>
      </c>
    </row>
    <row r="445" spans="1:6" ht="15" customHeight="1" x14ac:dyDescent="0.25">
      <c r="A445" s="60" t="s">
        <v>137</v>
      </c>
      <c r="B445" s="61"/>
      <c r="C445" s="61" t="s">
        <v>17</v>
      </c>
      <c r="D445" s="72" t="s">
        <v>327</v>
      </c>
      <c r="E445" s="73" t="s">
        <v>138</v>
      </c>
      <c r="F445" s="74" t="s">
        <v>328</v>
      </c>
    </row>
    <row r="446" spans="1:6" ht="15" customHeight="1" x14ac:dyDescent="0.25">
      <c r="A446" s="60" t="s">
        <v>56</v>
      </c>
      <c r="B446" s="61"/>
      <c r="C446" s="61" t="s">
        <v>17</v>
      </c>
      <c r="D446" s="76">
        <v>480</v>
      </c>
      <c r="E446" s="73" t="s">
        <v>138</v>
      </c>
      <c r="F446" s="74" t="s">
        <v>247</v>
      </c>
    </row>
    <row r="447" spans="1:6" ht="15" customHeight="1" x14ac:dyDescent="0.25">
      <c r="A447" s="60" t="s">
        <v>60</v>
      </c>
      <c r="B447" s="61"/>
      <c r="C447" s="61" t="s">
        <v>17</v>
      </c>
      <c r="D447" s="76">
        <v>960</v>
      </c>
      <c r="E447" s="73" t="s">
        <v>138</v>
      </c>
      <c r="F447" s="74" t="s">
        <v>170</v>
      </c>
    </row>
    <row r="448" spans="1:6" ht="15" customHeight="1" x14ac:dyDescent="0.25">
      <c r="A448" s="60" t="s">
        <v>59</v>
      </c>
      <c r="B448" s="61"/>
      <c r="C448" s="61" t="s">
        <v>17</v>
      </c>
      <c r="D448" s="76">
        <v>160</v>
      </c>
      <c r="E448" s="73" t="s">
        <v>138</v>
      </c>
      <c r="F448" s="74" t="s">
        <v>178</v>
      </c>
    </row>
    <row r="449" spans="1:6" ht="15" customHeight="1" x14ac:dyDescent="0.25">
      <c r="A449" s="60" t="s">
        <v>62</v>
      </c>
      <c r="B449" s="61"/>
      <c r="C449" s="61" t="s">
        <v>17</v>
      </c>
      <c r="D449" s="76" t="s">
        <v>329</v>
      </c>
      <c r="E449" s="73" t="s">
        <v>138</v>
      </c>
      <c r="F449" s="74" t="s">
        <v>330</v>
      </c>
    </row>
    <row r="450" spans="1:6" ht="15" customHeight="1" x14ac:dyDescent="0.25">
      <c r="A450" s="60" t="s">
        <v>66</v>
      </c>
      <c r="B450" s="61"/>
      <c r="C450" s="61" t="s">
        <v>17</v>
      </c>
      <c r="D450" s="76">
        <v>120</v>
      </c>
      <c r="E450" s="73" t="s">
        <v>138</v>
      </c>
      <c r="F450" s="74" t="s">
        <v>178</v>
      </c>
    </row>
    <row r="451" spans="1:6" ht="15" customHeight="1" x14ac:dyDescent="0.25">
      <c r="A451" s="60" t="s">
        <v>68</v>
      </c>
      <c r="B451" s="61"/>
      <c r="C451" s="61" t="s">
        <v>17</v>
      </c>
      <c r="D451" s="76">
        <v>150</v>
      </c>
      <c r="E451" s="73" t="s">
        <v>138</v>
      </c>
      <c r="F451" s="74" t="s">
        <v>178</v>
      </c>
    </row>
    <row r="452" spans="1:6" ht="15" customHeight="1" x14ac:dyDescent="0.25">
      <c r="A452" s="60" t="s">
        <v>71</v>
      </c>
      <c r="B452" s="61"/>
      <c r="C452" s="61" t="s">
        <v>17</v>
      </c>
      <c r="D452" s="76">
        <v>60</v>
      </c>
      <c r="E452" s="73" t="s">
        <v>138</v>
      </c>
      <c r="F452" s="74" t="s">
        <v>178</v>
      </c>
    </row>
    <row r="453" spans="1:6" ht="15" customHeight="1" x14ac:dyDescent="0.25">
      <c r="A453" s="60" t="s">
        <v>73</v>
      </c>
      <c r="B453" s="61"/>
      <c r="C453" s="61" t="s">
        <v>17</v>
      </c>
      <c r="D453" s="76">
        <v>120</v>
      </c>
      <c r="E453" s="73" t="s">
        <v>138</v>
      </c>
      <c r="F453" s="74" t="s">
        <v>178</v>
      </c>
    </row>
    <row r="454" spans="1:6" ht="15" customHeight="1" x14ac:dyDescent="0.25">
      <c r="A454" s="60" t="s">
        <v>76</v>
      </c>
      <c r="B454" s="61"/>
      <c r="C454" s="61" t="s">
        <v>17</v>
      </c>
      <c r="D454" s="76">
        <v>240</v>
      </c>
      <c r="E454" s="73" t="s">
        <v>138</v>
      </c>
      <c r="F454" s="74" t="s">
        <v>170</v>
      </c>
    </row>
    <row r="455" spans="1:6" ht="15" customHeight="1" x14ac:dyDescent="0.25">
      <c r="A455" s="60" t="s">
        <v>79</v>
      </c>
      <c r="B455" s="61"/>
      <c r="C455" s="61" t="s">
        <v>17</v>
      </c>
      <c r="D455" s="76" t="s">
        <v>312</v>
      </c>
      <c r="E455" s="73" t="s">
        <v>256</v>
      </c>
      <c r="F455" s="74" t="s">
        <v>331</v>
      </c>
    </row>
    <row r="456" spans="1:6" ht="15" customHeight="1" x14ac:dyDescent="0.25">
      <c r="A456" s="60" t="s">
        <v>81</v>
      </c>
      <c r="B456" s="61"/>
      <c r="C456" s="61" t="s">
        <v>17</v>
      </c>
      <c r="D456" s="76" t="s">
        <v>174</v>
      </c>
      <c r="E456" s="73" t="s">
        <v>174</v>
      </c>
      <c r="F456" s="74" t="s">
        <v>174</v>
      </c>
    </row>
    <row r="457" spans="1:6" ht="15" customHeight="1" x14ac:dyDescent="0.25">
      <c r="A457" s="60" t="s">
        <v>83</v>
      </c>
      <c r="B457" s="61"/>
      <c r="C457" s="61" t="s">
        <v>17</v>
      </c>
      <c r="D457" s="76" t="s">
        <v>174</v>
      </c>
      <c r="E457" s="73" t="s">
        <v>174</v>
      </c>
      <c r="F457" s="74" t="s">
        <v>174</v>
      </c>
    </row>
    <row r="458" spans="1:6" ht="15" customHeight="1" thickBot="1" x14ac:dyDescent="0.3">
      <c r="A458" s="65" t="s">
        <v>85</v>
      </c>
      <c r="B458" s="66"/>
      <c r="C458" s="66" t="s">
        <v>17</v>
      </c>
      <c r="D458" s="76">
        <v>120</v>
      </c>
      <c r="E458" s="73" t="s">
        <v>138</v>
      </c>
      <c r="F458" s="75" t="s">
        <v>170</v>
      </c>
    </row>
    <row r="460" spans="1:6" ht="15" customHeight="1" thickBot="1" x14ac:dyDescent="0.3"/>
    <row r="461" spans="1:6" ht="15" customHeight="1" thickBot="1" x14ac:dyDescent="0.3">
      <c r="A461" s="50" t="s">
        <v>130</v>
      </c>
      <c r="B461" s="51" t="s">
        <v>164</v>
      </c>
      <c r="C461" s="52" t="s">
        <v>131</v>
      </c>
      <c r="D461" s="53" t="s">
        <v>132</v>
      </c>
      <c r="E461" s="52" t="s">
        <v>133</v>
      </c>
      <c r="F461" s="54" t="s">
        <v>134</v>
      </c>
    </row>
    <row r="462" spans="1:6" ht="15" customHeight="1" thickBot="1" x14ac:dyDescent="0.3">
      <c r="A462" s="55" t="s">
        <v>40</v>
      </c>
      <c r="B462" s="56"/>
      <c r="C462" s="56" t="s">
        <v>18</v>
      </c>
      <c r="D462" s="57" t="s">
        <v>232</v>
      </c>
      <c r="E462" s="57" t="s">
        <v>232</v>
      </c>
      <c r="F462" s="57" t="s">
        <v>232</v>
      </c>
    </row>
    <row r="463" spans="1:6" ht="15" customHeight="1" x14ac:dyDescent="0.25">
      <c r="A463" s="60" t="s">
        <v>41</v>
      </c>
      <c r="B463" s="61"/>
      <c r="C463" s="61" t="s">
        <v>18</v>
      </c>
      <c r="D463" s="57" t="s">
        <v>232</v>
      </c>
      <c r="E463" s="57" t="s">
        <v>232</v>
      </c>
      <c r="F463" s="57" t="s">
        <v>232</v>
      </c>
    </row>
    <row r="464" spans="1:6" ht="15" customHeight="1" x14ac:dyDescent="0.25">
      <c r="A464" s="60" t="s">
        <v>135</v>
      </c>
      <c r="B464" s="61"/>
      <c r="C464" s="61" t="s">
        <v>18</v>
      </c>
      <c r="D464" s="62" t="s">
        <v>333</v>
      </c>
      <c r="E464" s="63" t="s">
        <v>226</v>
      </c>
      <c r="F464" s="64" t="s">
        <v>334</v>
      </c>
    </row>
    <row r="465" spans="1:6" ht="15" customHeight="1" x14ac:dyDescent="0.25">
      <c r="A465" s="60" t="s">
        <v>136</v>
      </c>
      <c r="B465" s="61"/>
      <c r="C465" s="61" t="s">
        <v>18</v>
      </c>
      <c r="D465" s="62">
        <v>40</v>
      </c>
      <c r="E465" s="63" t="s">
        <v>138</v>
      </c>
      <c r="F465" s="64" t="s">
        <v>335</v>
      </c>
    </row>
    <row r="466" spans="1:6" ht="15" customHeight="1" thickBot="1" x14ac:dyDescent="0.3">
      <c r="A466" s="60" t="s">
        <v>137</v>
      </c>
      <c r="B466" s="61"/>
      <c r="C466" s="61" t="s">
        <v>18</v>
      </c>
      <c r="D466" s="62">
        <v>240</v>
      </c>
      <c r="E466" s="63" t="s">
        <v>138</v>
      </c>
      <c r="F466" s="64" t="s">
        <v>301</v>
      </c>
    </row>
    <row r="467" spans="1:6" ht="15" customHeight="1" x14ac:dyDescent="0.25">
      <c r="A467" s="60" t="s">
        <v>56</v>
      </c>
      <c r="B467" s="61"/>
      <c r="C467" s="61" t="s">
        <v>18</v>
      </c>
      <c r="D467" s="57" t="s">
        <v>232</v>
      </c>
      <c r="E467" s="57" t="s">
        <v>232</v>
      </c>
      <c r="F467" s="57" t="s">
        <v>232</v>
      </c>
    </row>
    <row r="468" spans="1:6" ht="15" customHeight="1" x14ac:dyDescent="0.25">
      <c r="A468" s="60" t="s">
        <v>60</v>
      </c>
      <c r="B468" s="61"/>
      <c r="C468" s="61" t="s">
        <v>18</v>
      </c>
      <c r="D468" s="62">
        <v>960</v>
      </c>
      <c r="E468" s="63" t="s">
        <v>138</v>
      </c>
      <c r="F468" s="64" t="s">
        <v>230</v>
      </c>
    </row>
    <row r="469" spans="1:6" ht="15" customHeight="1" x14ac:dyDescent="0.25">
      <c r="A469" s="60" t="s">
        <v>59</v>
      </c>
      <c r="B469" s="61"/>
      <c r="C469" s="61" t="s">
        <v>18</v>
      </c>
      <c r="D469" s="76">
        <v>35</v>
      </c>
      <c r="E469" s="63" t="s">
        <v>138</v>
      </c>
      <c r="F469" s="64" t="s">
        <v>204</v>
      </c>
    </row>
    <row r="470" spans="1:6" ht="15" customHeight="1" x14ac:dyDescent="0.25">
      <c r="A470" s="60" t="s">
        <v>62</v>
      </c>
      <c r="B470" s="61"/>
      <c r="C470" s="61" t="s">
        <v>18</v>
      </c>
      <c r="D470" s="76">
        <v>130</v>
      </c>
      <c r="E470" s="63" t="s">
        <v>138</v>
      </c>
      <c r="F470" s="64" t="s">
        <v>204</v>
      </c>
    </row>
    <row r="471" spans="1:6" ht="15" customHeight="1" x14ac:dyDescent="0.25">
      <c r="A471" s="60" t="s">
        <v>66</v>
      </c>
      <c r="B471" s="61"/>
      <c r="C471" s="61" t="s">
        <v>18</v>
      </c>
      <c r="D471" s="76">
        <v>145</v>
      </c>
      <c r="E471" s="63" t="s">
        <v>138</v>
      </c>
      <c r="F471" s="64" t="s">
        <v>204</v>
      </c>
    </row>
    <row r="472" spans="1:6" ht="15" customHeight="1" x14ac:dyDescent="0.25">
      <c r="A472" s="60" t="s">
        <v>68</v>
      </c>
      <c r="B472" s="61"/>
      <c r="C472" s="61" t="s">
        <v>18</v>
      </c>
      <c r="D472" s="76">
        <v>70</v>
      </c>
      <c r="E472" s="63" t="s">
        <v>138</v>
      </c>
      <c r="F472" s="64" t="s">
        <v>204</v>
      </c>
    </row>
    <row r="473" spans="1:6" ht="15" customHeight="1" x14ac:dyDescent="0.25">
      <c r="A473" s="60" t="s">
        <v>71</v>
      </c>
      <c r="B473" s="61"/>
      <c r="C473" s="61" t="s">
        <v>18</v>
      </c>
      <c r="D473" s="76">
        <v>40</v>
      </c>
      <c r="E473" s="63" t="s">
        <v>138</v>
      </c>
      <c r="F473" s="64" t="s">
        <v>169</v>
      </c>
    </row>
    <row r="474" spans="1:6" ht="15" customHeight="1" thickBot="1" x14ac:dyDescent="0.3">
      <c r="A474" s="60" t="s">
        <v>73</v>
      </c>
      <c r="B474" s="61"/>
      <c r="C474" s="61" t="s">
        <v>18</v>
      </c>
      <c r="D474" s="76">
        <v>190</v>
      </c>
      <c r="E474" s="63" t="s">
        <v>138</v>
      </c>
      <c r="F474" s="64" t="s">
        <v>204</v>
      </c>
    </row>
    <row r="475" spans="1:6" ht="15" customHeight="1" x14ac:dyDescent="0.25">
      <c r="A475" s="60" t="s">
        <v>76</v>
      </c>
      <c r="B475" s="61"/>
      <c r="C475" s="61" t="s">
        <v>18</v>
      </c>
      <c r="D475" s="57" t="s">
        <v>232</v>
      </c>
      <c r="E475" s="57" t="s">
        <v>232</v>
      </c>
      <c r="F475" s="57" t="s">
        <v>232</v>
      </c>
    </row>
    <row r="476" spans="1:6" ht="15" customHeight="1" thickBot="1" x14ac:dyDescent="0.3">
      <c r="A476" s="60" t="s">
        <v>79</v>
      </c>
      <c r="B476" s="61"/>
      <c r="C476" s="61" t="s">
        <v>18</v>
      </c>
      <c r="D476" s="76">
        <v>160</v>
      </c>
      <c r="E476" s="63" t="s">
        <v>138</v>
      </c>
      <c r="F476" s="64" t="s">
        <v>230</v>
      </c>
    </row>
    <row r="477" spans="1:6" ht="15" customHeight="1" x14ac:dyDescent="0.25">
      <c r="A477" s="60" t="s">
        <v>81</v>
      </c>
      <c r="B477" s="61"/>
      <c r="C477" s="61" t="s">
        <v>18</v>
      </c>
      <c r="D477" s="57" t="s">
        <v>232</v>
      </c>
      <c r="E477" s="57" t="s">
        <v>232</v>
      </c>
      <c r="F477" s="57" t="s">
        <v>232</v>
      </c>
    </row>
    <row r="478" spans="1:6" ht="15" customHeight="1" x14ac:dyDescent="0.25">
      <c r="A478" s="60" t="s">
        <v>83</v>
      </c>
      <c r="B478" s="61"/>
      <c r="C478" s="61" t="s">
        <v>18</v>
      </c>
      <c r="D478" s="76">
        <v>135</v>
      </c>
      <c r="E478" s="63" t="s">
        <v>138</v>
      </c>
      <c r="F478" s="64" t="s">
        <v>318</v>
      </c>
    </row>
    <row r="479" spans="1:6" ht="15" customHeight="1" thickBot="1" x14ac:dyDescent="0.3">
      <c r="A479" s="65" t="s">
        <v>85</v>
      </c>
      <c r="B479" s="66"/>
      <c r="C479" s="66" t="s">
        <v>18</v>
      </c>
      <c r="D479" s="76">
        <v>190</v>
      </c>
      <c r="E479" s="67" t="s">
        <v>138</v>
      </c>
      <c r="F479" s="68" t="s">
        <v>230</v>
      </c>
    </row>
    <row r="481" spans="1:6" ht="15" customHeight="1" thickBot="1" x14ac:dyDescent="0.3"/>
    <row r="482" spans="1:6" ht="15" customHeight="1" thickBot="1" x14ac:dyDescent="0.3">
      <c r="A482" s="50" t="s">
        <v>130</v>
      </c>
      <c r="B482" s="51" t="s">
        <v>164</v>
      </c>
      <c r="C482" s="52" t="s">
        <v>131</v>
      </c>
      <c r="D482" s="53" t="s">
        <v>132</v>
      </c>
      <c r="E482" s="52" t="s">
        <v>133</v>
      </c>
      <c r="F482" s="54" t="s">
        <v>134</v>
      </c>
    </row>
    <row r="483" spans="1:6" ht="15" customHeight="1" x14ac:dyDescent="0.25">
      <c r="A483" s="55" t="s">
        <v>40</v>
      </c>
      <c r="B483" s="56"/>
      <c r="C483" s="56" t="s">
        <v>19</v>
      </c>
      <c r="D483" s="82">
        <v>480</v>
      </c>
      <c r="E483" s="83" t="s">
        <v>138</v>
      </c>
      <c r="F483" s="84" t="s">
        <v>205</v>
      </c>
    </row>
    <row r="484" spans="1:6" ht="15" customHeight="1" x14ac:dyDescent="0.25">
      <c r="A484" s="60" t="s">
        <v>41</v>
      </c>
      <c r="B484" s="61"/>
      <c r="C484" s="61" t="s">
        <v>19</v>
      </c>
      <c r="D484" s="85">
        <v>480</v>
      </c>
      <c r="E484" s="79" t="s">
        <v>138</v>
      </c>
      <c r="F484" s="80" t="s">
        <v>205</v>
      </c>
    </row>
    <row r="485" spans="1:6" ht="15" customHeight="1" x14ac:dyDescent="0.25">
      <c r="A485" s="60" t="s">
        <v>135</v>
      </c>
      <c r="B485" s="61"/>
      <c r="C485" s="61" t="s">
        <v>19</v>
      </c>
      <c r="D485" s="85">
        <v>40</v>
      </c>
      <c r="E485" s="79" t="s">
        <v>138</v>
      </c>
      <c r="F485" s="80" t="s">
        <v>196</v>
      </c>
    </row>
    <row r="486" spans="1:6" ht="15" customHeight="1" x14ac:dyDescent="0.25">
      <c r="A486" s="60" t="s">
        <v>136</v>
      </c>
      <c r="B486" s="61"/>
      <c r="C486" s="61" t="s">
        <v>19</v>
      </c>
      <c r="D486" s="85">
        <v>50</v>
      </c>
      <c r="E486" s="79" t="s">
        <v>138</v>
      </c>
      <c r="F486" s="80" t="s">
        <v>336</v>
      </c>
    </row>
    <row r="487" spans="1:6" ht="15" customHeight="1" x14ac:dyDescent="0.25">
      <c r="A487" s="60" t="s">
        <v>137</v>
      </c>
      <c r="B487" s="61"/>
      <c r="C487" s="61" t="s">
        <v>19</v>
      </c>
      <c r="D487" s="77">
        <v>40</v>
      </c>
      <c r="E487" s="79" t="s">
        <v>138</v>
      </c>
      <c r="F487" s="80" t="s">
        <v>196</v>
      </c>
    </row>
    <row r="488" spans="1:6" ht="15" customHeight="1" x14ac:dyDescent="0.25">
      <c r="A488" s="60" t="s">
        <v>56</v>
      </c>
      <c r="B488" s="61"/>
      <c r="C488" s="61" t="s">
        <v>19</v>
      </c>
      <c r="D488" s="77">
        <v>360</v>
      </c>
      <c r="E488" s="79" t="s">
        <v>138</v>
      </c>
      <c r="F488" s="80" t="s">
        <v>230</v>
      </c>
    </row>
    <row r="489" spans="1:6" ht="15" customHeight="1" x14ac:dyDescent="0.25">
      <c r="A489" s="60" t="s">
        <v>60</v>
      </c>
      <c r="B489" s="61"/>
      <c r="C489" s="61" t="s">
        <v>19</v>
      </c>
      <c r="D489" s="77">
        <v>960</v>
      </c>
      <c r="E489" s="79" t="s">
        <v>138</v>
      </c>
      <c r="F489" s="80" t="s">
        <v>230</v>
      </c>
    </row>
    <row r="490" spans="1:6" ht="15" customHeight="1" x14ac:dyDescent="0.25">
      <c r="A490" s="60" t="s">
        <v>59</v>
      </c>
      <c r="B490" s="61"/>
      <c r="C490" s="61" t="s">
        <v>19</v>
      </c>
      <c r="D490" s="77">
        <v>100</v>
      </c>
      <c r="E490" s="79" t="s">
        <v>138</v>
      </c>
      <c r="F490" s="80" t="s">
        <v>204</v>
      </c>
    </row>
    <row r="491" spans="1:6" ht="15" customHeight="1" x14ac:dyDescent="0.25">
      <c r="A491" s="60" t="s">
        <v>62</v>
      </c>
      <c r="B491" s="61"/>
      <c r="C491" s="61" t="s">
        <v>19</v>
      </c>
      <c r="D491" s="77">
        <v>120</v>
      </c>
      <c r="E491" s="79" t="s">
        <v>138</v>
      </c>
      <c r="F491" s="80" t="s">
        <v>204</v>
      </c>
    </row>
    <row r="492" spans="1:6" ht="15" customHeight="1" x14ac:dyDescent="0.25">
      <c r="A492" s="60" t="s">
        <v>66</v>
      </c>
      <c r="B492" s="61"/>
      <c r="C492" s="61" t="s">
        <v>19</v>
      </c>
      <c r="D492" s="77">
        <v>190</v>
      </c>
      <c r="E492" s="79" t="s">
        <v>138</v>
      </c>
      <c r="F492" s="80" t="s">
        <v>204</v>
      </c>
    </row>
    <row r="493" spans="1:6" ht="15" customHeight="1" x14ac:dyDescent="0.25">
      <c r="A493" s="60" t="s">
        <v>68</v>
      </c>
      <c r="B493" s="61"/>
      <c r="C493" s="61" t="s">
        <v>19</v>
      </c>
      <c r="D493" s="77">
        <v>80</v>
      </c>
      <c r="E493" s="79" t="s">
        <v>138</v>
      </c>
      <c r="F493" s="80" t="s">
        <v>204</v>
      </c>
    </row>
    <row r="494" spans="1:6" ht="15" customHeight="1" x14ac:dyDescent="0.25">
      <c r="A494" s="60" t="s">
        <v>71</v>
      </c>
      <c r="B494" s="61"/>
      <c r="C494" s="61" t="s">
        <v>19</v>
      </c>
      <c r="D494" s="77">
        <v>100</v>
      </c>
      <c r="E494" s="79" t="s">
        <v>138</v>
      </c>
      <c r="F494" s="80" t="s">
        <v>204</v>
      </c>
    </row>
    <row r="495" spans="1:6" ht="15" customHeight="1" x14ac:dyDescent="0.25">
      <c r="A495" s="60" t="s">
        <v>73</v>
      </c>
      <c r="B495" s="61"/>
      <c r="C495" s="61" t="s">
        <v>19</v>
      </c>
      <c r="D495" s="77">
        <v>40</v>
      </c>
      <c r="E495" s="79" t="s">
        <v>138</v>
      </c>
      <c r="F495" s="80" t="s">
        <v>196</v>
      </c>
    </row>
    <row r="496" spans="1:6" ht="15" customHeight="1" x14ac:dyDescent="0.25">
      <c r="A496" s="60" t="s">
        <v>76</v>
      </c>
      <c r="B496" s="61"/>
      <c r="C496" s="61" t="s">
        <v>19</v>
      </c>
      <c r="D496" s="77">
        <v>40</v>
      </c>
      <c r="E496" s="79" t="s">
        <v>138</v>
      </c>
      <c r="F496" s="80" t="s">
        <v>196</v>
      </c>
    </row>
    <row r="497" spans="1:6" ht="15" customHeight="1" x14ac:dyDescent="0.25">
      <c r="A497" s="60" t="s">
        <v>79</v>
      </c>
      <c r="B497" s="61"/>
      <c r="C497" s="61" t="s">
        <v>19</v>
      </c>
      <c r="D497" s="77">
        <v>480</v>
      </c>
      <c r="E497" s="79" t="s">
        <v>138</v>
      </c>
      <c r="F497" s="80" t="s">
        <v>230</v>
      </c>
    </row>
    <row r="498" spans="1:6" ht="15" customHeight="1" x14ac:dyDescent="0.25">
      <c r="A498" s="60" t="s">
        <v>81</v>
      </c>
      <c r="B498" s="61"/>
      <c r="C498" s="61" t="s">
        <v>19</v>
      </c>
      <c r="D498" s="77">
        <v>480</v>
      </c>
      <c r="E498" s="79" t="s">
        <v>138</v>
      </c>
      <c r="F498" s="80" t="s">
        <v>230</v>
      </c>
    </row>
    <row r="499" spans="1:6" ht="15" customHeight="1" x14ac:dyDescent="0.25">
      <c r="A499" s="60" t="s">
        <v>83</v>
      </c>
      <c r="B499" s="61"/>
      <c r="C499" s="61" t="s">
        <v>19</v>
      </c>
      <c r="D499" s="77">
        <v>180</v>
      </c>
      <c r="E499" s="79" t="s">
        <v>138</v>
      </c>
      <c r="F499" s="80" t="s">
        <v>204</v>
      </c>
    </row>
    <row r="500" spans="1:6" ht="15" customHeight="1" thickBot="1" x14ac:dyDescent="0.3">
      <c r="A500" s="65" t="s">
        <v>85</v>
      </c>
      <c r="B500" s="66"/>
      <c r="C500" s="66" t="s">
        <v>19</v>
      </c>
      <c r="D500" s="77">
        <v>0</v>
      </c>
      <c r="E500" s="79" t="s">
        <v>232</v>
      </c>
      <c r="F500" s="81" t="s">
        <v>232</v>
      </c>
    </row>
    <row r="502" spans="1:6" ht="15" customHeight="1" thickBot="1" x14ac:dyDescent="0.3"/>
    <row r="503" spans="1:6" ht="15" customHeight="1" thickBot="1" x14ac:dyDescent="0.3">
      <c r="A503" s="50" t="s">
        <v>130</v>
      </c>
      <c r="B503" s="51" t="s">
        <v>165</v>
      </c>
      <c r="C503" s="52" t="s">
        <v>131</v>
      </c>
      <c r="D503" s="53" t="s">
        <v>132</v>
      </c>
      <c r="E503" s="52" t="s">
        <v>133</v>
      </c>
      <c r="F503" s="54" t="s">
        <v>134</v>
      </c>
    </row>
    <row r="504" spans="1:6" ht="15" customHeight="1" thickBot="1" x14ac:dyDescent="0.3">
      <c r="A504" s="55" t="s">
        <v>40</v>
      </c>
      <c r="B504" s="56"/>
      <c r="C504" s="56" t="s">
        <v>17</v>
      </c>
      <c r="D504" s="57">
        <v>480</v>
      </c>
      <c r="E504" s="58"/>
      <c r="F504" s="71" t="s">
        <v>332</v>
      </c>
    </row>
    <row r="505" spans="1:6" ht="15" customHeight="1" x14ac:dyDescent="0.25">
      <c r="A505" s="60" t="s">
        <v>41</v>
      </c>
      <c r="B505" s="61"/>
      <c r="C505" s="61" t="s">
        <v>17</v>
      </c>
      <c r="D505" s="62">
        <v>480</v>
      </c>
      <c r="E505" s="63"/>
      <c r="F505" s="71" t="s">
        <v>332</v>
      </c>
    </row>
    <row r="506" spans="1:6" ht="15" customHeight="1" x14ac:dyDescent="0.25">
      <c r="A506" s="60" t="s">
        <v>135</v>
      </c>
      <c r="B506" s="61"/>
      <c r="C506" s="61" t="s">
        <v>17</v>
      </c>
      <c r="D506" s="62" t="s">
        <v>340</v>
      </c>
      <c r="E506" s="63" t="s">
        <v>138</v>
      </c>
      <c r="F506" s="64" t="s">
        <v>341</v>
      </c>
    </row>
    <row r="507" spans="1:6" ht="15" customHeight="1" x14ac:dyDescent="0.25">
      <c r="A507" s="60" t="s">
        <v>136</v>
      </c>
      <c r="B507" s="61"/>
      <c r="C507" s="61" t="s">
        <v>17</v>
      </c>
      <c r="D507" s="62" t="s">
        <v>342</v>
      </c>
      <c r="E507" s="63" t="s">
        <v>256</v>
      </c>
      <c r="F507" s="64" t="s">
        <v>343</v>
      </c>
    </row>
    <row r="508" spans="1:6" ht="15" customHeight="1" x14ac:dyDescent="0.25">
      <c r="A508" s="60" t="s">
        <v>137</v>
      </c>
      <c r="B508" s="61"/>
      <c r="C508" s="61" t="s">
        <v>17</v>
      </c>
      <c r="D508" s="62">
        <v>140</v>
      </c>
      <c r="E508" s="63" t="s">
        <v>138</v>
      </c>
      <c r="F508" s="64" t="s">
        <v>170</v>
      </c>
    </row>
    <row r="509" spans="1:6" ht="15" customHeight="1" x14ac:dyDescent="0.25">
      <c r="A509" s="60" t="s">
        <v>56</v>
      </c>
      <c r="B509" s="61"/>
      <c r="C509" s="61" t="s">
        <v>17</v>
      </c>
      <c r="D509" s="62">
        <v>480</v>
      </c>
      <c r="E509" s="63" t="s">
        <v>138</v>
      </c>
      <c r="F509" s="64" t="s">
        <v>170</v>
      </c>
    </row>
    <row r="510" spans="1:6" ht="15" customHeight="1" x14ac:dyDescent="0.25">
      <c r="A510" s="60" t="s">
        <v>60</v>
      </c>
      <c r="B510" s="61"/>
      <c r="C510" s="61" t="s">
        <v>17</v>
      </c>
      <c r="D510" s="62" t="s">
        <v>352</v>
      </c>
      <c r="E510" s="63" t="s">
        <v>258</v>
      </c>
      <c r="F510" s="64" t="s">
        <v>337</v>
      </c>
    </row>
    <row r="511" spans="1:6" ht="15" customHeight="1" x14ac:dyDescent="0.25">
      <c r="A511" s="60" t="s">
        <v>59</v>
      </c>
      <c r="B511" s="61"/>
      <c r="C511" s="61" t="s">
        <v>17</v>
      </c>
      <c r="D511" s="76">
        <v>180</v>
      </c>
      <c r="E511" s="63" t="s">
        <v>138</v>
      </c>
      <c r="F511" s="64" t="s">
        <v>178</v>
      </c>
    </row>
    <row r="512" spans="1:6" ht="15" customHeight="1" x14ac:dyDescent="0.25">
      <c r="A512" s="60" t="s">
        <v>62</v>
      </c>
      <c r="B512" s="61"/>
      <c r="C512" s="61" t="s">
        <v>17</v>
      </c>
      <c r="D512" s="76">
        <v>60</v>
      </c>
      <c r="E512" s="63" t="s">
        <v>138</v>
      </c>
      <c r="F512" s="64" t="s">
        <v>178</v>
      </c>
    </row>
    <row r="513" spans="1:6" ht="15" customHeight="1" x14ac:dyDescent="0.25">
      <c r="A513" s="60" t="s">
        <v>66</v>
      </c>
      <c r="B513" s="61"/>
      <c r="C513" s="61" t="s">
        <v>17</v>
      </c>
      <c r="D513" s="76">
        <v>120</v>
      </c>
      <c r="E513" s="63" t="s">
        <v>138</v>
      </c>
      <c r="F513" s="64" t="s">
        <v>178</v>
      </c>
    </row>
    <row r="514" spans="1:6" ht="15" customHeight="1" x14ac:dyDescent="0.25">
      <c r="A514" s="60" t="s">
        <v>68</v>
      </c>
      <c r="B514" s="61"/>
      <c r="C514" s="61" t="s">
        <v>17</v>
      </c>
      <c r="D514" s="76" t="s">
        <v>338</v>
      </c>
      <c r="E514" s="63" t="s">
        <v>138</v>
      </c>
      <c r="F514" s="64" t="s">
        <v>339</v>
      </c>
    </row>
    <row r="515" spans="1:6" ht="15" customHeight="1" x14ac:dyDescent="0.25">
      <c r="A515" s="60" t="s">
        <v>71</v>
      </c>
      <c r="B515" s="61"/>
      <c r="C515" s="61" t="s">
        <v>17</v>
      </c>
      <c r="D515" s="76" t="s">
        <v>174</v>
      </c>
      <c r="E515" s="63" t="s">
        <v>174</v>
      </c>
      <c r="F515" s="64" t="s">
        <v>174</v>
      </c>
    </row>
    <row r="516" spans="1:6" ht="15" customHeight="1" x14ac:dyDescent="0.25">
      <c r="A516" s="60" t="s">
        <v>73</v>
      </c>
      <c r="B516" s="61"/>
      <c r="C516" s="61" t="s">
        <v>17</v>
      </c>
      <c r="D516">
        <v>120</v>
      </c>
      <c r="E516" s="63" t="s">
        <v>138</v>
      </c>
      <c r="F516" s="64" t="s">
        <v>178</v>
      </c>
    </row>
    <row r="517" spans="1:6" ht="15" customHeight="1" x14ac:dyDescent="0.25">
      <c r="A517" s="60" t="s">
        <v>76</v>
      </c>
      <c r="B517" s="61"/>
      <c r="C517" s="61" t="s">
        <v>17</v>
      </c>
      <c r="D517" s="76" t="s">
        <v>174</v>
      </c>
      <c r="E517" s="63" t="s">
        <v>174</v>
      </c>
      <c r="F517" s="64" t="s">
        <v>174</v>
      </c>
    </row>
    <row r="518" spans="1:6" ht="15" customHeight="1" x14ac:dyDescent="0.25">
      <c r="A518" s="60" t="s">
        <v>79</v>
      </c>
      <c r="B518" s="61"/>
      <c r="C518" s="61" t="s">
        <v>17</v>
      </c>
      <c r="D518" s="76" t="s">
        <v>174</v>
      </c>
      <c r="E518" s="63" t="s">
        <v>174</v>
      </c>
      <c r="F518" s="64" t="s">
        <v>174</v>
      </c>
    </row>
    <row r="519" spans="1:6" ht="15" customHeight="1" x14ac:dyDescent="0.25">
      <c r="A519" s="60" t="s">
        <v>81</v>
      </c>
      <c r="B519" s="61"/>
      <c r="C519" s="61" t="s">
        <v>17</v>
      </c>
      <c r="D519" s="76" t="s">
        <v>174</v>
      </c>
      <c r="E519" s="76" t="s">
        <v>174</v>
      </c>
      <c r="F519" s="64" t="s">
        <v>174</v>
      </c>
    </row>
    <row r="520" spans="1:6" ht="15" customHeight="1" x14ac:dyDescent="0.25">
      <c r="A520" s="60" t="s">
        <v>83</v>
      </c>
      <c r="B520" s="61"/>
      <c r="C520" s="61" t="s">
        <v>17</v>
      </c>
      <c r="D520" s="76">
        <v>40</v>
      </c>
      <c r="E520" s="63" t="s">
        <v>138</v>
      </c>
      <c r="F520" s="64" t="s">
        <v>247</v>
      </c>
    </row>
    <row r="521" spans="1:6" ht="15" customHeight="1" thickBot="1" x14ac:dyDescent="0.3">
      <c r="A521" s="65" t="s">
        <v>85</v>
      </c>
      <c r="B521" s="66"/>
      <c r="C521" s="66" t="s">
        <v>17</v>
      </c>
      <c r="D521" s="76">
        <v>210</v>
      </c>
      <c r="E521" s="67" t="s">
        <v>138</v>
      </c>
      <c r="F521" s="68" t="s">
        <v>309</v>
      </c>
    </row>
    <row r="522" spans="1:6" ht="15" customHeight="1" thickBot="1" x14ac:dyDescent="0.3"/>
    <row r="523" spans="1:6" ht="15" customHeight="1" thickBot="1" x14ac:dyDescent="0.3">
      <c r="A523" s="50" t="s">
        <v>130</v>
      </c>
      <c r="B523" s="51" t="s">
        <v>165</v>
      </c>
      <c r="C523" s="52" t="s">
        <v>131</v>
      </c>
      <c r="D523" s="53" t="s">
        <v>132</v>
      </c>
      <c r="E523" s="52" t="s">
        <v>133</v>
      </c>
      <c r="F523" s="54" t="s">
        <v>134</v>
      </c>
    </row>
    <row r="524" spans="1:6" ht="15" customHeight="1" x14ac:dyDescent="0.25">
      <c r="A524" s="55" t="s">
        <v>40</v>
      </c>
      <c r="B524" s="56"/>
      <c r="C524" s="56" t="s">
        <v>18</v>
      </c>
      <c r="D524" s="82">
        <v>480</v>
      </c>
      <c r="E524" s="83" t="s">
        <v>138</v>
      </c>
      <c r="F524" s="84" t="s">
        <v>205</v>
      </c>
    </row>
    <row r="525" spans="1:6" ht="15" customHeight="1" x14ac:dyDescent="0.25">
      <c r="A525" s="60" t="s">
        <v>41</v>
      </c>
      <c r="B525" s="61"/>
      <c r="C525" s="61" t="s">
        <v>18</v>
      </c>
      <c r="D525" s="85">
        <v>480</v>
      </c>
      <c r="E525" s="79" t="s">
        <v>138</v>
      </c>
      <c r="F525" s="80" t="s">
        <v>205</v>
      </c>
    </row>
    <row r="526" spans="1:6" ht="15" customHeight="1" x14ac:dyDescent="0.25">
      <c r="A526" s="60" t="s">
        <v>135</v>
      </c>
      <c r="B526" s="61"/>
      <c r="C526" s="61" t="s">
        <v>18</v>
      </c>
      <c r="D526" s="62">
        <v>315</v>
      </c>
      <c r="E526" s="63" t="s">
        <v>181</v>
      </c>
      <c r="F526" s="64" t="s">
        <v>344</v>
      </c>
    </row>
    <row r="527" spans="1:6" ht="15" customHeight="1" x14ac:dyDescent="0.25">
      <c r="A527" s="60" t="s">
        <v>136</v>
      </c>
      <c r="B527" s="61"/>
      <c r="C527" s="61" t="s">
        <v>18</v>
      </c>
      <c r="D527" s="62">
        <v>250</v>
      </c>
      <c r="E527" s="63" t="s">
        <v>181</v>
      </c>
      <c r="F527" s="64" t="s">
        <v>349</v>
      </c>
    </row>
    <row r="528" spans="1:6" ht="15" customHeight="1" x14ac:dyDescent="0.25">
      <c r="A528" s="60" t="s">
        <v>137</v>
      </c>
      <c r="B528" s="61"/>
      <c r="C528" s="61" t="s">
        <v>18</v>
      </c>
      <c r="D528" s="62">
        <v>440</v>
      </c>
      <c r="E528" s="63" t="s">
        <v>181</v>
      </c>
      <c r="F528" s="64" t="s">
        <v>170</v>
      </c>
    </row>
    <row r="529" spans="1:6" ht="15" customHeight="1" x14ac:dyDescent="0.25">
      <c r="A529" s="60" t="s">
        <v>56</v>
      </c>
      <c r="B529" s="61"/>
      <c r="C529" s="61" t="s">
        <v>18</v>
      </c>
      <c r="D529" s="62">
        <v>440</v>
      </c>
      <c r="E529" s="63" t="s">
        <v>181</v>
      </c>
      <c r="F529" s="64" t="s">
        <v>170</v>
      </c>
    </row>
    <row r="530" spans="1:6" ht="15" customHeight="1" x14ac:dyDescent="0.25">
      <c r="A530" s="60" t="s">
        <v>60</v>
      </c>
      <c r="B530" s="61"/>
      <c r="C530" s="61" t="s">
        <v>18</v>
      </c>
      <c r="D530" s="62" t="s">
        <v>220</v>
      </c>
      <c r="E530" s="63" t="s">
        <v>189</v>
      </c>
      <c r="F530" s="64" t="s">
        <v>350</v>
      </c>
    </row>
    <row r="531" spans="1:6" ht="15" customHeight="1" x14ac:dyDescent="0.25">
      <c r="A531" s="60" t="s">
        <v>59</v>
      </c>
      <c r="B531" s="61"/>
      <c r="C531" s="61" t="s">
        <v>18</v>
      </c>
      <c r="D531" s="77">
        <v>160</v>
      </c>
      <c r="E531" s="63" t="s">
        <v>181</v>
      </c>
      <c r="F531" s="64" t="s">
        <v>182</v>
      </c>
    </row>
    <row r="532" spans="1:6" ht="15" customHeight="1" x14ac:dyDescent="0.25">
      <c r="A532" s="60" t="s">
        <v>62</v>
      </c>
      <c r="B532" s="61"/>
      <c r="C532" s="61" t="s">
        <v>18</v>
      </c>
      <c r="D532" s="77">
        <v>70</v>
      </c>
      <c r="E532" s="63" t="s">
        <v>181</v>
      </c>
      <c r="F532" s="64" t="s">
        <v>182</v>
      </c>
    </row>
    <row r="533" spans="1:6" ht="15" customHeight="1" x14ac:dyDescent="0.25">
      <c r="A533" s="60" t="s">
        <v>66</v>
      </c>
      <c r="B533" s="61"/>
      <c r="C533" s="61" t="s">
        <v>18</v>
      </c>
      <c r="D533" s="77">
        <v>160</v>
      </c>
      <c r="E533" s="63" t="s">
        <v>181</v>
      </c>
      <c r="F533" s="64" t="s">
        <v>348</v>
      </c>
    </row>
    <row r="534" spans="1:6" ht="15" customHeight="1" x14ac:dyDescent="0.25">
      <c r="A534" s="60" t="s">
        <v>68</v>
      </c>
      <c r="B534" s="61"/>
      <c r="C534" s="61" t="s">
        <v>18</v>
      </c>
      <c r="D534" s="77">
        <v>260</v>
      </c>
      <c r="E534" s="63" t="s">
        <v>181</v>
      </c>
      <c r="F534" s="64" t="s">
        <v>347</v>
      </c>
    </row>
    <row r="535" spans="1:6" ht="15" customHeight="1" x14ac:dyDescent="0.25">
      <c r="A535" s="60" t="s">
        <v>71</v>
      </c>
      <c r="B535" s="61"/>
      <c r="C535" s="61" t="s">
        <v>18</v>
      </c>
      <c r="D535" s="77">
        <v>40</v>
      </c>
      <c r="E535" s="63" t="s">
        <v>181</v>
      </c>
      <c r="F535" s="64" t="s">
        <v>346</v>
      </c>
    </row>
    <row r="536" spans="1:6" ht="15" customHeight="1" x14ac:dyDescent="0.25">
      <c r="A536" s="60" t="s">
        <v>73</v>
      </c>
      <c r="B536" s="61"/>
      <c r="C536" s="61" t="s">
        <v>18</v>
      </c>
      <c r="D536" s="77">
        <v>100</v>
      </c>
      <c r="E536" s="63" t="s">
        <v>181</v>
      </c>
      <c r="F536" s="64" t="s">
        <v>345</v>
      </c>
    </row>
    <row r="537" spans="1:6" ht="15" customHeight="1" x14ac:dyDescent="0.25">
      <c r="A537" s="60" t="s">
        <v>76</v>
      </c>
      <c r="B537" s="61"/>
      <c r="C537" s="61" t="s">
        <v>18</v>
      </c>
      <c r="D537" s="77">
        <v>120</v>
      </c>
      <c r="E537" s="63" t="s">
        <v>181</v>
      </c>
      <c r="F537" s="64" t="s">
        <v>170</v>
      </c>
    </row>
    <row r="538" spans="1:6" ht="15" customHeight="1" x14ac:dyDescent="0.25">
      <c r="A538" s="60" t="s">
        <v>79</v>
      </c>
      <c r="B538" s="61"/>
      <c r="C538" s="61" t="s">
        <v>18</v>
      </c>
      <c r="D538" s="77">
        <v>40</v>
      </c>
      <c r="E538" s="63" t="s">
        <v>181</v>
      </c>
      <c r="F538" s="64" t="s">
        <v>169</v>
      </c>
    </row>
    <row r="539" spans="1:6" ht="15" customHeight="1" x14ac:dyDescent="0.25">
      <c r="A539" s="60" t="s">
        <v>81</v>
      </c>
      <c r="B539" s="61"/>
      <c r="C539" s="61" t="s">
        <v>18</v>
      </c>
      <c r="D539" s="77">
        <v>480</v>
      </c>
      <c r="E539" s="63" t="s">
        <v>181</v>
      </c>
      <c r="F539" s="64" t="s">
        <v>170</v>
      </c>
    </row>
    <row r="540" spans="1:6" ht="15" customHeight="1" x14ac:dyDescent="0.25">
      <c r="A540" s="60" t="s">
        <v>83</v>
      </c>
      <c r="B540" s="61"/>
      <c r="C540" s="61" t="s">
        <v>18</v>
      </c>
      <c r="D540" s="77">
        <v>45</v>
      </c>
      <c r="E540" s="63" t="s">
        <v>181</v>
      </c>
      <c r="F540" s="64" t="s">
        <v>169</v>
      </c>
    </row>
    <row r="541" spans="1:6" ht="15" customHeight="1" thickBot="1" x14ac:dyDescent="0.3">
      <c r="A541" s="65" t="s">
        <v>85</v>
      </c>
      <c r="B541" s="66"/>
      <c r="C541" s="66" t="s">
        <v>18</v>
      </c>
      <c r="D541" s="77">
        <v>40</v>
      </c>
      <c r="E541" s="63" t="s">
        <v>181</v>
      </c>
      <c r="F541" s="68" t="s">
        <v>169</v>
      </c>
    </row>
    <row r="543" spans="1:6" ht="15" customHeight="1" thickBot="1" x14ac:dyDescent="0.3"/>
    <row r="544" spans="1:6" ht="15" customHeight="1" thickBot="1" x14ac:dyDescent="0.3">
      <c r="A544" s="50" t="s">
        <v>130</v>
      </c>
      <c r="B544" s="51" t="s">
        <v>165</v>
      </c>
      <c r="C544" s="52" t="s">
        <v>131</v>
      </c>
      <c r="D544" s="53" t="s">
        <v>132</v>
      </c>
      <c r="E544" s="52" t="s">
        <v>133</v>
      </c>
      <c r="F544" s="54" t="s">
        <v>134</v>
      </c>
    </row>
    <row r="545" spans="1:6" ht="15" customHeight="1" x14ac:dyDescent="0.25">
      <c r="A545" s="55" t="s">
        <v>40</v>
      </c>
      <c r="B545" s="56"/>
      <c r="C545" s="56" t="s">
        <v>19</v>
      </c>
      <c r="D545" s="69">
        <v>480</v>
      </c>
      <c r="E545" s="70" t="s">
        <v>138</v>
      </c>
      <c r="F545" s="71" t="s">
        <v>205</v>
      </c>
    </row>
    <row r="546" spans="1:6" ht="15" customHeight="1" x14ac:dyDescent="0.25">
      <c r="A546" s="60" t="s">
        <v>41</v>
      </c>
      <c r="B546" s="61"/>
      <c r="C546" s="61" t="s">
        <v>19</v>
      </c>
      <c r="D546" s="72">
        <v>480</v>
      </c>
      <c r="E546" s="73" t="s">
        <v>138</v>
      </c>
      <c r="F546" s="74" t="s">
        <v>205</v>
      </c>
    </row>
    <row r="547" spans="1:6" ht="15" customHeight="1" x14ac:dyDescent="0.25">
      <c r="A547" s="60" t="s">
        <v>135</v>
      </c>
      <c r="B547" s="61"/>
      <c r="C547" s="61" t="s">
        <v>19</v>
      </c>
      <c r="D547" s="72">
        <v>0</v>
      </c>
      <c r="E547" s="73" t="s">
        <v>232</v>
      </c>
      <c r="F547" s="74" t="s">
        <v>232</v>
      </c>
    </row>
    <row r="548" spans="1:6" ht="15" customHeight="1" x14ac:dyDescent="0.25">
      <c r="A548" s="60" t="s">
        <v>136</v>
      </c>
      <c r="B548" s="61"/>
      <c r="C548" s="61" t="s">
        <v>19</v>
      </c>
      <c r="D548" s="72">
        <v>0</v>
      </c>
      <c r="E548" s="73" t="s">
        <v>232</v>
      </c>
      <c r="F548" s="74" t="s">
        <v>232</v>
      </c>
    </row>
    <row r="549" spans="1:6" ht="15" customHeight="1" x14ac:dyDescent="0.25">
      <c r="A549" s="60" t="s">
        <v>137</v>
      </c>
      <c r="B549" s="61"/>
      <c r="C549" s="61" t="s">
        <v>19</v>
      </c>
      <c r="D549" s="72">
        <v>0</v>
      </c>
      <c r="E549" s="73" t="s">
        <v>232</v>
      </c>
      <c r="F549" s="74" t="s">
        <v>232</v>
      </c>
    </row>
    <row r="550" spans="1:6" ht="15" customHeight="1" x14ac:dyDescent="0.25">
      <c r="A550" s="60" t="s">
        <v>56</v>
      </c>
      <c r="B550" s="61"/>
      <c r="C550" s="61" t="s">
        <v>19</v>
      </c>
      <c r="D550" s="6">
        <v>480</v>
      </c>
      <c r="E550" s="73" t="s">
        <v>138</v>
      </c>
      <c r="F550" s="74" t="s">
        <v>230</v>
      </c>
    </row>
    <row r="551" spans="1:6" ht="15" customHeight="1" x14ac:dyDescent="0.25">
      <c r="A551" s="60" t="s">
        <v>60</v>
      </c>
      <c r="B551" s="61"/>
      <c r="C551" s="61" t="s">
        <v>19</v>
      </c>
      <c r="D551" s="6">
        <v>1140</v>
      </c>
      <c r="E551" s="73" t="s">
        <v>351</v>
      </c>
      <c r="F551" s="74" t="s">
        <v>353</v>
      </c>
    </row>
    <row r="552" spans="1:6" ht="15" customHeight="1" x14ac:dyDescent="0.25">
      <c r="A552" s="60" t="s">
        <v>59</v>
      </c>
      <c r="B552" s="61"/>
      <c r="C552" s="61" t="s">
        <v>19</v>
      </c>
      <c r="D552" s="6">
        <v>110</v>
      </c>
      <c r="E552" s="73" t="s">
        <v>138</v>
      </c>
      <c r="F552" s="74" t="s">
        <v>204</v>
      </c>
    </row>
    <row r="553" spans="1:6" ht="15" customHeight="1" x14ac:dyDescent="0.25">
      <c r="A553" s="60" t="s">
        <v>62</v>
      </c>
      <c r="B553" s="61"/>
      <c r="C553" s="61" t="s">
        <v>19</v>
      </c>
      <c r="D553" s="6">
        <v>405</v>
      </c>
      <c r="E553" s="73" t="s">
        <v>138</v>
      </c>
      <c r="F553" s="74" t="s">
        <v>204</v>
      </c>
    </row>
    <row r="554" spans="1:6" ht="15" customHeight="1" x14ac:dyDescent="0.25">
      <c r="A554" s="60" t="s">
        <v>66</v>
      </c>
      <c r="B554" s="61"/>
      <c r="C554" s="61" t="s">
        <v>19</v>
      </c>
      <c r="D554" s="6">
        <v>160</v>
      </c>
      <c r="E554" s="73" t="s">
        <v>138</v>
      </c>
      <c r="F554" s="74" t="s">
        <v>204</v>
      </c>
    </row>
    <row r="555" spans="1:6" ht="15" customHeight="1" x14ac:dyDescent="0.25">
      <c r="A555" s="60" t="s">
        <v>68</v>
      </c>
      <c r="B555" s="61"/>
      <c r="C555" s="61" t="s">
        <v>19</v>
      </c>
      <c r="D555" s="6">
        <v>480</v>
      </c>
      <c r="E555" s="73" t="s">
        <v>138</v>
      </c>
      <c r="F555" s="74" t="s">
        <v>230</v>
      </c>
    </row>
    <row r="556" spans="1:6" ht="15" customHeight="1" x14ac:dyDescent="0.25">
      <c r="A556" s="60" t="s">
        <v>71</v>
      </c>
      <c r="B556" s="61"/>
      <c r="C556" s="61" t="s">
        <v>19</v>
      </c>
      <c r="D556" s="6">
        <v>120</v>
      </c>
      <c r="E556" s="73" t="s">
        <v>138</v>
      </c>
      <c r="F556" s="74" t="s">
        <v>204</v>
      </c>
    </row>
    <row r="557" spans="1:6" ht="15" customHeight="1" x14ac:dyDescent="0.25">
      <c r="A557" s="60" t="s">
        <v>73</v>
      </c>
      <c r="B557" s="61"/>
      <c r="C557" s="61" t="s">
        <v>19</v>
      </c>
      <c r="D557" s="6">
        <v>110</v>
      </c>
      <c r="E557" s="73" t="s">
        <v>138</v>
      </c>
      <c r="F557" s="74" t="s">
        <v>204</v>
      </c>
    </row>
    <row r="558" spans="1:6" ht="15" customHeight="1" x14ac:dyDescent="0.25">
      <c r="A558" s="60" t="s">
        <v>76</v>
      </c>
      <c r="B558" s="61"/>
      <c r="C558" s="61" t="s">
        <v>19</v>
      </c>
      <c r="D558" s="6">
        <v>60</v>
      </c>
      <c r="E558" s="73" t="s">
        <v>138</v>
      </c>
      <c r="F558" s="74" t="s">
        <v>196</v>
      </c>
    </row>
    <row r="559" spans="1:6" ht="15" customHeight="1" x14ac:dyDescent="0.25">
      <c r="A559" s="60" t="s">
        <v>79</v>
      </c>
      <c r="B559" s="61"/>
      <c r="C559" s="61" t="s">
        <v>19</v>
      </c>
      <c r="D559" s="6">
        <v>480</v>
      </c>
      <c r="E559" s="73" t="s">
        <v>138</v>
      </c>
      <c r="F559" s="74" t="s">
        <v>230</v>
      </c>
    </row>
    <row r="560" spans="1:6" ht="15" customHeight="1" x14ac:dyDescent="0.25">
      <c r="A560" s="60" t="s">
        <v>81</v>
      </c>
      <c r="B560" s="61"/>
      <c r="C560" s="61" t="s">
        <v>19</v>
      </c>
      <c r="D560" s="6">
        <v>480</v>
      </c>
      <c r="E560" s="73" t="s">
        <v>138</v>
      </c>
      <c r="F560" s="74" t="s">
        <v>230</v>
      </c>
    </row>
    <row r="561" spans="1:6" ht="15" customHeight="1" x14ac:dyDescent="0.25">
      <c r="A561" s="60" t="s">
        <v>83</v>
      </c>
      <c r="B561" s="61"/>
      <c r="C561" s="61" t="s">
        <v>19</v>
      </c>
      <c r="D561" s="6">
        <v>60</v>
      </c>
      <c r="E561" s="73" t="s">
        <v>138</v>
      </c>
      <c r="F561" s="74" t="s">
        <v>196</v>
      </c>
    </row>
    <row r="562" spans="1:6" ht="15" customHeight="1" thickBot="1" x14ac:dyDescent="0.3">
      <c r="A562" s="65" t="s">
        <v>85</v>
      </c>
      <c r="B562" s="66"/>
      <c r="C562" s="66" t="s">
        <v>19</v>
      </c>
      <c r="D562" s="6">
        <v>0</v>
      </c>
      <c r="E562" s="78" t="s">
        <v>232</v>
      </c>
      <c r="F562" s="75" t="s">
        <v>232</v>
      </c>
    </row>
    <row r="564" spans="1:6" ht="15" customHeight="1" thickBot="1" x14ac:dyDescent="0.3"/>
    <row r="565" spans="1:6" ht="15" customHeight="1" thickBot="1" x14ac:dyDescent="0.3">
      <c r="A565" s="50" t="s">
        <v>130</v>
      </c>
      <c r="B565" s="51" t="s">
        <v>166</v>
      </c>
      <c r="C565" s="52" t="s">
        <v>131</v>
      </c>
      <c r="D565" s="53" t="s">
        <v>132</v>
      </c>
      <c r="E565" s="52" t="s">
        <v>133</v>
      </c>
      <c r="F565" s="54" t="s">
        <v>134</v>
      </c>
    </row>
    <row r="566" spans="1:6" ht="15" customHeight="1" x14ac:dyDescent="0.25">
      <c r="A566" s="55" t="s">
        <v>40</v>
      </c>
      <c r="B566" s="56"/>
      <c r="C566" s="56" t="s">
        <v>17</v>
      </c>
      <c r="D566" s="77" t="s">
        <v>232</v>
      </c>
      <c r="E566" s="77" t="s">
        <v>232</v>
      </c>
      <c r="F566" s="77" t="s">
        <v>232</v>
      </c>
    </row>
    <row r="567" spans="1:6" ht="15" customHeight="1" x14ac:dyDescent="0.25">
      <c r="A567" s="60" t="s">
        <v>41</v>
      </c>
      <c r="B567" s="61"/>
      <c r="C567" s="61" t="s">
        <v>17</v>
      </c>
      <c r="D567" s="77" t="s">
        <v>232</v>
      </c>
      <c r="E567" s="77" t="s">
        <v>232</v>
      </c>
      <c r="F567" s="77" t="s">
        <v>232</v>
      </c>
    </row>
    <row r="568" spans="1:6" ht="15" customHeight="1" x14ac:dyDescent="0.25">
      <c r="A568" s="60" t="s">
        <v>135</v>
      </c>
      <c r="B568" s="61"/>
      <c r="C568" s="61" t="s">
        <v>17</v>
      </c>
      <c r="D568" s="62">
        <v>125</v>
      </c>
      <c r="E568" s="63" t="s">
        <v>354</v>
      </c>
      <c r="F568" s="64" t="s">
        <v>355</v>
      </c>
    </row>
    <row r="569" spans="1:6" ht="15" customHeight="1" x14ac:dyDescent="0.25">
      <c r="A569" s="60" t="s">
        <v>136</v>
      </c>
      <c r="B569" s="61"/>
      <c r="C569" s="61" t="s">
        <v>17</v>
      </c>
      <c r="D569" s="62" t="s">
        <v>356</v>
      </c>
      <c r="E569" s="63" t="s">
        <v>354</v>
      </c>
      <c r="F569" s="64" t="s">
        <v>357</v>
      </c>
    </row>
    <row r="570" spans="1:6" ht="15" customHeight="1" x14ac:dyDescent="0.25">
      <c r="A570" s="60" t="s">
        <v>137</v>
      </c>
      <c r="B570" s="61"/>
      <c r="C570" s="61" t="s">
        <v>17</v>
      </c>
      <c r="D570" s="62">
        <v>480</v>
      </c>
      <c r="E570" s="63" t="s">
        <v>138</v>
      </c>
      <c r="F570" s="64" t="s">
        <v>230</v>
      </c>
    </row>
    <row r="571" spans="1:6" ht="15" customHeight="1" x14ac:dyDescent="0.25">
      <c r="A571" s="60" t="s">
        <v>56</v>
      </c>
      <c r="B571" s="61"/>
      <c r="C571" s="61" t="s">
        <v>17</v>
      </c>
      <c r="D571" s="77" t="s">
        <v>232</v>
      </c>
      <c r="E571" s="77" t="s">
        <v>232</v>
      </c>
      <c r="F571" s="77" t="s">
        <v>232</v>
      </c>
    </row>
    <row r="572" spans="1:6" ht="15" customHeight="1" x14ac:dyDescent="0.25">
      <c r="A572" s="60" t="s">
        <v>60</v>
      </c>
      <c r="B572" s="61"/>
      <c r="C572" s="61" t="s">
        <v>17</v>
      </c>
      <c r="D572" s="62" t="s">
        <v>358</v>
      </c>
      <c r="E572" s="63" t="s">
        <v>359</v>
      </c>
      <c r="F572" s="64" t="s">
        <v>360</v>
      </c>
    </row>
    <row r="573" spans="1:6" ht="15" customHeight="1" x14ac:dyDescent="0.25">
      <c r="A573" s="60" t="s">
        <v>59</v>
      </c>
      <c r="B573" s="61"/>
      <c r="C573" s="61" t="s">
        <v>17</v>
      </c>
      <c r="D573" s="77">
        <v>300</v>
      </c>
      <c r="E573" s="63" t="s">
        <v>138</v>
      </c>
      <c r="F573" s="64" t="s">
        <v>204</v>
      </c>
    </row>
    <row r="574" spans="1:6" ht="15" customHeight="1" x14ac:dyDescent="0.25">
      <c r="A574" s="60" t="s">
        <v>62</v>
      </c>
      <c r="B574" s="61"/>
      <c r="C574" s="61" t="s">
        <v>17</v>
      </c>
      <c r="D574" s="77">
        <v>120</v>
      </c>
      <c r="E574" s="63" t="s">
        <v>138</v>
      </c>
      <c r="F574" s="64" t="s">
        <v>361</v>
      </c>
    </row>
    <row r="575" spans="1:6" ht="15" customHeight="1" x14ac:dyDescent="0.25">
      <c r="A575" s="60" t="s">
        <v>66</v>
      </c>
      <c r="B575" s="61"/>
      <c r="C575" s="61" t="s">
        <v>17</v>
      </c>
      <c r="D575" s="77">
        <v>185</v>
      </c>
      <c r="E575" s="63" t="s">
        <v>138</v>
      </c>
      <c r="F575" s="64" t="s">
        <v>204</v>
      </c>
    </row>
    <row r="576" spans="1:6" ht="15" customHeight="1" x14ac:dyDescent="0.25">
      <c r="A576" s="60" t="s">
        <v>68</v>
      </c>
      <c r="B576" s="61"/>
      <c r="C576" s="61" t="s">
        <v>17</v>
      </c>
      <c r="D576" s="77">
        <v>260</v>
      </c>
      <c r="E576" s="63" t="s">
        <v>138</v>
      </c>
      <c r="F576" s="64" t="s">
        <v>204</v>
      </c>
    </row>
    <row r="577" spans="1:6" ht="15" customHeight="1" x14ac:dyDescent="0.25">
      <c r="A577" s="60" t="s">
        <v>71</v>
      </c>
      <c r="B577" s="61"/>
      <c r="C577" s="61" t="s">
        <v>17</v>
      </c>
      <c r="D577" s="77" t="s">
        <v>232</v>
      </c>
      <c r="E577" s="77" t="s">
        <v>232</v>
      </c>
      <c r="F577" s="77" t="s">
        <v>232</v>
      </c>
    </row>
    <row r="578" spans="1:6" ht="15" customHeight="1" x14ac:dyDescent="0.25">
      <c r="A578" s="60" t="s">
        <v>73</v>
      </c>
      <c r="B578" s="61"/>
      <c r="C578" s="61" t="s">
        <v>17</v>
      </c>
      <c r="D578" s="77">
        <v>480</v>
      </c>
      <c r="E578" s="63" t="s">
        <v>138</v>
      </c>
      <c r="F578" s="64" t="s">
        <v>230</v>
      </c>
    </row>
    <row r="579" spans="1:6" ht="15" customHeight="1" x14ac:dyDescent="0.25">
      <c r="A579" s="60" t="s">
        <v>76</v>
      </c>
      <c r="B579" s="61"/>
      <c r="C579" s="61" t="s">
        <v>17</v>
      </c>
      <c r="D579" s="77">
        <v>240</v>
      </c>
      <c r="E579" s="63" t="s">
        <v>138</v>
      </c>
      <c r="F579" s="64" t="s">
        <v>230</v>
      </c>
    </row>
    <row r="580" spans="1:6" ht="15" customHeight="1" x14ac:dyDescent="0.25">
      <c r="A580" s="60" t="s">
        <v>79</v>
      </c>
      <c r="B580" s="61"/>
      <c r="C580" s="61" t="s">
        <v>17</v>
      </c>
      <c r="D580" s="77" t="s">
        <v>232</v>
      </c>
      <c r="E580" s="77" t="s">
        <v>232</v>
      </c>
      <c r="F580" s="77" t="s">
        <v>232</v>
      </c>
    </row>
    <row r="581" spans="1:6" ht="15" customHeight="1" x14ac:dyDescent="0.25">
      <c r="A581" s="60" t="s">
        <v>81</v>
      </c>
      <c r="B581" s="61"/>
      <c r="C581" s="61" t="s">
        <v>17</v>
      </c>
      <c r="D581" s="77" t="s">
        <v>232</v>
      </c>
      <c r="E581" s="77" t="s">
        <v>232</v>
      </c>
      <c r="F581" s="77" t="s">
        <v>232</v>
      </c>
    </row>
    <row r="582" spans="1:6" ht="15" customHeight="1" x14ac:dyDescent="0.25">
      <c r="A582" s="60" t="s">
        <v>83</v>
      </c>
      <c r="B582" s="61"/>
      <c r="C582" s="61" t="s">
        <v>17</v>
      </c>
      <c r="D582" s="77">
        <v>85</v>
      </c>
      <c r="E582" s="63" t="s">
        <v>138</v>
      </c>
      <c r="F582" s="64" t="s">
        <v>301</v>
      </c>
    </row>
    <row r="583" spans="1:6" ht="15" customHeight="1" thickBot="1" x14ac:dyDescent="0.3">
      <c r="A583" s="65" t="s">
        <v>85</v>
      </c>
      <c r="B583" s="66"/>
      <c r="C583" s="66" t="s">
        <v>17</v>
      </c>
      <c r="D583" s="77" t="s">
        <v>232</v>
      </c>
      <c r="E583" s="77" t="s">
        <v>232</v>
      </c>
      <c r="F583" s="77" t="s">
        <v>232</v>
      </c>
    </row>
    <row r="585" spans="1:6" ht="15" customHeight="1" thickBot="1" x14ac:dyDescent="0.3"/>
    <row r="586" spans="1:6" ht="15" customHeight="1" thickBot="1" x14ac:dyDescent="0.3">
      <c r="A586" s="50" t="s">
        <v>130</v>
      </c>
      <c r="B586" s="51" t="s">
        <v>166</v>
      </c>
      <c r="C586" s="52" t="s">
        <v>131</v>
      </c>
      <c r="D586" s="53" t="s">
        <v>132</v>
      </c>
      <c r="E586" s="52" t="s">
        <v>133</v>
      </c>
      <c r="F586" s="54" t="s">
        <v>134</v>
      </c>
    </row>
    <row r="587" spans="1:6" ht="15" customHeight="1" x14ac:dyDescent="0.25">
      <c r="A587" s="55" t="s">
        <v>40</v>
      </c>
      <c r="B587" s="56"/>
      <c r="C587" s="56" t="s">
        <v>18</v>
      </c>
      <c r="D587" s="57">
        <v>480</v>
      </c>
      <c r="E587" s="83" t="s">
        <v>138</v>
      </c>
      <c r="F587" s="84" t="s">
        <v>205</v>
      </c>
    </row>
    <row r="588" spans="1:6" ht="15" customHeight="1" x14ac:dyDescent="0.25">
      <c r="A588" s="60" t="s">
        <v>41</v>
      </c>
      <c r="B588" s="61"/>
      <c r="C588" s="61" t="s">
        <v>18</v>
      </c>
      <c r="D588" s="62">
        <v>440</v>
      </c>
      <c r="E588" s="79" t="s">
        <v>138</v>
      </c>
      <c r="F588" s="80" t="s">
        <v>205</v>
      </c>
    </row>
    <row r="589" spans="1:6" ht="15" customHeight="1" x14ac:dyDescent="0.25">
      <c r="A589" s="60" t="s">
        <v>135</v>
      </c>
      <c r="B589" s="61"/>
      <c r="C589" s="61" t="s">
        <v>18</v>
      </c>
      <c r="D589" s="77" t="s">
        <v>174</v>
      </c>
      <c r="E589" s="77" t="s">
        <v>174</v>
      </c>
      <c r="F589" s="77" t="s">
        <v>174</v>
      </c>
    </row>
    <row r="590" spans="1:6" ht="15" customHeight="1" x14ac:dyDescent="0.25">
      <c r="A590" s="60" t="s">
        <v>136</v>
      </c>
      <c r="B590" s="61"/>
      <c r="C590" s="61" t="s">
        <v>18</v>
      </c>
      <c r="D590" s="62">
        <v>120</v>
      </c>
      <c r="E590" s="63" t="s">
        <v>181</v>
      </c>
      <c r="F590" s="64" t="s">
        <v>366</v>
      </c>
    </row>
    <row r="591" spans="1:6" ht="15" customHeight="1" x14ac:dyDescent="0.25">
      <c r="A591" s="60" t="s">
        <v>137</v>
      </c>
      <c r="B591" s="61"/>
      <c r="C591" s="61" t="s">
        <v>18</v>
      </c>
      <c r="D591" s="62" t="s">
        <v>364</v>
      </c>
      <c r="E591" s="63" t="s">
        <v>189</v>
      </c>
      <c r="F591" s="64" t="s">
        <v>365</v>
      </c>
    </row>
    <row r="592" spans="1:6" ht="15" customHeight="1" x14ac:dyDescent="0.25">
      <c r="A592" s="60" t="s">
        <v>56</v>
      </c>
      <c r="B592" s="61"/>
      <c r="C592" s="61" t="s">
        <v>18</v>
      </c>
      <c r="D592" s="62">
        <v>480</v>
      </c>
      <c r="E592" s="63" t="s">
        <v>181</v>
      </c>
      <c r="F592" s="64" t="s">
        <v>170</v>
      </c>
    </row>
    <row r="593" spans="1:6" ht="15" customHeight="1" x14ac:dyDescent="0.25">
      <c r="A593" s="60" t="s">
        <v>60</v>
      </c>
      <c r="B593" s="61"/>
      <c r="C593" s="61" t="s">
        <v>18</v>
      </c>
      <c r="D593" s="62">
        <v>960</v>
      </c>
      <c r="E593" s="63" t="s">
        <v>181</v>
      </c>
      <c r="F593" s="64" t="s">
        <v>170</v>
      </c>
    </row>
    <row r="594" spans="1:6" ht="15" customHeight="1" x14ac:dyDescent="0.25">
      <c r="A594" s="60" t="s">
        <v>59</v>
      </c>
      <c r="B594" s="61"/>
      <c r="C594" s="61" t="s">
        <v>18</v>
      </c>
      <c r="D594" s="77">
        <v>160</v>
      </c>
      <c r="E594" s="63" t="s">
        <v>181</v>
      </c>
      <c r="F594" s="64" t="s">
        <v>345</v>
      </c>
    </row>
    <row r="595" spans="1:6" ht="15" customHeight="1" x14ac:dyDescent="0.25">
      <c r="A595" s="60" t="s">
        <v>62</v>
      </c>
      <c r="B595" s="61"/>
      <c r="C595" s="61" t="s">
        <v>18</v>
      </c>
      <c r="D595" s="77">
        <v>150</v>
      </c>
      <c r="E595" s="63" t="s">
        <v>181</v>
      </c>
      <c r="F595" s="64" t="s">
        <v>182</v>
      </c>
    </row>
    <row r="596" spans="1:6" ht="15" customHeight="1" x14ac:dyDescent="0.25">
      <c r="A596" s="60" t="s">
        <v>66</v>
      </c>
      <c r="B596" s="61"/>
      <c r="C596" s="61" t="s">
        <v>18</v>
      </c>
      <c r="D596" s="77" t="s">
        <v>362</v>
      </c>
      <c r="E596" s="63" t="s">
        <v>185</v>
      </c>
      <c r="F596" s="64" t="s">
        <v>363</v>
      </c>
    </row>
    <row r="597" spans="1:6" ht="15" customHeight="1" x14ac:dyDescent="0.25">
      <c r="A597" s="60" t="s">
        <v>68</v>
      </c>
      <c r="B597" s="61"/>
      <c r="C597" s="61" t="s">
        <v>18</v>
      </c>
      <c r="D597" s="77">
        <v>190</v>
      </c>
      <c r="E597" s="63" t="s">
        <v>181</v>
      </c>
      <c r="F597" s="64" t="s">
        <v>182</v>
      </c>
    </row>
    <row r="598" spans="1:6" ht="15" customHeight="1" x14ac:dyDescent="0.25">
      <c r="A598" s="60" t="s">
        <v>71</v>
      </c>
      <c r="B598" s="61"/>
      <c r="C598" s="61" t="s">
        <v>18</v>
      </c>
      <c r="D598" s="77">
        <v>40</v>
      </c>
      <c r="E598" s="63" t="s">
        <v>181</v>
      </c>
      <c r="F598" s="64" t="s">
        <v>169</v>
      </c>
    </row>
    <row r="599" spans="1:6" ht="15" customHeight="1" x14ac:dyDescent="0.25">
      <c r="A599" s="60" t="s">
        <v>73</v>
      </c>
      <c r="B599" s="61"/>
      <c r="C599" s="61" t="s">
        <v>18</v>
      </c>
      <c r="D599" s="77">
        <v>480</v>
      </c>
      <c r="E599" s="63" t="s">
        <v>181</v>
      </c>
      <c r="F599" s="64" t="s">
        <v>182</v>
      </c>
    </row>
    <row r="600" spans="1:6" ht="15" customHeight="1" x14ac:dyDescent="0.25">
      <c r="A600" s="60" t="s">
        <v>76</v>
      </c>
      <c r="B600" s="61"/>
      <c r="C600" s="61" t="s">
        <v>18</v>
      </c>
      <c r="D600" s="77">
        <v>60</v>
      </c>
      <c r="E600" s="63" t="s">
        <v>181</v>
      </c>
      <c r="F600" s="64" t="s">
        <v>169</v>
      </c>
    </row>
    <row r="601" spans="1:6" ht="15" customHeight="1" x14ac:dyDescent="0.25">
      <c r="A601" s="60" t="s">
        <v>79</v>
      </c>
      <c r="B601" s="61"/>
      <c r="C601" s="61" t="s">
        <v>18</v>
      </c>
      <c r="D601" s="77">
        <v>40</v>
      </c>
      <c r="E601" s="63" t="s">
        <v>181</v>
      </c>
      <c r="F601" s="64" t="s">
        <v>169</v>
      </c>
    </row>
    <row r="602" spans="1:6" ht="15" customHeight="1" x14ac:dyDescent="0.25">
      <c r="A602" s="60" t="s">
        <v>81</v>
      </c>
      <c r="B602" s="61"/>
      <c r="C602" s="61" t="s">
        <v>18</v>
      </c>
      <c r="D602" s="77">
        <v>480</v>
      </c>
      <c r="E602" s="63" t="s">
        <v>181</v>
      </c>
      <c r="F602" s="64" t="s">
        <v>170</v>
      </c>
    </row>
    <row r="603" spans="1:6" ht="15" customHeight="1" x14ac:dyDescent="0.25">
      <c r="A603" s="60" t="s">
        <v>83</v>
      </c>
      <c r="B603" s="61"/>
      <c r="C603" s="61" t="s">
        <v>18</v>
      </c>
      <c r="D603" s="77">
        <v>50</v>
      </c>
      <c r="E603" s="63" t="s">
        <v>181</v>
      </c>
      <c r="F603" s="64" t="s">
        <v>169</v>
      </c>
    </row>
    <row r="604" spans="1:6" ht="15" customHeight="1" thickBot="1" x14ac:dyDescent="0.3">
      <c r="A604" s="65" t="s">
        <v>85</v>
      </c>
      <c r="B604" s="66"/>
      <c r="C604" s="66" t="s">
        <v>18</v>
      </c>
      <c r="D604" s="77">
        <v>40</v>
      </c>
      <c r="E604" s="63" t="s">
        <v>181</v>
      </c>
      <c r="F604" s="68" t="s">
        <v>169</v>
      </c>
    </row>
    <row r="606" spans="1:6" ht="15" customHeight="1" thickBot="1" x14ac:dyDescent="0.3"/>
    <row r="607" spans="1:6" ht="15" customHeight="1" thickBot="1" x14ac:dyDescent="0.3">
      <c r="A607" s="50" t="s">
        <v>130</v>
      </c>
      <c r="B607" s="51" t="s">
        <v>144</v>
      </c>
      <c r="C607" s="52" t="s">
        <v>131</v>
      </c>
      <c r="D607" s="53" t="s">
        <v>132</v>
      </c>
      <c r="E607" s="52" t="s">
        <v>133</v>
      </c>
      <c r="F607" s="54" t="s">
        <v>134</v>
      </c>
    </row>
    <row r="608" spans="1:6" ht="15" customHeight="1" x14ac:dyDescent="0.25">
      <c r="A608" s="55" t="s">
        <v>40</v>
      </c>
      <c r="B608" s="56"/>
      <c r="C608" s="56" t="s">
        <v>19</v>
      </c>
      <c r="D608" s="69" t="s">
        <v>373</v>
      </c>
      <c r="E608" s="70" t="s">
        <v>258</v>
      </c>
      <c r="F608" s="71" t="s">
        <v>374</v>
      </c>
    </row>
    <row r="609" spans="1:6" ht="15" customHeight="1" x14ac:dyDescent="0.25">
      <c r="A609" s="60" t="s">
        <v>41</v>
      </c>
      <c r="B609" s="61"/>
      <c r="C609" s="61" t="s">
        <v>19</v>
      </c>
      <c r="D609" s="72">
        <v>45</v>
      </c>
      <c r="E609" s="73" t="s">
        <v>138</v>
      </c>
      <c r="F609" s="74" t="s">
        <v>372</v>
      </c>
    </row>
    <row r="610" spans="1:6" ht="15" customHeight="1" x14ac:dyDescent="0.25">
      <c r="A610" s="60" t="s">
        <v>135</v>
      </c>
      <c r="B610" s="61"/>
      <c r="C610" s="61" t="s">
        <v>19</v>
      </c>
      <c r="D610" s="72" t="s">
        <v>367</v>
      </c>
      <c r="E610" s="73" t="s">
        <v>138</v>
      </c>
      <c r="F610" s="74" t="s">
        <v>368</v>
      </c>
    </row>
    <row r="611" spans="1:6" ht="15" customHeight="1" x14ac:dyDescent="0.25">
      <c r="A611" s="60" t="s">
        <v>136</v>
      </c>
      <c r="B611" s="61"/>
      <c r="C611" s="61" t="s">
        <v>19</v>
      </c>
      <c r="D611" s="72">
        <v>480</v>
      </c>
      <c r="E611" s="73" t="s">
        <v>138</v>
      </c>
      <c r="F611" s="74" t="s">
        <v>32</v>
      </c>
    </row>
    <row r="612" spans="1:6" ht="15" customHeight="1" x14ac:dyDescent="0.25">
      <c r="A612" s="60" t="s">
        <v>137</v>
      </c>
      <c r="B612" s="61"/>
      <c r="C612" s="61" t="s">
        <v>19</v>
      </c>
      <c r="D612" s="72">
        <v>10</v>
      </c>
      <c r="E612" s="73" t="s">
        <v>251</v>
      </c>
      <c r="F612" s="74"/>
    </row>
    <row r="613" spans="1:6" ht="15" customHeight="1" x14ac:dyDescent="0.25">
      <c r="A613" s="60" t="s">
        <v>56</v>
      </c>
      <c r="B613" s="61"/>
      <c r="C613" s="61" t="s">
        <v>19</v>
      </c>
      <c r="D613" s="76">
        <v>480</v>
      </c>
      <c r="E613" s="73" t="s">
        <v>138</v>
      </c>
      <c r="F613" s="74" t="s">
        <v>32</v>
      </c>
    </row>
    <row r="614" spans="1:6" ht="15" customHeight="1" x14ac:dyDescent="0.25">
      <c r="A614" s="60" t="s">
        <v>60</v>
      </c>
      <c r="B614" s="61"/>
      <c r="C614" s="61" t="s">
        <v>19</v>
      </c>
      <c r="D614" s="76">
        <v>480</v>
      </c>
      <c r="E614" s="73" t="s">
        <v>138</v>
      </c>
      <c r="F614" s="74" t="s">
        <v>170</v>
      </c>
    </row>
    <row r="615" spans="1:6" ht="15" customHeight="1" x14ac:dyDescent="0.25">
      <c r="A615" s="60" t="s">
        <v>59</v>
      </c>
      <c r="B615" s="61"/>
      <c r="C615" s="61" t="s">
        <v>19</v>
      </c>
      <c r="D615" s="76">
        <v>40</v>
      </c>
      <c r="E615" s="73" t="s">
        <v>138</v>
      </c>
      <c r="F615" s="74" t="s">
        <v>196</v>
      </c>
    </row>
    <row r="616" spans="1:6" ht="15" customHeight="1" x14ac:dyDescent="0.25">
      <c r="A616" s="60" t="s">
        <v>62</v>
      </c>
      <c r="B616" s="61"/>
      <c r="C616" s="61" t="s">
        <v>19</v>
      </c>
      <c r="D616" s="76" t="s">
        <v>370</v>
      </c>
      <c r="E616" s="73" t="s">
        <v>138</v>
      </c>
      <c r="F616" s="74" t="s">
        <v>371</v>
      </c>
    </row>
    <row r="617" spans="1:6" ht="15" customHeight="1" x14ac:dyDescent="0.25">
      <c r="A617" s="60" t="s">
        <v>66</v>
      </c>
      <c r="B617" s="61"/>
      <c r="C617" s="61" t="s">
        <v>19</v>
      </c>
      <c r="D617" s="76">
        <v>120</v>
      </c>
      <c r="E617" s="73" t="s">
        <v>138</v>
      </c>
      <c r="F617" s="74" t="s">
        <v>178</v>
      </c>
    </row>
    <row r="618" spans="1:6" ht="15" customHeight="1" x14ac:dyDescent="0.25">
      <c r="A618" s="60" t="s">
        <v>68</v>
      </c>
      <c r="B618" s="61"/>
      <c r="C618" s="61" t="s">
        <v>19</v>
      </c>
      <c r="D618" s="76" t="s">
        <v>209</v>
      </c>
      <c r="E618" s="73" t="s">
        <v>138</v>
      </c>
      <c r="F618" s="74" t="s">
        <v>369</v>
      </c>
    </row>
    <row r="619" spans="1:6" ht="15" customHeight="1" x14ac:dyDescent="0.25">
      <c r="A619" s="60" t="s">
        <v>71</v>
      </c>
      <c r="B619" s="61"/>
      <c r="C619" s="61" t="s">
        <v>19</v>
      </c>
      <c r="D619" s="76">
        <v>480</v>
      </c>
      <c r="E619" s="73" t="s">
        <v>138</v>
      </c>
      <c r="F619" s="74" t="s">
        <v>247</v>
      </c>
    </row>
    <row r="620" spans="1:6" ht="15" customHeight="1" x14ac:dyDescent="0.25">
      <c r="A620" s="60" t="s">
        <v>73</v>
      </c>
      <c r="B620" s="61"/>
      <c r="C620" s="61" t="s">
        <v>19</v>
      </c>
      <c r="D620" s="76">
        <v>480</v>
      </c>
      <c r="E620" s="73" t="s">
        <v>138</v>
      </c>
      <c r="F620" s="74" t="s">
        <v>247</v>
      </c>
    </row>
    <row r="621" spans="1:6" ht="15" customHeight="1" x14ac:dyDescent="0.25">
      <c r="A621" s="60" t="s">
        <v>76</v>
      </c>
      <c r="B621" s="61"/>
      <c r="C621" s="61" t="s">
        <v>19</v>
      </c>
      <c r="D621" s="76">
        <v>60</v>
      </c>
      <c r="E621" s="73" t="s">
        <v>138</v>
      </c>
      <c r="F621" s="74" t="s">
        <v>196</v>
      </c>
    </row>
    <row r="622" spans="1:6" ht="15" customHeight="1" x14ac:dyDescent="0.25">
      <c r="A622" s="60" t="s">
        <v>79</v>
      </c>
      <c r="B622" s="61"/>
      <c r="C622" s="61" t="s">
        <v>19</v>
      </c>
      <c r="D622" s="76">
        <v>40</v>
      </c>
      <c r="E622" s="73" t="s">
        <v>138</v>
      </c>
      <c r="F622" s="74" t="s">
        <v>196</v>
      </c>
    </row>
    <row r="623" spans="1:6" ht="15" customHeight="1" x14ac:dyDescent="0.25">
      <c r="A623" s="60" t="s">
        <v>81</v>
      </c>
      <c r="B623" s="61"/>
      <c r="C623" s="61" t="s">
        <v>19</v>
      </c>
      <c r="D623" s="76">
        <v>480</v>
      </c>
      <c r="E623" s="73" t="s">
        <v>138</v>
      </c>
      <c r="F623" s="74" t="s">
        <v>32</v>
      </c>
    </row>
    <row r="624" spans="1:6" ht="15" customHeight="1" x14ac:dyDescent="0.25">
      <c r="A624" s="60" t="s">
        <v>83</v>
      </c>
      <c r="B624" s="61"/>
      <c r="C624" s="61" t="s">
        <v>19</v>
      </c>
      <c r="D624" s="76">
        <v>40</v>
      </c>
      <c r="E624" s="73" t="s">
        <v>138</v>
      </c>
      <c r="F624" s="74" t="s">
        <v>196</v>
      </c>
    </row>
    <row r="625" spans="1:6" ht="15" customHeight="1" thickBot="1" x14ac:dyDescent="0.3">
      <c r="A625" s="65" t="s">
        <v>85</v>
      </c>
      <c r="B625" s="66"/>
      <c r="C625" s="66" t="s">
        <v>19</v>
      </c>
      <c r="D625" s="76">
        <v>40</v>
      </c>
      <c r="E625" s="73" t="s">
        <v>237</v>
      </c>
      <c r="F625" s="75" t="s">
        <v>196</v>
      </c>
    </row>
    <row r="627" spans="1:6" ht="15" customHeight="1" thickBot="1" x14ac:dyDescent="0.3"/>
    <row r="628" spans="1:6" ht="15" customHeight="1" thickBot="1" x14ac:dyDescent="0.3">
      <c r="A628" s="50" t="s">
        <v>130</v>
      </c>
      <c r="B628" s="51" t="s">
        <v>167</v>
      </c>
      <c r="C628" s="52" t="s">
        <v>131</v>
      </c>
      <c r="D628" s="53" t="s">
        <v>132</v>
      </c>
      <c r="E628" s="52" t="s">
        <v>133</v>
      </c>
      <c r="F628" s="54" t="s">
        <v>134</v>
      </c>
    </row>
    <row r="629" spans="1:6" ht="15" customHeight="1" x14ac:dyDescent="0.25">
      <c r="A629" s="55" t="s">
        <v>40</v>
      </c>
      <c r="B629" s="56"/>
      <c r="C629" s="56" t="s">
        <v>17</v>
      </c>
      <c r="D629" s="57" t="s">
        <v>376</v>
      </c>
      <c r="E629" s="63" t="s">
        <v>256</v>
      </c>
      <c r="F629" s="64" t="s">
        <v>377</v>
      </c>
    </row>
    <row r="630" spans="1:6" ht="15" customHeight="1" x14ac:dyDescent="0.25">
      <c r="A630" s="60" t="s">
        <v>41</v>
      </c>
      <c r="B630" s="61"/>
      <c r="C630" s="61" t="s">
        <v>17</v>
      </c>
      <c r="D630" s="62">
        <v>270</v>
      </c>
      <c r="E630" s="63" t="s">
        <v>138</v>
      </c>
      <c r="F630" s="64" t="s">
        <v>230</v>
      </c>
    </row>
    <row r="631" spans="1:6" ht="15" customHeight="1" x14ac:dyDescent="0.25">
      <c r="A631" s="60" t="s">
        <v>135</v>
      </c>
      <c r="B631" s="61"/>
      <c r="C631" s="61" t="s">
        <v>17</v>
      </c>
      <c r="D631" s="62">
        <v>65</v>
      </c>
      <c r="E631" s="63" t="s">
        <v>354</v>
      </c>
      <c r="F631" s="64" t="s">
        <v>355</v>
      </c>
    </row>
    <row r="632" spans="1:6" ht="15" customHeight="1" x14ac:dyDescent="0.25">
      <c r="A632" s="60" t="s">
        <v>136</v>
      </c>
      <c r="B632" s="61"/>
      <c r="C632" s="61" t="s">
        <v>17</v>
      </c>
      <c r="D632" s="62" t="s">
        <v>378</v>
      </c>
      <c r="E632" s="63" t="s">
        <v>227</v>
      </c>
      <c r="F632" s="64" t="s">
        <v>379</v>
      </c>
    </row>
    <row r="633" spans="1:6" ht="15" customHeight="1" x14ac:dyDescent="0.25">
      <c r="A633" s="60" t="s">
        <v>137</v>
      </c>
      <c r="B633" s="61"/>
      <c r="C633" s="61" t="s">
        <v>17</v>
      </c>
      <c r="D633" s="62" t="s">
        <v>380</v>
      </c>
      <c r="E633" s="63" t="s">
        <v>226</v>
      </c>
      <c r="F633" s="64" t="s">
        <v>381</v>
      </c>
    </row>
    <row r="634" spans="1:6" ht="15" customHeight="1" x14ac:dyDescent="0.25">
      <c r="A634" s="60" t="s">
        <v>56</v>
      </c>
      <c r="B634" s="61"/>
      <c r="C634" s="61" t="s">
        <v>17</v>
      </c>
      <c r="D634" s="77" t="s">
        <v>232</v>
      </c>
      <c r="E634" s="77" t="s">
        <v>232</v>
      </c>
      <c r="F634" s="77" t="s">
        <v>232</v>
      </c>
    </row>
    <row r="635" spans="1:6" ht="15" customHeight="1" x14ac:dyDescent="0.25">
      <c r="A635" s="60" t="s">
        <v>60</v>
      </c>
      <c r="B635" s="61"/>
      <c r="C635" s="61" t="s">
        <v>17</v>
      </c>
      <c r="D635" s="62" t="s">
        <v>375</v>
      </c>
      <c r="E635" s="63" t="s">
        <v>354</v>
      </c>
      <c r="F635" s="64" t="s">
        <v>287</v>
      </c>
    </row>
    <row r="636" spans="1:6" ht="15" customHeight="1" x14ac:dyDescent="0.25">
      <c r="A636" s="60" t="s">
        <v>59</v>
      </c>
      <c r="B636" s="61"/>
      <c r="C636" s="61" t="s">
        <v>17</v>
      </c>
      <c r="D636" s="77">
        <v>160</v>
      </c>
      <c r="E636" s="63" t="s">
        <v>138</v>
      </c>
      <c r="F636" s="64" t="s">
        <v>204</v>
      </c>
    </row>
    <row r="637" spans="1:6" ht="15" customHeight="1" x14ac:dyDescent="0.25">
      <c r="A637" s="60" t="s">
        <v>62</v>
      </c>
      <c r="B637" s="61"/>
      <c r="C637" s="61" t="s">
        <v>17</v>
      </c>
      <c r="D637" s="77">
        <v>120</v>
      </c>
      <c r="E637" s="63" t="s">
        <v>138</v>
      </c>
      <c r="F637" s="64" t="s">
        <v>204</v>
      </c>
    </row>
    <row r="638" spans="1:6" ht="15" customHeight="1" x14ac:dyDescent="0.25">
      <c r="A638" s="60" t="s">
        <v>66</v>
      </c>
      <c r="B638" s="61"/>
      <c r="C638" s="61" t="s">
        <v>17</v>
      </c>
      <c r="D638" s="77">
        <v>140</v>
      </c>
      <c r="E638" s="63" t="s">
        <v>138</v>
      </c>
      <c r="F638" s="64" t="s">
        <v>204</v>
      </c>
    </row>
    <row r="639" spans="1:6" ht="15" customHeight="1" x14ac:dyDescent="0.25">
      <c r="A639" s="60" t="s">
        <v>68</v>
      </c>
      <c r="B639" s="61"/>
      <c r="C639" s="61" t="s">
        <v>17</v>
      </c>
      <c r="D639" s="77">
        <v>60</v>
      </c>
      <c r="E639" s="63" t="s">
        <v>138</v>
      </c>
      <c r="F639" s="64" t="s">
        <v>204</v>
      </c>
    </row>
    <row r="640" spans="1:6" ht="15" customHeight="1" x14ac:dyDescent="0.25">
      <c r="A640" s="60" t="s">
        <v>71</v>
      </c>
      <c r="B640" s="61"/>
      <c r="C640" s="61" t="s">
        <v>17</v>
      </c>
      <c r="D640" s="77">
        <v>240</v>
      </c>
      <c r="E640" s="63" t="s">
        <v>138</v>
      </c>
      <c r="F640" s="64" t="s">
        <v>183</v>
      </c>
    </row>
    <row r="641" spans="1:6" ht="15" customHeight="1" x14ac:dyDescent="0.25">
      <c r="A641" s="60" t="s">
        <v>73</v>
      </c>
      <c r="B641" s="61"/>
      <c r="C641" s="61" t="s">
        <v>17</v>
      </c>
      <c r="D641" s="77" t="s">
        <v>232</v>
      </c>
      <c r="E641" s="77" t="s">
        <v>232</v>
      </c>
      <c r="F641" s="77" t="s">
        <v>232</v>
      </c>
    </row>
    <row r="642" spans="1:6" ht="15" customHeight="1" x14ac:dyDescent="0.25">
      <c r="A642" s="60" t="s">
        <v>76</v>
      </c>
      <c r="B642" s="61"/>
      <c r="C642" s="61" t="s">
        <v>17</v>
      </c>
      <c r="D642" s="77" t="s">
        <v>232</v>
      </c>
      <c r="E642" s="77" t="s">
        <v>232</v>
      </c>
      <c r="F642" s="77" t="s">
        <v>232</v>
      </c>
    </row>
    <row r="643" spans="1:6" ht="15" customHeight="1" x14ac:dyDescent="0.25">
      <c r="A643" s="60" t="s">
        <v>79</v>
      </c>
      <c r="B643" s="61"/>
      <c r="C643" s="61" t="s">
        <v>17</v>
      </c>
      <c r="D643" s="77" t="s">
        <v>232</v>
      </c>
      <c r="E643" s="77" t="s">
        <v>232</v>
      </c>
      <c r="F643" s="77" t="s">
        <v>232</v>
      </c>
    </row>
    <row r="644" spans="1:6" ht="15" customHeight="1" x14ac:dyDescent="0.25">
      <c r="A644" s="60" t="s">
        <v>81</v>
      </c>
      <c r="B644" s="61"/>
      <c r="C644" s="61" t="s">
        <v>17</v>
      </c>
      <c r="D644" s="77" t="s">
        <v>232</v>
      </c>
      <c r="E644" s="77" t="s">
        <v>232</v>
      </c>
      <c r="F644" s="77" t="s">
        <v>232</v>
      </c>
    </row>
    <row r="645" spans="1:6" ht="15" customHeight="1" x14ac:dyDescent="0.25">
      <c r="A645" s="60" t="s">
        <v>83</v>
      </c>
      <c r="B645" s="61"/>
      <c r="C645" s="61" t="s">
        <v>17</v>
      </c>
      <c r="D645" s="77" t="s">
        <v>232</v>
      </c>
      <c r="E645" s="77" t="s">
        <v>232</v>
      </c>
      <c r="F645" s="77" t="s">
        <v>232</v>
      </c>
    </row>
    <row r="646" spans="1:6" ht="15" customHeight="1" thickBot="1" x14ac:dyDescent="0.3">
      <c r="A646" s="65" t="s">
        <v>85</v>
      </c>
      <c r="B646" s="66"/>
      <c r="C646" s="66" t="s">
        <v>17</v>
      </c>
      <c r="D646" s="77">
        <v>40</v>
      </c>
      <c r="E646" s="63" t="s">
        <v>138</v>
      </c>
      <c r="F646" s="68" t="s">
        <v>169</v>
      </c>
    </row>
    <row r="648" spans="1:6" ht="15" customHeight="1" thickBot="1" x14ac:dyDescent="0.3"/>
    <row r="649" spans="1:6" ht="15" customHeight="1" thickBot="1" x14ac:dyDescent="0.3">
      <c r="A649" s="50" t="s">
        <v>130</v>
      </c>
      <c r="B649" s="51" t="s">
        <v>167</v>
      </c>
      <c r="C649" s="52" t="s">
        <v>131</v>
      </c>
      <c r="D649" s="53" t="s">
        <v>132</v>
      </c>
      <c r="E649" s="52" t="s">
        <v>133</v>
      </c>
      <c r="F649" s="54" t="s">
        <v>134</v>
      </c>
    </row>
    <row r="650" spans="1:6" ht="15" customHeight="1" x14ac:dyDescent="0.25">
      <c r="A650" s="55" t="s">
        <v>40</v>
      </c>
      <c r="B650" s="56"/>
      <c r="C650" s="56" t="s">
        <v>18</v>
      </c>
      <c r="D650" s="57">
        <v>195</v>
      </c>
      <c r="E650" s="58" t="s">
        <v>181</v>
      </c>
      <c r="F650" s="59" t="s">
        <v>394</v>
      </c>
    </row>
    <row r="651" spans="1:6" ht="15" customHeight="1" x14ac:dyDescent="0.25">
      <c r="A651" s="60" t="s">
        <v>41</v>
      </c>
      <c r="B651" s="61"/>
      <c r="C651" s="61" t="s">
        <v>18</v>
      </c>
      <c r="D651" s="62" t="s">
        <v>382</v>
      </c>
      <c r="E651" s="63" t="s">
        <v>383</v>
      </c>
      <c r="F651" s="64" t="s">
        <v>384</v>
      </c>
    </row>
    <row r="652" spans="1:6" ht="15" customHeight="1" x14ac:dyDescent="0.25">
      <c r="A652" s="60" t="s">
        <v>135</v>
      </c>
      <c r="B652" s="61"/>
      <c r="C652" s="61" t="s">
        <v>18</v>
      </c>
      <c r="D652" s="62" t="s">
        <v>388</v>
      </c>
      <c r="E652" s="63" t="s">
        <v>389</v>
      </c>
      <c r="F652" s="64" t="s">
        <v>390</v>
      </c>
    </row>
    <row r="653" spans="1:6" ht="15" customHeight="1" x14ac:dyDescent="0.25">
      <c r="A653" s="60" t="s">
        <v>136</v>
      </c>
      <c r="B653" s="61"/>
      <c r="C653" s="61" t="s">
        <v>18</v>
      </c>
      <c r="D653" s="62">
        <v>60</v>
      </c>
      <c r="E653" s="63" t="s">
        <v>181</v>
      </c>
      <c r="F653" s="64" t="s">
        <v>392</v>
      </c>
    </row>
    <row r="654" spans="1:6" ht="15" customHeight="1" x14ac:dyDescent="0.25">
      <c r="A654" s="60" t="s">
        <v>137</v>
      </c>
      <c r="B654" s="61"/>
      <c r="C654" s="61" t="s">
        <v>18</v>
      </c>
      <c r="D654" s="62" t="s">
        <v>385</v>
      </c>
      <c r="E654" s="63" t="s">
        <v>386</v>
      </c>
      <c r="F654" s="64" t="s">
        <v>387</v>
      </c>
    </row>
    <row r="655" spans="1:6" ht="15" customHeight="1" x14ac:dyDescent="0.25">
      <c r="A655" s="60" t="s">
        <v>56</v>
      </c>
      <c r="B655" s="61"/>
      <c r="C655" s="61" t="s">
        <v>18</v>
      </c>
      <c r="D655" s="62">
        <v>160</v>
      </c>
      <c r="E655" s="63" t="s">
        <v>181</v>
      </c>
      <c r="F655" s="64" t="s">
        <v>393</v>
      </c>
    </row>
    <row r="656" spans="1:6" ht="15" customHeight="1" x14ac:dyDescent="0.25">
      <c r="A656" s="60" t="s">
        <v>60</v>
      </c>
      <c r="B656" s="61"/>
      <c r="C656" s="61" t="s">
        <v>18</v>
      </c>
      <c r="D656" s="62" t="s">
        <v>395</v>
      </c>
      <c r="E656" s="63" t="s">
        <v>396</v>
      </c>
      <c r="F656" s="64" t="s">
        <v>397</v>
      </c>
    </row>
    <row r="657" spans="1:6" ht="15" customHeight="1" x14ac:dyDescent="0.25">
      <c r="A657" s="60" t="s">
        <v>59</v>
      </c>
      <c r="B657" s="61"/>
      <c r="C657" s="61" t="s">
        <v>18</v>
      </c>
      <c r="D657" s="77">
        <v>235</v>
      </c>
      <c r="E657" s="63" t="s">
        <v>181</v>
      </c>
      <c r="F657" s="64" t="s">
        <v>399</v>
      </c>
    </row>
    <row r="658" spans="1:6" ht="15" customHeight="1" x14ac:dyDescent="0.25">
      <c r="A658" s="60" t="s">
        <v>62</v>
      </c>
      <c r="B658" s="61"/>
      <c r="C658" s="61" t="s">
        <v>18</v>
      </c>
      <c r="D658" s="77">
        <v>75</v>
      </c>
      <c r="E658" s="63" t="s">
        <v>181</v>
      </c>
      <c r="F658" s="64" t="s">
        <v>398</v>
      </c>
    </row>
    <row r="659" spans="1:6" ht="15" customHeight="1" x14ac:dyDescent="0.25">
      <c r="A659" s="60" t="s">
        <v>66</v>
      </c>
      <c r="B659" s="61"/>
      <c r="C659" s="61" t="s">
        <v>18</v>
      </c>
      <c r="D659" s="77">
        <v>80</v>
      </c>
      <c r="E659" s="63" t="s">
        <v>181</v>
      </c>
      <c r="F659" s="64" t="s">
        <v>182</v>
      </c>
    </row>
    <row r="660" spans="1:6" ht="15" customHeight="1" x14ac:dyDescent="0.25">
      <c r="A660" s="60" t="s">
        <v>68</v>
      </c>
      <c r="B660" s="61"/>
      <c r="C660" s="61" t="s">
        <v>18</v>
      </c>
      <c r="D660" s="77">
        <v>140</v>
      </c>
      <c r="E660" s="63" t="s">
        <v>181</v>
      </c>
      <c r="F660" s="64" t="s">
        <v>182</v>
      </c>
    </row>
    <row r="661" spans="1:6" ht="15" customHeight="1" x14ac:dyDescent="0.25">
      <c r="A661" s="60" t="s">
        <v>71</v>
      </c>
      <c r="B661" s="61"/>
      <c r="C661" s="61" t="s">
        <v>18</v>
      </c>
      <c r="D661" s="77">
        <v>40</v>
      </c>
      <c r="E661" s="63" t="s">
        <v>181</v>
      </c>
      <c r="F661" s="64" t="s">
        <v>169</v>
      </c>
    </row>
    <row r="662" spans="1:6" ht="15" customHeight="1" x14ac:dyDescent="0.25">
      <c r="A662" s="60" t="s">
        <v>73</v>
      </c>
      <c r="B662" s="61"/>
      <c r="C662" s="61" t="s">
        <v>18</v>
      </c>
      <c r="D662" s="77">
        <v>480</v>
      </c>
      <c r="E662" s="63" t="s">
        <v>181</v>
      </c>
      <c r="F662" s="64" t="s">
        <v>201</v>
      </c>
    </row>
    <row r="663" spans="1:6" ht="15" customHeight="1" x14ac:dyDescent="0.25">
      <c r="A663" s="60" t="s">
        <v>76</v>
      </c>
      <c r="B663" s="61"/>
      <c r="C663" s="61" t="s">
        <v>18</v>
      </c>
      <c r="D663" s="77">
        <v>40</v>
      </c>
      <c r="E663" s="63" t="s">
        <v>181</v>
      </c>
      <c r="F663" s="64" t="s">
        <v>169</v>
      </c>
    </row>
    <row r="664" spans="1:6" ht="15" customHeight="1" x14ac:dyDescent="0.25">
      <c r="A664" s="60" t="s">
        <v>79</v>
      </c>
      <c r="B664" s="61"/>
      <c r="C664" s="61" t="s">
        <v>18</v>
      </c>
      <c r="D664" s="77">
        <v>40</v>
      </c>
      <c r="E664" s="63" t="s">
        <v>181</v>
      </c>
      <c r="F664" s="64" t="s">
        <v>169</v>
      </c>
    </row>
    <row r="665" spans="1:6" ht="15" customHeight="1" x14ac:dyDescent="0.25">
      <c r="A665" s="60" t="s">
        <v>81</v>
      </c>
      <c r="B665" s="61"/>
      <c r="C665" s="61" t="s">
        <v>18</v>
      </c>
      <c r="D665" s="77">
        <v>480</v>
      </c>
      <c r="E665" s="63" t="s">
        <v>181</v>
      </c>
      <c r="F665" s="64" t="s">
        <v>170</v>
      </c>
    </row>
    <row r="666" spans="1:6" ht="15" customHeight="1" x14ac:dyDescent="0.25">
      <c r="A666" s="60" t="s">
        <v>83</v>
      </c>
      <c r="B666" s="61"/>
      <c r="C666" s="61" t="s">
        <v>18</v>
      </c>
      <c r="D666" s="77">
        <v>85</v>
      </c>
      <c r="E666" s="63" t="s">
        <v>181</v>
      </c>
      <c r="F666" s="64" t="s">
        <v>391</v>
      </c>
    </row>
    <row r="667" spans="1:6" ht="15" customHeight="1" thickBot="1" x14ac:dyDescent="0.3">
      <c r="A667" s="65" t="s">
        <v>85</v>
      </c>
      <c r="B667" s="66"/>
      <c r="C667" s="66" t="s">
        <v>18</v>
      </c>
      <c r="D667" s="77">
        <v>40</v>
      </c>
      <c r="E667" s="63" t="s">
        <v>181</v>
      </c>
      <c r="F667" s="68" t="s">
        <v>169</v>
      </c>
    </row>
    <row r="669" spans="1:6" ht="15" customHeight="1" thickBot="1" x14ac:dyDescent="0.3"/>
    <row r="670" spans="1:6" ht="15" customHeight="1" thickBot="1" x14ac:dyDescent="0.3">
      <c r="A670" s="50" t="s">
        <v>130</v>
      </c>
      <c r="B670" s="51" t="s">
        <v>167</v>
      </c>
      <c r="C670" s="52" t="s">
        <v>131</v>
      </c>
      <c r="D670" s="53" t="s">
        <v>132</v>
      </c>
      <c r="E670" s="52" t="s">
        <v>133</v>
      </c>
      <c r="F670" s="54" t="s">
        <v>134</v>
      </c>
    </row>
    <row r="671" spans="1:6" ht="15" customHeight="1" thickBot="1" x14ac:dyDescent="0.3">
      <c r="A671" s="55" t="s">
        <v>40</v>
      </c>
      <c r="B671" s="56"/>
      <c r="C671" s="56" t="s">
        <v>19</v>
      </c>
      <c r="D671" s="69" t="s">
        <v>400</v>
      </c>
      <c r="E671" s="70" t="s">
        <v>138</v>
      </c>
      <c r="F671" s="71" t="s">
        <v>401</v>
      </c>
    </row>
    <row r="672" spans="1:6" ht="15" customHeight="1" thickBot="1" x14ac:dyDescent="0.3">
      <c r="A672" s="60" t="s">
        <v>41</v>
      </c>
      <c r="B672" s="61"/>
      <c r="C672" s="56" t="s">
        <v>19</v>
      </c>
      <c r="D672" s="72">
        <v>12</v>
      </c>
      <c r="E672" s="73" t="s">
        <v>138</v>
      </c>
      <c r="F672" s="74" t="s">
        <v>407</v>
      </c>
    </row>
    <row r="673" spans="1:6" ht="15" customHeight="1" thickBot="1" x14ac:dyDescent="0.3">
      <c r="A673" s="60" t="s">
        <v>135</v>
      </c>
      <c r="B673" s="61"/>
      <c r="C673" s="56" t="s">
        <v>19</v>
      </c>
      <c r="D673" s="72" t="s">
        <v>403</v>
      </c>
      <c r="E673" s="73" t="s">
        <v>138</v>
      </c>
      <c r="F673" s="74" t="s">
        <v>404</v>
      </c>
    </row>
    <row r="674" spans="1:6" ht="15" customHeight="1" thickBot="1" x14ac:dyDescent="0.3">
      <c r="A674" s="60" t="s">
        <v>136</v>
      </c>
      <c r="B674" s="61"/>
      <c r="C674" s="56" t="s">
        <v>19</v>
      </c>
      <c r="D674" s="72" t="s">
        <v>408</v>
      </c>
      <c r="E674" s="73" t="s">
        <v>213</v>
      </c>
      <c r="F674" s="74" t="s">
        <v>409</v>
      </c>
    </row>
    <row r="675" spans="1:6" ht="15" customHeight="1" thickBot="1" x14ac:dyDescent="0.3">
      <c r="A675" s="60" t="s">
        <v>137</v>
      </c>
      <c r="B675" s="61"/>
      <c r="C675" s="56" t="s">
        <v>19</v>
      </c>
      <c r="D675" s="72">
        <v>40</v>
      </c>
      <c r="E675" s="73" t="s">
        <v>138</v>
      </c>
      <c r="F675" s="74" t="s">
        <v>196</v>
      </c>
    </row>
    <row r="676" spans="1:6" ht="15" customHeight="1" thickBot="1" x14ac:dyDescent="0.3">
      <c r="A676" s="60" t="s">
        <v>56</v>
      </c>
      <c r="B676" s="61"/>
      <c r="C676" s="56" t="s">
        <v>19</v>
      </c>
      <c r="D676" s="76">
        <v>480</v>
      </c>
      <c r="E676" s="73" t="s">
        <v>138</v>
      </c>
      <c r="F676" s="74" t="s">
        <v>247</v>
      </c>
    </row>
    <row r="677" spans="1:6" ht="15" customHeight="1" thickBot="1" x14ac:dyDescent="0.3">
      <c r="A677" s="60" t="s">
        <v>60</v>
      </c>
      <c r="B677" s="61"/>
      <c r="C677" s="56" t="s">
        <v>19</v>
      </c>
      <c r="D677" s="76" t="s">
        <v>316</v>
      </c>
      <c r="E677" s="73" t="s">
        <v>256</v>
      </c>
      <c r="F677" s="74" t="s">
        <v>402</v>
      </c>
    </row>
    <row r="678" spans="1:6" ht="15" customHeight="1" thickBot="1" x14ac:dyDescent="0.3">
      <c r="A678" s="60" t="s">
        <v>59</v>
      </c>
      <c r="B678" s="61"/>
      <c r="C678" s="56" t="s">
        <v>19</v>
      </c>
      <c r="D678" s="76" t="s">
        <v>410</v>
      </c>
      <c r="E678" s="73" t="s">
        <v>138</v>
      </c>
      <c r="F678" s="74" t="s">
        <v>411</v>
      </c>
    </row>
    <row r="679" spans="1:6" ht="15" customHeight="1" thickBot="1" x14ac:dyDescent="0.3">
      <c r="A679" s="60" t="s">
        <v>62</v>
      </c>
      <c r="B679" s="61"/>
      <c r="C679" s="56" t="s">
        <v>19</v>
      </c>
      <c r="D679" s="76" t="s">
        <v>412</v>
      </c>
      <c r="E679" s="73" t="s">
        <v>138</v>
      </c>
      <c r="F679" s="74" t="s">
        <v>330</v>
      </c>
    </row>
    <row r="680" spans="1:6" ht="15" customHeight="1" thickBot="1" x14ac:dyDescent="0.3">
      <c r="A680" s="60" t="s">
        <v>66</v>
      </c>
      <c r="B680" s="61"/>
      <c r="C680" s="56" t="s">
        <v>19</v>
      </c>
      <c r="D680" s="76" t="s">
        <v>406</v>
      </c>
      <c r="E680" s="73" t="s">
        <v>138</v>
      </c>
      <c r="F680" s="74" t="s">
        <v>330</v>
      </c>
    </row>
    <row r="681" spans="1:6" ht="15" customHeight="1" thickBot="1" x14ac:dyDescent="0.3">
      <c r="A681" s="60" t="s">
        <v>68</v>
      </c>
      <c r="B681" s="61"/>
      <c r="C681" s="56" t="s">
        <v>19</v>
      </c>
      <c r="D681" s="76" t="s">
        <v>405</v>
      </c>
      <c r="E681" s="73" t="s">
        <v>138</v>
      </c>
      <c r="F681" s="74" t="s">
        <v>330</v>
      </c>
    </row>
    <row r="682" spans="1:6" ht="15" customHeight="1" thickBot="1" x14ac:dyDescent="0.3">
      <c r="A682" s="60" t="s">
        <v>71</v>
      </c>
      <c r="B682" s="61"/>
      <c r="C682" s="56" t="s">
        <v>19</v>
      </c>
      <c r="D682" s="76">
        <v>40</v>
      </c>
      <c r="E682" s="73" t="s">
        <v>138</v>
      </c>
      <c r="F682" s="74" t="s">
        <v>196</v>
      </c>
    </row>
    <row r="683" spans="1:6" ht="15" customHeight="1" thickBot="1" x14ac:dyDescent="0.3">
      <c r="A683" s="60" t="s">
        <v>73</v>
      </c>
      <c r="B683" s="61"/>
      <c r="C683" s="56" t="s">
        <v>19</v>
      </c>
      <c r="D683" s="76">
        <v>480</v>
      </c>
      <c r="E683" s="73" t="s">
        <v>138</v>
      </c>
      <c r="F683" s="74" t="s">
        <v>247</v>
      </c>
    </row>
    <row r="684" spans="1:6" ht="15" customHeight="1" thickBot="1" x14ac:dyDescent="0.3">
      <c r="A684" s="60" t="s">
        <v>76</v>
      </c>
      <c r="B684" s="61"/>
      <c r="C684" s="56" t="s">
        <v>19</v>
      </c>
      <c r="D684" s="76">
        <v>60</v>
      </c>
      <c r="E684" s="73" t="s">
        <v>138</v>
      </c>
      <c r="F684" s="74" t="s">
        <v>196</v>
      </c>
    </row>
    <row r="685" spans="1:6" ht="15" customHeight="1" thickBot="1" x14ac:dyDescent="0.3">
      <c r="A685" s="60" t="s">
        <v>79</v>
      </c>
      <c r="B685" s="61"/>
      <c r="C685" s="56" t="s">
        <v>19</v>
      </c>
      <c r="D685" s="76">
        <v>40</v>
      </c>
      <c r="E685" s="73" t="s">
        <v>138</v>
      </c>
      <c r="F685" s="74" t="s">
        <v>247</v>
      </c>
    </row>
    <row r="686" spans="1:6" ht="15" customHeight="1" thickBot="1" x14ac:dyDescent="0.3">
      <c r="A686" s="60" t="s">
        <v>81</v>
      </c>
      <c r="B686" s="61"/>
      <c r="C686" s="56" t="s">
        <v>19</v>
      </c>
      <c r="D686" s="76" t="s">
        <v>174</v>
      </c>
      <c r="E686" s="73" t="s">
        <v>174</v>
      </c>
      <c r="F686" s="74" t="s">
        <v>174</v>
      </c>
    </row>
    <row r="687" spans="1:6" ht="15" customHeight="1" thickBot="1" x14ac:dyDescent="0.3">
      <c r="A687" s="60" t="s">
        <v>83</v>
      </c>
      <c r="B687" s="61"/>
      <c r="C687" s="56" t="s">
        <v>19</v>
      </c>
      <c r="D687" s="76">
        <v>70</v>
      </c>
      <c r="E687" s="73" t="s">
        <v>138</v>
      </c>
      <c r="F687" s="74" t="s">
        <v>196</v>
      </c>
    </row>
    <row r="688" spans="1:6" ht="15" customHeight="1" thickBot="1" x14ac:dyDescent="0.3">
      <c r="A688" s="65" t="s">
        <v>85</v>
      </c>
      <c r="B688" s="66"/>
      <c r="C688" s="56" t="s">
        <v>19</v>
      </c>
      <c r="D688" s="76">
        <v>40</v>
      </c>
      <c r="E688" s="73" t="s">
        <v>138</v>
      </c>
      <c r="F688" s="75" t="s">
        <v>196</v>
      </c>
    </row>
    <row r="690" spans="1:6" ht="15" customHeight="1" thickBot="1" x14ac:dyDescent="0.3"/>
    <row r="691" spans="1:6" ht="15" customHeight="1" thickBot="1" x14ac:dyDescent="0.3">
      <c r="A691" s="50" t="s">
        <v>130</v>
      </c>
      <c r="B691" s="51" t="s">
        <v>168</v>
      </c>
      <c r="C691" s="52" t="s">
        <v>131</v>
      </c>
      <c r="D691" s="53" t="s">
        <v>132</v>
      </c>
      <c r="E691" s="52" t="s">
        <v>133</v>
      </c>
      <c r="F691" s="54" t="s">
        <v>134</v>
      </c>
    </row>
    <row r="692" spans="1:6" ht="15" customHeight="1" x14ac:dyDescent="0.25">
      <c r="A692" s="55" t="s">
        <v>40</v>
      </c>
      <c r="B692" s="56"/>
      <c r="C692" s="56" t="s">
        <v>17</v>
      </c>
      <c r="D692" s="57">
        <v>225</v>
      </c>
      <c r="E692" s="58" t="s">
        <v>138</v>
      </c>
      <c r="F692" s="59" t="s">
        <v>204</v>
      </c>
    </row>
    <row r="693" spans="1:6" ht="15" customHeight="1" x14ac:dyDescent="0.25">
      <c r="A693" s="60" t="s">
        <v>41</v>
      </c>
      <c r="B693" s="61"/>
      <c r="C693" s="61" t="s">
        <v>17</v>
      </c>
      <c r="D693" s="62" t="s">
        <v>414</v>
      </c>
      <c r="E693" s="63" t="s">
        <v>203</v>
      </c>
      <c r="F693" s="64" t="s">
        <v>415</v>
      </c>
    </row>
    <row r="694" spans="1:6" ht="15" customHeight="1" x14ac:dyDescent="0.25">
      <c r="A694" s="60" t="s">
        <v>135</v>
      </c>
      <c r="B694" s="61"/>
      <c r="C694" s="61" t="s">
        <v>17</v>
      </c>
      <c r="D694" s="62">
        <v>15</v>
      </c>
      <c r="E694" s="63" t="s">
        <v>138</v>
      </c>
      <c r="F694" s="64" t="s">
        <v>171</v>
      </c>
    </row>
    <row r="695" spans="1:6" ht="15" customHeight="1" x14ac:dyDescent="0.25">
      <c r="A695" s="60" t="s">
        <v>136</v>
      </c>
      <c r="B695" s="61"/>
      <c r="C695" s="61" t="s">
        <v>17</v>
      </c>
      <c r="D695" s="62">
        <v>10</v>
      </c>
      <c r="E695" s="63" t="s">
        <v>138</v>
      </c>
      <c r="F695" s="64" t="s">
        <v>171</v>
      </c>
    </row>
    <row r="696" spans="1:6" ht="15" customHeight="1" x14ac:dyDescent="0.25">
      <c r="A696" s="60" t="s">
        <v>137</v>
      </c>
      <c r="B696" s="61"/>
      <c r="C696" s="61" t="s">
        <v>17</v>
      </c>
      <c r="D696" s="62">
        <v>140</v>
      </c>
      <c r="E696" s="63" t="s">
        <v>138</v>
      </c>
      <c r="F696" s="64" t="s">
        <v>301</v>
      </c>
    </row>
    <row r="697" spans="1:6" ht="15" customHeight="1" x14ac:dyDescent="0.25">
      <c r="A697" s="60" t="s">
        <v>56</v>
      </c>
      <c r="B697" s="61"/>
      <c r="C697" s="61" t="s">
        <v>17</v>
      </c>
      <c r="D697" s="62" t="s">
        <v>232</v>
      </c>
      <c r="E697" s="62" t="s">
        <v>232</v>
      </c>
      <c r="F697" s="62" t="s">
        <v>232</v>
      </c>
    </row>
    <row r="698" spans="1:6" ht="15" customHeight="1" thickBot="1" x14ac:dyDescent="0.3">
      <c r="A698" s="60" t="s">
        <v>60</v>
      </c>
      <c r="B698" s="61"/>
      <c r="C698" s="61" t="s">
        <v>17</v>
      </c>
      <c r="D698" s="62" t="s">
        <v>416</v>
      </c>
      <c r="E698" s="63" t="s">
        <v>213</v>
      </c>
      <c r="F698" s="64" t="s">
        <v>417</v>
      </c>
    </row>
    <row r="699" spans="1:6" ht="15" customHeight="1" thickBot="1" x14ac:dyDescent="0.3">
      <c r="A699" s="60" t="s">
        <v>59</v>
      </c>
      <c r="B699" s="61"/>
      <c r="C699" s="61" t="s">
        <v>17</v>
      </c>
      <c r="D699" s="62">
        <v>80</v>
      </c>
      <c r="E699" s="63" t="s">
        <v>138</v>
      </c>
      <c r="F699" s="59" t="s">
        <v>204</v>
      </c>
    </row>
    <row r="700" spans="1:6" ht="15" customHeight="1" thickBot="1" x14ac:dyDescent="0.3">
      <c r="A700" s="60" t="s">
        <v>62</v>
      </c>
      <c r="B700" s="61"/>
      <c r="C700" s="61" t="s">
        <v>17</v>
      </c>
      <c r="D700" s="62">
        <v>160</v>
      </c>
      <c r="E700" s="63" t="s">
        <v>138</v>
      </c>
      <c r="F700" s="59" t="s">
        <v>204</v>
      </c>
    </row>
    <row r="701" spans="1:6" ht="15" customHeight="1" thickBot="1" x14ac:dyDescent="0.3">
      <c r="A701" s="60" t="s">
        <v>66</v>
      </c>
      <c r="B701" s="61"/>
      <c r="C701" s="61" t="s">
        <v>17</v>
      </c>
      <c r="D701" s="62">
        <v>40</v>
      </c>
      <c r="E701" s="63" t="s">
        <v>138</v>
      </c>
      <c r="F701" s="59" t="s">
        <v>204</v>
      </c>
    </row>
    <row r="702" spans="1:6" ht="15" customHeight="1" x14ac:dyDescent="0.25">
      <c r="A702" s="60" t="s">
        <v>68</v>
      </c>
      <c r="B702" s="61"/>
      <c r="C702" s="61" t="s">
        <v>17</v>
      </c>
      <c r="D702" s="62">
        <v>230</v>
      </c>
      <c r="E702" s="63" t="s">
        <v>138</v>
      </c>
      <c r="F702" s="59" t="s">
        <v>204</v>
      </c>
    </row>
    <row r="703" spans="1:6" ht="15" customHeight="1" x14ac:dyDescent="0.25">
      <c r="A703" s="60" t="s">
        <v>71</v>
      </c>
      <c r="B703" s="61"/>
      <c r="C703" s="61" t="s">
        <v>17</v>
      </c>
      <c r="D703" s="62" t="s">
        <v>232</v>
      </c>
      <c r="E703" s="62" t="s">
        <v>232</v>
      </c>
      <c r="F703" s="62" t="s">
        <v>232</v>
      </c>
    </row>
    <row r="704" spans="1:6" ht="15" customHeight="1" x14ac:dyDescent="0.25">
      <c r="A704" s="60" t="s">
        <v>73</v>
      </c>
      <c r="B704" s="61"/>
      <c r="C704" s="61" t="s">
        <v>17</v>
      </c>
      <c r="D704" s="62">
        <v>60</v>
      </c>
      <c r="E704" s="63" t="s">
        <v>138</v>
      </c>
      <c r="F704" s="64" t="s">
        <v>204</v>
      </c>
    </row>
    <row r="705" spans="1:6" ht="15" customHeight="1" x14ac:dyDescent="0.25">
      <c r="A705" s="60" t="s">
        <v>76</v>
      </c>
      <c r="B705" s="61"/>
      <c r="C705" s="61" t="s">
        <v>17</v>
      </c>
      <c r="D705" s="62" t="s">
        <v>232</v>
      </c>
      <c r="E705" s="63" t="s">
        <v>232</v>
      </c>
      <c r="F705" s="64" t="s">
        <v>232</v>
      </c>
    </row>
    <row r="706" spans="1:6" ht="15" customHeight="1" x14ac:dyDescent="0.25">
      <c r="A706" s="60" t="s">
        <v>79</v>
      </c>
      <c r="B706" s="61"/>
      <c r="C706" s="61" t="s">
        <v>17</v>
      </c>
      <c r="D706" s="62">
        <v>120</v>
      </c>
      <c r="E706" s="63" t="s">
        <v>138</v>
      </c>
      <c r="F706" s="64" t="s">
        <v>230</v>
      </c>
    </row>
    <row r="707" spans="1:6" ht="15" customHeight="1" x14ac:dyDescent="0.25">
      <c r="A707" s="60" t="s">
        <v>81</v>
      </c>
      <c r="B707" s="61"/>
      <c r="C707" s="61" t="s">
        <v>17</v>
      </c>
      <c r="D707" s="62" t="s">
        <v>232</v>
      </c>
      <c r="E707" s="62" t="s">
        <v>232</v>
      </c>
      <c r="F707" s="62" t="s">
        <v>232</v>
      </c>
    </row>
    <row r="708" spans="1:6" ht="15" customHeight="1" x14ac:dyDescent="0.25">
      <c r="A708" s="60" t="s">
        <v>83</v>
      </c>
      <c r="B708" s="61"/>
      <c r="C708" s="61" t="s">
        <v>17</v>
      </c>
      <c r="D708" s="62" t="s">
        <v>232</v>
      </c>
      <c r="E708" s="62" t="s">
        <v>232</v>
      </c>
      <c r="F708" s="62" t="s">
        <v>232</v>
      </c>
    </row>
    <row r="709" spans="1:6" ht="15" customHeight="1" thickBot="1" x14ac:dyDescent="0.3">
      <c r="A709" s="65" t="s">
        <v>85</v>
      </c>
      <c r="B709" s="66"/>
      <c r="C709" s="66" t="s">
        <v>17</v>
      </c>
      <c r="D709" s="62" t="s">
        <v>232</v>
      </c>
      <c r="E709" s="62" t="s">
        <v>232</v>
      </c>
      <c r="F709" s="62" t="s">
        <v>232</v>
      </c>
    </row>
    <row r="711" spans="1:6" ht="15" customHeight="1" thickBot="1" x14ac:dyDescent="0.3"/>
    <row r="712" spans="1:6" ht="15" customHeight="1" thickBot="1" x14ac:dyDescent="0.3">
      <c r="A712" s="50" t="s">
        <v>130</v>
      </c>
      <c r="B712" s="51" t="s">
        <v>168</v>
      </c>
      <c r="C712" s="52" t="s">
        <v>131</v>
      </c>
      <c r="D712" s="53" t="s">
        <v>132</v>
      </c>
      <c r="E712" s="52" t="s">
        <v>133</v>
      </c>
      <c r="F712" s="54" t="s">
        <v>134</v>
      </c>
    </row>
    <row r="713" spans="1:6" ht="15" customHeight="1" x14ac:dyDescent="0.25">
      <c r="A713" s="55" t="s">
        <v>40</v>
      </c>
      <c r="B713" s="56"/>
      <c r="C713" s="56" t="s">
        <v>18</v>
      </c>
      <c r="D713" s="57"/>
      <c r="E713" s="58"/>
      <c r="F713" s="59"/>
    </row>
    <row r="714" spans="1:6" ht="15" customHeight="1" x14ac:dyDescent="0.25">
      <c r="A714" s="60" t="s">
        <v>41</v>
      </c>
      <c r="B714" s="61"/>
      <c r="C714" s="61" t="s">
        <v>18</v>
      </c>
      <c r="D714" s="62"/>
      <c r="E714" s="63"/>
      <c r="F714" s="64"/>
    </row>
    <row r="715" spans="1:6" ht="15" customHeight="1" x14ac:dyDescent="0.25">
      <c r="A715" s="60" t="s">
        <v>135</v>
      </c>
      <c r="B715" s="61"/>
      <c r="C715" s="61" t="s">
        <v>18</v>
      </c>
      <c r="D715" s="62"/>
      <c r="E715" s="63"/>
      <c r="F715" s="64"/>
    </row>
    <row r="716" spans="1:6" ht="15" customHeight="1" x14ac:dyDescent="0.25">
      <c r="A716" s="60" t="s">
        <v>136</v>
      </c>
      <c r="B716" s="61"/>
      <c r="C716" s="61" t="s">
        <v>18</v>
      </c>
      <c r="D716" s="62"/>
      <c r="E716" s="63"/>
      <c r="F716" s="64"/>
    </row>
    <row r="717" spans="1:6" ht="15" customHeight="1" x14ac:dyDescent="0.25">
      <c r="A717" s="60" t="s">
        <v>137</v>
      </c>
      <c r="B717" s="61"/>
      <c r="C717" s="61" t="s">
        <v>18</v>
      </c>
      <c r="D717" s="62"/>
      <c r="E717" s="63"/>
      <c r="F717" s="64"/>
    </row>
    <row r="718" spans="1:6" ht="15" customHeight="1" x14ac:dyDescent="0.25">
      <c r="A718" s="60" t="s">
        <v>56</v>
      </c>
      <c r="B718" s="61"/>
      <c r="C718" s="61" t="s">
        <v>18</v>
      </c>
      <c r="D718" s="62"/>
      <c r="E718" s="63"/>
      <c r="F718" s="64"/>
    </row>
    <row r="719" spans="1:6" ht="15" customHeight="1" x14ac:dyDescent="0.25">
      <c r="A719" s="60" t="s">
        <v>60</v>
      </c>
      <c r="B719" s="61"/>
      <c r="C719" s="61" t="s">
        <v>18</v>
      </c>
      <c r="D719" s="62"/>
      <c r="E719" s="63"/>
      <c r="F719" s="64"/>
    </row>
    <row r="720" spans="1:6" ht="15" customHeight="1" x14ac:dyDescent="0.25">
      <c r="A720" s="60" t="s">
        <v>59</v>
      </c>
      <c r="B720" s="61"/>
      <c r="C720" s="61" t="s">
        <v>18</v>
      </c>
      <c r="D720" s="77">
        <v>150</v>
      </c>
      <c r="E720" s="63" t="s">
        <v>181</v>
      </c>
      <c r="F720" s="64" t="s">
        <v>182</v>
      </c>
    </row>
    <row r="721" spans="1:6" ht="15" customHeight="1" x14ac:dyDescent="0.25">
      <c r="A721" s="60" t="s">
        <v>62</v>
      </c>
      <c r="B721" s="61"/>
      <c r="C721" s="61" t="s">
        <v>18</v>
      </c>
      <c r="D721" s="77">
        <v>100</v>
      </c>
      <c r="E721" s="63" t="s">
        <v>181</v>
      </c>
      <c r="F721" s="64" t="s">
        <v>182</v>
      </c>
    </row>
    <row r="722" spans="1:6" ht="15" customHeight="1" x14ac:dyDescent="0.25">
      <c r="A722" s="60" t="s">
        <v>66</v>
      </c>
      <c r="B722" s="61"/>
      <c r="C722" s="61" t="s">
        <v>18</v>
      </c>
      <c r="D722" s="77">
        <v>115</v>
      </c>
      <c r="E722" s="63" t="s">
        <v>181</v>
      </c>
      <c r="F722" s="64" t="s">
        <v>182</v>
      </c>
    </row>
    <row r="723" spans="1:6" ht="15" customHeight="1" x14ac:dyDescent="0.25">
      <c r="A723" s="60" t="s">
        <v>68</v>
      </c>
      <c r="B723" s="61"/>
      <c r="C723" s="61" t="s">
        <v>18</v>
      </c>
      <c r="D723" s="77">
        <v>40</v>
      </c>
      <c r="E723" s="63" t="s">
        <v>181</v>
      </c>
      <c r="F723" s="64" t="s">
        <v>182</v>
      </c>
    </row>
    <row r="724" spans="1:6" ht="15" customHeight="1" x14ac:dyDescent="0.25">
      <c r="A724" s="60" t="s">
        <v>71</v>
      </c>
      <c r="B724" s="61"/>
      <c r="C724" s="61" t="s">
        <v>18</v>
      </c>
      <c r="D724" s="77">
        <v>40</v>
      </c>
      <c r="E724" s="63" t="s">
        <v>181</v>
      </c>
      <c r="F724" s="64" t="s">
        <v>182</v>
      </c>
    </row>
    <row r="725" spans="1:6" ht="15" customHeight="1" x14ac:dyDescent="0.25">
      <c r="A725" s="60" t="s">
        <v>73</v>
      </c>
      <c r="B725" s="61"/>
      <c r="C725" s="61" t="s">
        <v>18</v>
      </c>
      <c r="D725" s="77">
        <v>85</v>
      </c>
      <c r="E725" s="63" t="s">
        <v>181</v>
      </c>
      <c r="F725" s="64" t="s">
        <v>182</v>
      </c>
    </row>
    <row r="726" spans="1:6" ht="15" customHeight="1" x14ac:dyDescent="0.25">
      <c r="A726" s="60" t="s">
        <v>76</v>
      </c>
      <c r="B726" s="61"/>
      <c r="C726" s="61" t="s">
        <v>18</v>
      </c>
      <c r="D726" s="77" t="s">
        <v>174</v>
      </c>
      <c r="E726" s="77" t="s">
        <v>174</v>
      </c>
      <c r="F726" s="77" t="s">
        <v>174</v>
      </c>
    </row>
    <row r="727" spans="1:6" ht="15" customHeight="1" x14ac:dyDescent="0.25">
      <c r="A727" s="60" t="s">
        <v>79</v>
      </c>
      <c r="B727" s="61"/>
      <c r="C727" s="61" t="s">
        <v>18</v>
      </c>
      <c r="D727" s="77">
        <v>120</v>
      </c>
      <c r="E727" s="63" t="s">
        <v>181</v>
      </c>
      <c r="F727" s="64" t="s">
        <v>170</v>
      </c>
    </row>
    <row r="728" spans="1:6" ht="15" customHeight="1" x14ac:dyDescent="0.25">
      <c r="A728" s="60" t="s">
        <v>81</v>
      </c>
      <c r="B728" s="61"/>
      <c r="C728" s="61" t="s">
        <v>18</v>
      </c>
      <c r="D728" s="77">
        <v>480</v>
      </c>
      <c r="E728" s="63" t="s">
        <v>181</v>
      </c>
      <c r="F728" s="64" t="s">
        <v>170</v>
      </c>
    </row>
    <row r="729" spans="1:6" ht="15" customHeight="1" x14ac:dyDescent="0.25">
      <c r="A729" s="60" t="s">
        <v>83</v>
      </c>
      <c r="B729" s="61"/>
      <c r="C729" s="61" t="s">
        <v>18</v>
      </c>
      <c r="D729" s="77">
        <v>40</v>
      </c>
      <c r="E729" s="63" t="s">
        <v>181</v>
      </c>
      <c r="F729" s="64" t="s">
        <v>169</v>
      </c>
    </row>
    <row r="730" spans="1:6" ht="15" customHeight="1" thickBot="1" x14ac:dyDescent="0.3">
      <c r="A730" s="65" t="s">
        <v>85</v>
      </c>
      <c r="B730" s="66"/>
      <c r="C730" s="66" t="s">
        <v>18</v>
      </c>
      <c r="D730" s="77">
        <v>160</v>
      </c>
      <c r="E730" s="63" t="s">
        <v>181</v>
      </c>
      <c r="F730" s="68" t="s">
        <v>170</v>
      </c>
    </row>
    <row r="732" spans="1:6" ht="15" customHeight="1" thickBot="1" x14ac:dyDescent="0.3"/>
    <row r="733" spans="1:6" ht="15" customHeight="1" thickBot="1" x14ac:dyDescent="0.3">
      <c r="A733" s="50" t="s">
        <v>130</v>
      </c>
      <c r="B733" s="51" t="s">
        <v>168</v>
      </c>
      <c r="C733" s="52" t="s">
        <v>131</v>
      </c>
      <c r="D733" s="53" t="s">
        <v>132</v>
      </c>
      <c r="E733" s="52" t="s">
        <v>133</v>
      </c>
      <c r="F733" s="54" t="s">
        <v>134</v>
      </c>
    </row>
    <row r="734" spans="1:6" ht="15" customHeight="1" thickBot="1" x14ac:dyDescent="0.3">
      <c r="A734" s="55" t="s">
        <v>40</v>
      </c>
      <c r="B734" s="56"/>
      <c r="C734" s="56" t="s">
        <v>19</v>
      </c>
      <c r="D734" s="69" t="s">
        <v>429</v>
      </c>
      <c r="E734" s="70" t="s">
        <v>138</v>
      </c>
      <c r="F734" s="71" t="s">
        <v>369</v>
      </c>
    </row>
    <row r="735" spans="1:6" ht="15" customHeight="1" thickBot="1" x14ac:dyDescent="0.3">
      <c r="A735" s="60" t="s">
        <v>41</v>
      </c>
      <c r="B735" s="61"/>
      <c r="C735" s="56" t="s">
        <v>19</v>
      </c>
      <c r="D735" s="72">
        <v>50</v>
      </c>
      <c r="E735" s="73" t="s">
        <v>251</v>
      </c>
      <c r="F735" s="74" t="s">
        <v>420</v>
      </c>
    </row>
    <row r="736" spans="1:6" ht="15" customHeight="1" thickBot="1" x14ac:dyDescent="0.3">
      <c r="A736" s="60" t="s">
        <v>135</v>
      </c>
      <c r="B736" s="61"/>
      <c r="C736" s="56" t="s">
        <v>19</v>
      </c>
      <c r="D736" s="72"/>
      <c r="E736" s="73"/>
      <c r="F736" s="74"/>
    </row>
    <row r="737" spans="1:6" ht="15" customHeight="1" thickBot="1" x14ac:dyDescent="0.3">
      <c r="A737" s="60" t="s">
        <v>136</v>
      </c>
      <c r="B737" s="61"/>
      <c r="C737" s="56" t="s">
        <v>19</v>
      </c>
      <c r="D737" s="72" t="s">
        <v>424</v>
      </c>
      <c r="E737" s="73" t="s">
        <v>425</v>
      </c>
      <c r="F737" s="74" t="s">
        <v>426</v>
      </c>
    </row>
    <row r="738" spans="1:6" ht="15" customHeight="1" thickBot="1" x14ac:dyDescent="0.3">
      <c r="A738" s="60" t="s">
        <v>137</v>
      </c>
      <c r="B738" s="61"/>
      <c r="C738" s="56" t="s">
        <v>19</v>
      </c>
      <c r="D738" s="72" t="s">
        <v>174</v>
      </c>
      <c r="E738" s="73" t="s">
        <v>174</v>
      </c>
      <c r="F738" s="74" t="s">
        <v>174</v>
      </c>
    </row>
    <row r="739" spans="1:6" ht="15" customHeight="1" thickBot="1" x14ac:dyDescent="0.3">
      <c r="A739" s="60" t="s">
        <v>56</v>
      </c>
      <c r="B739" s="61"/>
      <c r="C739" s="56" t="s">
        <v>19</v>
      </c>
      <c r="D739" s="76">
        <v>320</v>
      </c>
      <c r="E739" s="73" t="s">
        <v>138</v>
      </c>
      <c r="F739" s="74" t="s">
        <v>170</v>
      </c>
    </row>
    <row r="740" spans="1:6" ht="15" customHeight="1" thickBot="1" x14ac:dyDescent="0.3">
      <c r="A740" s="60" t="s">
        <v>60</v>
      </c>
      <c r="B740" s="61"/>
      <c r="C740" s="56" t="s">
        <v>19</v>
      </c>
      <c r="D740" s="76" t="s">
        <v>427</v>
      </c>
      <c r="E740" s="73" t="s">
        <v>262</v>
      </c>
      <c r="F740" s="74" t="s">
        <v>428</v>
      </c>
    </row>
    <row r="741" spans="1:6" ht="15" customHeight="1" thickBot="1" x14ac:dyDescent="0.3">
      <c r="A741" s="60" t="s">
        <v>59</v>
      </c>
      <c r="B741" s="61"/>
      <c r="C741" s="56" t="s">
        <v>19</v>
      </c>
      <c r="D741" s="76" t="s">
        <v>210</v>
      </c>
      <c r="E741" s="73" t="s">
        <v>138</v>
      </c>
      <c r="F741" s="74" t="s">
        <v>369</v>
      </c>
    </row>
    <row r="742" spans="1:6" ht="15" customHeight="1" thickBot="1" x14ac:dyDescent="0.3">
      <c r="A742" s="60" t="s">
        <v>62</v>
      </c>
      <c r="B742" s="61"/>
      <c r="C742" s="56" t="s">
        <v>19</v>
      </c>
      <c r="D742" s="76">
        <v>160</v>
      </c>
      <c r="E742" s="73" t="s">
        <v>138</v>
      </c>
      <c r="F742" s="74" t="s">
        <v>178</v>
      </c>
    </row>
    <row r="743" spans="1:6" ht="15" customHeight="1" thickBot="1" x14ac:dyDescent="0.3">
      <c r="A743" s="60" t="s">
        <v>66</v>
      </c>
      <c r="B743" s="61"/>
      <c r="C743" s="56" t="s">
        <v>19</v>
      </c>
      <c r="D743" s="76">
        <v>100</v>
      </c>
      <c r="E743" s="73" t="s">
        <v>138</v>
      </c>
      <c r="F743" s="74" t="s">
        <v>178</v>
      </c>
    </row>
    <row r="744" spans="1:6" ht="15" customHeight="1" thickBot="1" x14ac:dyDescent="0.3">
      <c r="A744" s="60" t="s">
        <v>68</v>
      </c>
      <c r="B744" s="61"/>
      <c r="C744" s="56" t="s">
        <v>19</v>
      </c>
      <c r="D744" s="76" t="s">
        <v>418</v>
      </c>
      <c r="E744" s="73" t="s">
        <v>138</v>
      </c>
      <c r="F744" s="74" t="s">
        <v>419</v>
      </c>
    </row>
    <row r="745" spans="1:6" ht="15" customHeight="1" thickBot="1" x14ac:dyDescent="0.3">
      <c r="A745" s="60" t="s">
        <v>71</v>
      </c>
      <c r="B745" s="61"/>
      <c r="C745" s="56" t="s">
        <v>19</v>
      </c>
      <c r="D745" s="76">
        <v>40</v>
      </c>
      <c r="E745" s="73" t="s">
        <v>138</v>
      </c>
      <c r="F745" s="74" t="s">
        <v>178</v>
      </c>
    </row>
    <row r="746" spans="1:6" ht="15" customHeight="1" thickBot="1" x14ac:dyDescent="0.3">
      <c r="A746" s="60" t="s">
        <v>73</v>
      </c>
      <c r="B746" s="61"/>
      <c r="C746" s="56" t="s">
        <v>19</v>
      </c>
      <c r="D746" s="76">
        <v>50</v>
      </c>
      <c r="E746" s="73" t="s">
        <v>138</v>
      </c>
      <c r="F746" s="74" t="s">
        <v>196</v>
      </c>
    </row>
    <row r="747" spans="1:6" ht="15" customHeight="1" thickBot="1" x14ac:dyDescent="0.3">
      <c r="A747" s="60" t="s">
        <v>76</v>
      </c>
      <c r="B747" s="61"/>
      <c r="C747" s="56" t="s">
        <v>19</v>
      </c>
      <c r="D747" s="76" t="s">
        <v>423</v>
      </c>
      <c r="E747" s="73" t="s">
        <v>138</v>
      </c>
      <c r="F747" s="74" t="s">
        <v>422</v>
      </c>
    </row>
    <row r="748" spans="1:6" ht="15" customHeight="1" thickBot="1" x14ac:dyDescent="0.3">
      <c r="A748" s="60" t="s">
        <v>79</v>
      </c>
      <c r="B748" s="61"/>
      <c r="C748" s="56" t="s">
        <v>19</v>
      </c>
      <c r="D748" s="76"/>
      <c r="E748" s="73"/>
      <c r="F748" s="74"/>
    </row>
    <row r="749" spans="1:6" ht="15" customHeight="1" thickBot="1" x14ac:dyDescent="0.3">
      <c r="A749" s="60" t="s">
        <v>81</v>
      </c>
      <c r="B749" s="61"/>
      <c r="C749" s="56" t="s">
        <v>19</v>
      </c>
      <c r="D749" s="76" t="s">
        <v>174</v>
      </c>
      <c r="E749" s="73" t="s">
        <v>174</v>
      </c>
      <c r="F749" s="74" t="s">
        <v>174</v>
      </c>
    </row>
    <row r="750" spans="1:6" ht="15" customHeight="1" thickBot="1" x14ac:dyDescent="0.3">
      <c r="A750" s="60" t="s">
        <v>83</v>
      </c>
      <c r="B750" s="61"/>
      <c r="C750" s="56" t="s">
        <v>19</v>
      </c>
      <c r="D750" s="76">
        <v>35</v>
      </c>
      <c r="E750" s="73" t="s">
        <v>138</v>
      </c>
      <c r="F750" s="74" t="s">
        <v>196</v>
      </c>
    </row>
    <row r="751" spans="1:6" ht="15" customHeight="1" thickBot="1" x14ac:dyDescent="0.3">
      <c r="A751" s="65" t="s">
        <v>85</v>
      </c>
      <c r="B751" s="66"/>
      <c r="C751" s="56" t="s">
        <v>19</v>
      </c>
      <c r="D751" s="76" t="s">
        <v>421</v>
      </c>
      <c r="E751" s="78" t="s">
        <v>138</v>
      </c>
      <c r="F751" s="75" t="s">
        <v>422</v>
      </c>
    </row>
    <row r="753" spans="1:7" ht="15" customHeight="1" thickBot="1" x14ac:dyDescent="0.3"/>
    <row r="754" spans="1:7" ht="15" customHeight="1" thickBot="1" x14ac:dyDescent="0.3">
      <c r="A754" s="50" t="s">
        <v>130</v>
      </c>
      <c r="B754" s="51" t="s">
        <v>449</v>
      </c>
      <c r="C754" s="52" t="s">
        <v>131</v>
      </c>
      <c r="D754" s="53" t="s">
        <v>132</v>
      </c>
      <c r="E754" s="52" t="s">
        <v>133</v>
      </c>
      <c r="F754" s="54" t="s">
        <v>134</v>
      </c>
    </row>
    <row r="755" spans="1:7" ht="15" customHeight="1" x14ac:dyDescent="0.25">
      <c r="A755" s="55" t="s">
        <v>40</v>
      </c>
      <c r="B755" s="56"/>
      <c r="C755" s="56" t="s">
        <v>17</v>
      </c>
      <c r="D755" s="57">
        <v>280</v>
      </c>
      <c r="E755" s="58" t="s">
        <v>138</v>
      </c>
      <c r="F755" s="64" t="s">
        <v>204</v>
      </c>
    </row>
    <row r="756" spans="1:7" ht="15" customHeight="1" x14ac:dyDescent="0.25">
      <c r="A756" s="60" t="s">
        <v>41</v>
      </c>
      <c r="B756" s="61"/>
      <c r="C756" s="61" t="s">
        <v>17</v>
      </c>
      <c r="D756" s="62" t="s">
        <v>232</v>
      </c>
      <c r="E756" s="62" t="s">
        <v>232</v>
      </c>
      <c r="F756" s="62" t="s">
        <v>232</v>
      </c>
    </row>
    <row r="757" spans="1:7" ht="15" customHeight="1" x14ac:dyDescent="0.25">
      <c r="A757" s="60" t="s">
        <v>135</v>
      </c>
      <c r="B757" s="61"/>
      <c r="C757" s="61" t="s">
        <v>17</v>
      </c>
      <c r="D757" s="62" t="s">
        <v>431</v>
      </c>
      <c r="E757" s="63" t="s">
        <v>227</v>
      </c>
      <c r="F757" s="64" t="s">
        <v>432</v>
      </c>
    </row>
    <row r="758" spans="1:7" ht="15" customHeight="1" x14ac:dyDescent="0.25">
      <c r="A758" s="60" t="s">
        <v>136</v>
      </c>
      <c r="B758" s="61"/>
      <c r="C758" s="61" t="s">
        <v>17</v>
      </c>
      <c r="D758" s="62">
        <v>40</v>
      </c>
      <c r="E758" s="63" t="s">
        <v>138</v>
      </c>
      <c r="F758" s="64" t="s">
        <v>335</v>
      </c>
    </row>
    <row r="759" spans="1:7" ht="15" customHeight="1" x14ac:dyDescent="0.25">
      <c r="A759" s="60" t="s">
        <v>137</v>
      </c>
      <c r="B759" s="61"/>
      <c r="C759" s="61" t="s">
        <v>17</v>
      </c>
      <c r="D759" s="62">
        <v>240</v>
      </c>
      <c r="E759" s="63" t="s">
        <v>138</v>
      </c>
      <c r="F759" s="64" t="s">
        <v>430</v>
      </c>
      <c r="G759" t="s">
        <v>143</v>
      </c>
    </row>
    <row r="760" spans="1:7" ht="15" customHeight="1" x14ac:dyDescent="0.25">
      <c r="A760" s="60" t="s">
        <v>56</v>
      </c>
      <c r="B760" s="61"/>
      <c r="C760" s="61" t="s">
        <v>17</v>
      </c>
      <c r="D760" s="62" t="s">
        <v>232</v>
      </c>
      <c r="E760" s="62" t="s">
        <v>232</v>
      </c>
      <c r="F760" s="62" t="s">
        <v>232</v>
      </c>
    </row>
    <row r="761" spans="1:7" ht="15" customHeight="1" x14ac:dyDescent="0.25">
      <c r="A761" s="60" t="s">
        <v>60</v>
      </c>
      <c r="B761" s="61"/>
      <c r="C761" s="61" t="s">
        <v>17</v>
      </c>
      <c r="D761" s="62" t="s">
        <v>416</v>
      </c>
      <c r="E761" s="63" t="s">
        <v>262</v>
      </c>
      <c r="F761" s="64" t="s">
        <v>433</v>
      </c>
    </row>
    <row r="762" spans="1:7" ht="15" customHeight="1" x14ac:dyDescent="0.25">
      <c r="A762" s="60" t="s">
        <v>59</v>
      </c>
      <c r="B762" s="61"/>
      <c r="C762" s="61" t="s">
        <v>17</v>
      </c>
      <c r="D762" s="76">
        <v>45</v>
      </c>
      <c r="E762" s="63" t="s">
        <v>138</v>
      </c>
      <c r="F762" s="64" t="s">
        <v>204</v>
      </c>
    </row>
    <row r="763" spans="1:7" ht="15" customHeight="1" x14ac:dyDescent="0.25">
      <c r="A763" s="60" t="s">
        <v>62</v>
      </c>
      <c r="B763" s="61"/>
      <c r="C763" s="61" t="s">
        <v>17</v>
      </c>
      <c r="D763" s="76">
        <v>170</v>
      </c>
      <c r="E763" s="63" t="s">
        <v>138</v>
      </c>
      <c r="F763" s="64" t="s">
        <v>204</v>
      </c>
    </row>
    <row r="764" spans="1:7" ht="15" customHeight="1" x14ac:dyDescent="0.25">
      <c r="A764" s="60" t="s">
        <v>66</v>
      </c>
      <c r="B764" s="61"/>
      <c r="C764" s="61" t="s">
        <v>17</v>
      </c>
      <c r="D764" s="76">
        <v>160</v>
      </c>
      <c r="E764" s="63" t="s">
        <v>138</v>
      </c>
      <c r="F764" s="64" t="s">
        <v>204</v>
      </c>
    </row>
    <row r="765" spans="1:7" ht="15" customHeight="1" x14ac:dyDescent="0.25">
      <c r="A765" s="60" t="s">
        <v>68</v>
      </c>
      <c r="B765" s="61"/>
      <c r="C765" s="61" t="s">
        <v>17</v>
      </c>
      <c r="D765" s="76">
        <v>80</v>
      </c>
      <c r="E765" s="63" t="s">
        <v>138</v>
      </c>
      <c r="F765" s="64" t="s">
        <v>204</v>
      </c>
    </row>
    <row r="766" spans="1:7" ht="15" customHeight="1" x14ac:dyDescent="0.25">
      <c r="A766" s="60" t="s">
        <v>71</v>
      </c>
      <c r="B766" s="61"/>
      <c r="C766" s="61" t="s">
        <v>17</v>
      </c>
      <c r="D766" s="76" t="s">
        <v>232</v>
      </c>
      <c r="E766" s="63"/>
      <c r="F766" s="64" t="s">
        <v>204</v>
      </c>
    </row>
    <row r="767" spans="1:7" ht="15" customHeight="1" x14ac:dyDescent="0.25">
      <c r="A767" s="60" t="s">
        <v>73</v>
      </c>
      <c r="B767" s="61"/>
      <c r="C767" s="61" t="s">
        <v>17</v>
      </c>
      <c r="D767" s="76">
        <v>135</v>
      </c>
      <c r="E767" s="63" t="s">
        <v>138</v>
      </c>
      <c r="F767" s="64" t="s">
        <v>204</v>
      </c>
    </row>
    <row r="768" spans="1:7" ht="15" customHeight="1" x14ac:dyDescent="0.25">
      <c r="A768" s="60" t="s">
        <v>76</v>
      </c>
      <c r="B768" s="61"/>
      <c r="C768" s="61" t="s">
        <v>17</v>
      </c>
      <c r="D768" s="76" t="s">
        <v>232</v>
      </c>
      <c r="E768" s="62" t="s">
        <v>232</v>
      </c>
      <c r="F768" s="62" t="s">
        <v>232</v>
      </c>
    </row>
    <row r="769" spans="1:6" ht="15" customHeight="1" x14ac:dyDescent="0.25">
      <c r="A769" s="60" t="s">
        <v>79</v>
      </c>
      <c r="B769" s="61"/>
      <c r="C769" s="61" t="s">
        <v>17</v>
      </c>
      <c r="D769" s="76">
        <v>120</v>
      </c>
      <c r="E769" s="63" t="s">
        <v>138</v>
      </c>
      <c r="F769" s="64" t="s">
        <v>183</v>
      </c>
    </row>
    <row r="770" spans="1:6" ht="15" customHeight="1" x14ac:dyDescent="0.25">
      <c r="A770" s="60" t="s">
        <v>81</v>
      </c>
      <c r="B770" s="61"/>
      <c r="C770" s="61" t="s">
        <v>17</v>
      </c>
      <c r="D770" s="62" t="s">
        <v>232</v>
      </c>
      <c r="E770" s="62" t="s">
        <v>232</v>
      </c>
      <c r="F770" s="62" t="s">
        <v>232</v>
      </c>
    </row>
    <row r="771" spans="1:6" ht="15" customHeight="1" x14ac:dyDescent="0.25">
      <c r="A771" s="60" t="s">
        <v>83</v>
      </c>
      <c r="B771" s="61"/>
      <c r="C771" s="61" t="s">
        <v>17</v>
      </c>
      <c r="D771" s="62" t="s">
        <v>232</v>
      </c>
      <c r="E771" s="62" t="s">
        <v>232</v>
      </c>
      <c r="F771" s="62" t="s">
        <v>232</v>
      </c>
    </row>
    <row r="772" spans="1:6" ht="15" customHeight="1" thickBot="1" x14ac:dyDescent="0.3">
      <c r="A772" s="65" t="s">
        <v>85</v>
      </c>
      <c r="B772" s="66"/>
      <c r="C772" s="66" t="s">
        <v>17</v>
      </c>
      <c r="D772" s="62" t="s">
        <v>232</v>
      </c>
      <c r="E772" s="62" t="s">
        <v>232</v>
      </c>
      <c r="F772" s="62" t="s">
        <v>232</v>
      </c>
    </row>
    <row r="774" spans="1:6" ht="15" customHeight="1" thickBot="1" x14ac:dyDescent="0.3"/>
    <row r="775" spans="1:6" ht="15" customHeight="1" thickBot="1" x14ac:dyDescent="0.3">
      <c r="A775" s="50" t="s">
        <v>130</v>
      </c>
      <c r="B775" s="51" t="s">
        <v>449</v>
      </c>
      <c r="C775" s="52" t="s">
        <v>131</v>
      </c>
      <c r="D775" s="53" t="s">
        <v>132</v>
      </c>
      <c r="E775" s="52" t="s">
        <v>133</v>
      </c>
      <c r="F775" s="54" t="s">
        <v>134</v>
      </c>
    </row>
    <row r="776" spans="1:6" ht="15" customHeight="1" x14ac:dyDescent="0.25">
      <c r="A776" s="55" t="s">
        <v>40</v>
      </c>
      <c r="B776" s="56"/>
      <c r="C776" s="56" t="s">
        <v>18</v>
      </c>
      <c r="D776" s="57">
        <v>345</v>
      </c>
      <c r="E776" s="58" t="s">
        <v>181</v>
      </c>
      <c r="F776" s="59" t="s">
        <v>440</v>
      </c>
    </row>
    <row r="777" spans="1:6" ht="15" customHeight="1" x14ac:dyDescent="0.25">
      <c r="A777" s="60" t="s">
        <v>41</v>
      </c>
      <c r="B777" s="61"/>
      <c r="C777" s="61" t="s">
        <v>18</v>
      </c>
      <c r="D777" s="62" t="s">
        <v>441</v>
      </c>
      <c r="E777" s="63" t="s">
        <v>442</v>
      </c>
      <c r="F777" s="64" t="s">
        <v>443</v>
      </c>
    </row>
    <row r="778" spans="1:6" ht="15" customHeight="1" x14ac:dyDescent="0.25">
      <c r="A778" s="60" t="s">
        <v>135</v>
      </c>
      <c r="B778" s="61"/>
      <c r="C778" s="61" t="s">
        <v>18</v>
      </c>
      <c r="D778" s="62" t="s">
        <v>434</v>
      </c>
      <c r="E778" s="63" t="s">
        <v>185</v>
      </c>
      <c r="F778" s="64" t="s">
        <v>435</v>
      </c>
    </row>
    <row r="779" spans="1:6" ht="15" customHeight="1" x14ac:dyDescent="0.25">
      <c r="A779" s="60" t="s">
        <v>136</v>
      </c>
      <c r="B779" s="61"/>
      <c r="C779" s="61" t="s">
        <v>18</v>
      </c>
      <c r="D779" s="62">
        <v>10</v>
      </c>
      <c r="E779" s="63" t="s">
        <v>181</v>
      </c>
      <c r="F779" s="64" t="s">
        <v>244</v>
      </c>
    </row>
    <row r="780" spans="1:6" ht="15" customHeight="1" x14ac:dyDescent="0.25">
      <c r="A780" s="60" t="s">
        <v>137</v>
      </c>
      <c r="B780" s="61"/>
      <c r="C780" s="61" t="s">
        <v>18</v>
      </c>
      <c r="D780" s="62">
        <v>50</v>
      </c>
      <c r="E780" s="63" t="s">
        <v>251</v>
      </c>
      <c r="F780" s="64" t="s">
        <v>436</v>
      </c>
    </row>
    <row r="781" spans="1:6" ht="15" customHeight="1" x14ac:dyDescent="0.25">
      <c r="A781" s="60" t="s">
        <v>56</v>
      </c>
      <c r="B781" s="61"/>
      <c r="C781" s="61" t="s">
        <v>18</v>
      </c>
      <c r="D781" s="62"/>
      <c r="E781" s="63"/>
      <c r="F781" s="64"/>
    </row>
    <row r="782" spans="1:6" ht="15" customHeight="1" x14ac:dyDescent="0.25">
      <c r="A782" s="60" t="s">
        <v>60</v>
      </c>
      <c r="B782" s="61"/>
      <c r="C782" s="61" t="s">
        <v>18</v>
      </c>
      <c r="D782" s="62" t="s">
        <v>437</v>
      </c>
      <c r="E782" s="63" t="s">
        <v>438</v>
      </c>
      <c r="F782" s="64" t="s">
        <v>439</v>
      </c>
    </row>
    <row r="783" spans="1:6" ht="15" customHeight="1" x14ac:dyDescent="0.25">
      <c r="A783" s="60" t="s">
        <v>59</v>
      </c>
      <c r="B783" s="61"/>
      <c r="C783" s="61" t="s">
        <v>18</v>
      </c>
      <c r="D783" s="77">
        <v>80</v>
      </c>
      <c r="E783" s="63" t="s">
        <v>181</v>
      </c>
      <c r="F783" s="64" t="s">
        <v>182</v>
      </c>
    </row>
    <row r="784" spans="1:6" ht="15" customHeight="1" x14ac:dyDescent="0.25">
      <c r="A784" s="60" t="s">
        <v>62</v>
      </c>
      <c r="B784" s="61"/>
      <c r="C784" s="61" t="s">
        <v>18</v>
      </c>
      <c r="D784" s="77">
        <v>110</v>
      </c>
      <c r="E784" s="63" t="s">
        <v>181</v>
      </c>
      <c r="F784" s="64" t="s">
        <v>182</v>
      </c>
    </row>
    <row r="785" spans="1:6" ht="15" customHeight="1" x14ac:dyDescent="0.25">
      <c r="A785" s="60" t="s">
        <v>66</v>
      </c>
      <c r="B785" s="61"/>
      <c r="C785" s="61" t="s">
        <v>18</v>
      </c>
      <c r="D785" s="77">
        <v>110</v>
      </c>
      <c r="E785" s="63" t="s">
        <v>181</v>
      </c>
      <c r="F785" s="64" t="s">
        <v>182</v>
      </c>
    </row>
    <row r="786" spans="1:6" ht="15" customHeight="1" x14ac:dyDescent="0.25">
      <c r="A786" s="60" t="s">
        <v>68</v>
      </c>
      <c r="B786" s="61"/>
      <c r="C786" s="61" t="s">
        <v>18</v>
      </c>
      <c r="D786" s="77">
        <v>115</v>
      </c>
      <c r="E786" s="63" t="s">
        <v>181</v>
      </c>
      <c r="F786" s="64" t="s">
        <v>182</v>
      </c>
    </row>
    <row r="787" spans="1:6" ht="15" customHeight="1" x14ac:dyDescent="0.25">
      <c r="A787" s="60" t="s">
        <v>71</v>
      </c>
      <c r="B787" s="61"/>
      <c r="C787" s="61" t="s">
        <v>18</v>
      </c>
      <c r="D787" s="77">
        <v>40</v>
      </c>
      <c r="E787" s="63" t="s">
        <v>181</v>
      </c>
      <c r="F787" s="64" t="s">
        <v>346</v>
      </c>
    </row>
    <row r="788" spans="1:6" ht="15" customHeight="1" x14ac:dyDescent="0.25">
      <c r="A788" s="60" t="s">
        <v>73</v>
      </c>
      <c r="B788" s="61"/>
      <c r="C788" s="61" t="s">
        <v>18</v>
      </c>
      <c r="D788" s="77">
        <v>165</v>
      </c>
      <c r="E788" s="63" t="s">
        <v>181</v>
      </c>
      <c r="F788" s="64" t="s">
        <v>197</v>
      </c>
    </row>
    <row r="789" spans="1:6" ht="15" customHeight="1" x14ac:dyDescent="0.25">
      <c r="A789" s="60" t="s">
        <v>76</v>
      </c>
      <c r="B789" s="61"/>
      <c r="C789" s="61" t="s">
        <v>18</v>
      </c>
      <c r="D789" s="77" t="s">
        <v>174</v>
      </c>
      <c r="E789" s="77" t="s">
        <v>174</v>
      </c>
      <c r="F789" s="77" t="s">
        <v>174</v>
      </c>
    </row>
    <row r="790" spans="1:6" ht="15" customHeight="1" x14ac:dyDescent="0.25">
      <c r="A790" s="60" t="s">
        <v>79</v>
      </c>
      <c r="B790" s="61"/>
      <c r="C790" s="61" t="s">
        <v>18</v>
      </c>
      <c r="D790" s="77">
        <v>40</v>
      </c>
      <c r="E790" s="63" t="s">
        <v>181</v>
      </c>
      <c r="F790" s="64" t="s">
        <v>169</v>
      </c>
    </row>
    <row r="791" spans="1:6" ht="15" customHeight="1" x14ac:dyDescent="0.25">
      <c r="A791" s="60" t="s">
        <v>81</v>
      </c>
      <c r="B791" s="61"/>
      <c r="C791" s="61" t="s">
        <v>18</v>
      </c>
      <c r="D791" s="77">
        <v>480</v>
      </c>
      <c r="E791" s="63" t="s">
        <v>181</v>
      </c>
      <c r="F791" s="64" t="s">
        <v>170</v>
      </c>
    </row>
    <row r="792" spans="1:6" ht="15" customHeight="1" x14ac:dyDescent="0.25">
      <c r="A792" s="60" t="s">
        <v>83</v>
      </c>
      <c r="B792" s="61"/>
      <c r="C792" s="61" t="s">
        <v>18</v>
      </c>
      <c r="D792" s="77">
        <v>40</v>
      </c>
      <c r="E792" s="63" t="s">
        <v>181</v>
      </c>
      <c r="F792" s="64" t="s">
        <v>169</v>
      </c>
    </row>
    <row r="793" spans="1:6" ht="15" customHeight="1" thickBot="1" x14ac:dyDescent="0.3">
      <c r="A793" s="65" t="s">
        <v>85</v>
      </c>
      <c r="B793" s="66"/>
      <c r="C793" s="66" t="s">
        <v>18</v>
      </c>
      <c r="D793" s="77" t="s">
        <v>174</v>
      </c>
      <c r="E793" s="77" t="s">
        <v>174</v>
      </c>
      <c r="F793" s="77" t="s">
        <v>174</v>
      </c>
    </row>
    <row r="795" spans="1:6" ht="15" customHeight="1" thickBot="1" x14ac:dyDescent="0.3"/>
    <row r="796" spans="1:6" ht="15" customHeight="1" thickBot="1" x14ac:dyDescent="0.3">
      <c r="A796" s="50" t="s">
        <v>130</v>
      </c>
      <c r="B796" s="51" t="s">
        <v>449</v>
      </c>
      <c r="C796" s="52" t="s">
        <v>131</v>
      </c>
      <c r="D796" s="53" t="s">
        <v>132</v>
      </c>
      <c r="E796" s="52" t="s">
        <v>133</v>
      </c>
      <c r="F796" s="54" t="s">
        <v>134</v>
      </c>
    </row>
    <row r="797" spans="1:6" ht="15" customHeight="1" x14ac:dyDescent="0.25">
      <c r="A797" s="55" t="s">
        <v>40</v>
      </c>
      <c r="B797" s="56"/>
      <c r="C797" s="56" t="s">
        <v>19</v>
      </c>
      <c r="D797" s="57" t="s">
        <v>448</v>
      </c>
      <c r="E797" s="58" t="s">
        <v>138</v>
      </c>
      <c r="F797" s="59" t="s">
        <v>369</v>
      </c>
    </row>
    <row r="798" spans="1:6" ht="15" customHeight="1" x14ac:dyDescent="0.25">
      <c r="A798" s="60" t="s">
        <v>41</v>
      </c>
      <c r="B798" s="61"/>
      <c r="C798" s="61" t="s">
        <v>19</v>
      </c>
      <c r="D798" s="62" t="s">
        <v>174</v>
      </c>
      <c r="E798" s="63" t="s">
        <v>174</v>
      </c>
      <c r="F798" s="64" t="s">
        <v>174</v>
      </c>
    </row>
    <row r="799" spans="1:6" ht="15" customHeight="1" x14ac:dyDescent="0.25">
      <c r="A799" s="60" t="s">
        <v>135</v>
      </c>
      <c r="B799" s="61"/>
      <c r="C799" s="61" t="s">
        <v>19</v>
      </c>
      <c r="D799" s="62" t="s">
        <v>444</v>
      </c>
      <c r="E799" s="63" t="s">
        <v>138</v>
      </c>
      <c r="F799" s="64" t="s">
        <v>445</v>
      </c>
    </row>
    <row r="800" spans="1:6" ht="15" customHeight="1" x14ac:dyDescent="0.25">
      <c r="A800" s="60" t="s">
        <v>136</v>
      </c>
      <c r="B800" s="61"/>
      <c r="C800" s="61" t="s">
        <v>19</v>
      </c>
      <c r="D800" s="62">
        <v>50</v>
      </c>
      <c r="E800" s="63" t="s">
        <v>138</v>
      </c>
      <c r="F800" s="64" t="s">
        <v>196</v>
      </c>
    </row>
    <row r="801" spans="1:6" ht="15" customHeight="1" x14ac:dyDescent="0.25">
      <c r="A801" s="60" t="s">
        <v>137</v>
      </c>
      <c r="B801" s="61"/>
      <c r="C801" s="61" t="s">
        <v>19</v>
      </c>
      <c r="D801" s="62" t="s">
        <v>174</v>
      </c>
      <c r="E801" s="63" t="s">
        <v>174</v>
      </c>
      <c r="F801" s="64" t="s">
        <v>174</v>
      </c>
    </row>
    <row r="802" spans="1:6" ht="15" customHeight="1" x14ac:dyDescent="0.25">
      <c r="A802" s="60" t="s">
        <v>56</v>
      </c>
      <c r="B802" s="61"/>
      <c r="C802" s="61" t="s">
        <v>19</v>
      </c>
      <c r="D802" s="62">
        <v>480</v>
      </c>
      <c r="E802" s="63" t="s">
        <v>138</v>
      </c>
      <c r="F802" s="64" t="s">
        <v>247</v>
      </c>
    </row>
    <row r="803" spans="1:6" ht="15" customHeight="1" x14ac:dyDescent="0.25">
      <c r="A803" s="60" t="s">
        <v>60</v>
      </c>
      <c r="B803" s="61"/>
      <c r="C803" s="61" t="s">
        <v>19</v>
      </c>
      <c r="D803" s="62">
        <v>480</v>
      </c>
      <c r="E803" s="63" t="s">
        <v>138</v>
      </c>
      <c r="F803" s="64" t="s">
        <v>170</v>
      </c>
    </row>
    <row r="804" spans="1:6" ht="15" customHeight="1" x14ac:dyDescent="0.25">
      <c r="A804" s="60" t="s">
        <v>59</v>
      </c>
      <c r="B804" s="61"/>
      <c r="C804" s="61" t="s">
        <v>19</v>
      </c>
      <c r="D804" s="76" t="s">
        <v>209</v>
      </c>
      <c r="E804" s="63" t="s">
        <v>138</v>
      </c>
      <c r="F804" s="64" t="s">
        <v>369</v>
      </c>
    </row>
    <row r="805" spans="1:6" ht="15" customHeight="1" x14ac:dyDescent="0.25">
      <c r="A805" s="60" t="s">
        <v>62</v>
      </c>
      <c r="B805" s="61"/>
      <c r="C805" s="61" t="s">
        <v>19</v>
      </c>
      <c r="D805" s="76">
        <v>80</v>
      </c>
      <c r="E805" s="63" t="s">
        <v>138</v>
      </c>
      <c r="F805" s="64" t="s">
        <v>178</v>
      </c>
    </row>
    <row r="806" spans="1:6" ht="15" customHeight="1" x14ac:dyDescent="0.25">
      <c r="A806" s="60" t="s">
        <v>66</v>
      </c>
      <c r="B806" s="61"/>
      <c r="C806" s="61" t="s">
        <v>19</v>
      </c>
      <c r="D806" s="76" t="s">
        <v>209</v>
      </c>
      <c r="E806" s="63" t="s">
        <v>138</v>
      </c>
      <c r="F806" s="64" t="s">
        <v>369</v>
      </c>
    </row>
    <row r="807" spans="1:6" ht="15" customHeight="1" x14ac:dyDescent="0.25">
      <c r="A807" s="60" t="s">
        <v>68</v>
      </c>
      <c r="B807" s="61"/>
      <c r="C807" s="61" t="s">
        <v>19</v>
      </c>
      <c r="D807" s="76" t="s">
        <v>446</v>
      </c>
      <c r="E807" s="63" t="s">
        <v>138</v>
      </c>
      <c r="F807" s="64" t="s">
        <v>369</v>
      </c>
    </row>
    <row r="808" spans="1:6" ht="15" customHeight="1" x14ac:dyDescent="0.25">
      <c r="A808" s="60" t="s">
        <v>71</v>
      </c>
      <c r="B808" s="61"/>
      <c r="C808" s="61" t="s">
        <v>19</v>
      </c>
      <c r="D808" s="76" t="s">
        <v>447</v>
      </c>
      <c r="E808" s="63" t="s">
        <v>138</v>
      </c>
      <c r="F808" s="64" t="s">
        <v>369</v>
      </c>
    </row>
    <row r="809" spans="1:6" ht="15" customHeight="1" x14ac:dyDescent="0.25">
      <c r="A809" s="60" t="s">
        <v>73</v>
      </c>
      <c r="B809" s="61"/>
      <c r="C809" s="61" t="s">
        <v>19</v>
      </c>
      <c r="D809" s="76">
        <v>50</v>
      </c>
      <c r="E809" s="63" t="s">
        <v>138</v>
      </c>
      <c r="F809" s="64" t="s">
        <v>196</v>
      </c>
    </row>
    <row r="810" spans="1:6" ht="15" customHeight="1" x14ac:dyDescent="0.25">
      <c r="A810" s="60" t="s">
        <v>76</v>
      </c>
      <c r="B810" s="61"/>
      <c r="C810" s="61" t="s">
        <v>19</v>
      </c>
      <c r="D810" s="76" t="s">
        <v>174</v>
      </c>
      <c r="E810" s="63" t="s">
        <v>174</v>
      </c>
      <c r="F810" s="64" t="s">
        <v>174</v>
      </c>
    </row>
    <row r="811" spans="1:6" ht="15" customHeight="1" x14ac:dyDescent="0.25">
      <c r="A811" s="60" t="s">
        <v>79</v>
      </c>
      <c r="B811" s="61"/>
      <c r="C811" s="61" t="s">
        <v>19</v>
      </c>
      <c r="D811" s="76"/>
      <c r="E811" s="63"/>
      <c r="F811" s="64"/>
    </row>
    <row r="812" spans="1:6" ht="15" customHeight="1" x14ac:dyDescent="0.25">
      <c r="A812" s="60" t="s">
        <v>81</v>
      </c>
      <c r="B812" s="61"/>
      <c r="C812" s="61" t="s">
        <v>19</v>
      </c>
      <c r="D812" s="76" t="s">
        <v>174</v>
      </c>
      <c r="E812" s="63" t="s">
        <v>174</v>
      </c>
      <c r="F812" s="64" t="s">
        <v>174</v>
      </c>
    </row>
    <row r="813" spans="1:6" ht="15" customHeight="1" x14ac:dyDescent="0.25">
      <c r="A813" s="60" t="s">
        <v>83</v>
      </c>
      <c r="B813" s="61"/>
      <c r="C813" s="61" t="s">
        <v>19</v>
      </c>
      <c r="D813" s="76">
        <v>40</v>
      </c>
      <c r="E813" s="63" t="s">
        <v>138</v>
      </c>
      <c r="F813" s="64" t="s">
        <v>196</v>
      </c>
    </row>
    <row r="814" spans="1:6" ht="15" customHeight="1" thickBot="1" x14ac:dyDescent="0.3">
      <c r="A814" s="65" t="s">
        <v>85</v>
      </c>
      <c r="B814" s="66"/>
      <c r="C814" s="66" t="s">
        <v>19</v>
      </c>
      <c r="D814" s="76">
        <v>40</v>
      </c>
      <c r="E814" s="67" t="s">
        <v>138</v>
      </c>
      <c r="F814" s="68" t="s">
        <v>196</v>
      </c>
    </row>
    <row r="816" spans="1:6" ht="15" customHeight="1" thickBot="1" x14ac:dyDescent="0.3"/>
    <row r="817" spans="1:6" ht="15" customHeight="1" thickBot="1" x14ac:dyDescent="0.3">
      <c r="A817" s="50" t="s">
        <v>130</v>
      </c>
      <c r="B817" s="51" t="s">
        <v>450</v>
      </c>
      <c r="C817" s="52" t="s">
        <v>131</v>
      </c>
      <c r="D817" s="53" t="s">
        <v>132</v>
      </c>
      <c r="E817" s="52" t="s">
        <v>133</v>
      </c>
      <c r="F817" s="54" t="s">
        <v>134</v>
      </c>
    </row>
    <row r="818" spans="1:6" ht="15" customHeight="1" x14ac:dyDescent="0.25">
      <c r="A818" s="55" t="s">
        <v>40</v>
      </c>
      <c r="B818" s="56"/>
      <c r="C818" s="56" t="s">
        <v>17</v>
      </c>
      <c r="D818" s="57"/>
      <c r="E818" s="63"/>
      <c r="F818" s="64"/>
    </row>
    <row r="819" spans="1:6" ht="15" customHeight="1" x14ac:dyDescent="0.25">
      <c r="A819" s="60" t="s">
        <v>41</v>
      </c>
      <c r="B819" s="61"/>
      <c r="C819" s="61" t="s">
        <v>17</v>
      </c>
      <c r="D819" s="77"/>
      <c r="E819" s="77"/>
      <c r="F819" s="77"/>
    </row>
    <row r="820" spans="1:6" ht="15" customHeight="1" x14ac:dyDescent="0.25">
      <c r="A820" s="60" t="s">
        <v>135</v>
      </c>
      <c r="B820" s="61"/>
      <c r="C820" s="61" t="s">
        <v>17</v>
      </c>
      <c r="D820" s="62"/>
      <c r="E820" s="63"/>
      <c r="F820" s="64"/>
    </row>
    <row r="821" spans="1:6" ht="15" customHeight="1" x14ac:dyDescent="0.25">
      <c r="A821" s="60" t="s">
        <v>136</v>
      </c>
      <c r="B821" s="61"/>
      <c r="C821" s="61" t="s">
        <v>17</v>
      </c>
      <c r="D821" s="62"/>
      <c r="E821" s="63"/>
      <c r="F821" s="64"/>
    </row>
    <row r="822" spans="1:6" ht="15" customHeight="1" x14ac:dyDescent="0.25">
      <c r="A822" s="60" t="s">
        <v>137</v>
      </c>
      <c r="B822" s="61"/>
      <c r="C822" s="61" t="s">
        <v>17</v>
      </c>
      <c r="D822" s="62"/>
      <c r="E822" s="63"/>
      <c r="F822" s="64"/>
    </row>
    <row r="823" spans="1:6" ht="15" customHeight="1" x14ac:dyDescent="0.25">
      <c r="A823" s="60" t="s">
        <v>56</v>
      </c>
      <c r="B823" s="61"/>
      <c r="C823" s="61" t="s">
        <v>17</v>
      </c>
      <c r="D823" s="62"/>
      <c r="E823" s="63"/>
      <c r="F823" s="64"/>
    </row>
    <row r="824" spans="1:6" ht="15" customHeight="1" x14ac:dyDescent="0.25">
      <c r="A824" s="60" t="s">
        <v>60</v>
      </c>
      <c r="B824" s="61"/>
      <c r="C824" s="61" t="s">
        <v>17</v>
      </c>
      <c r="D824" s="62"/>
      <c r="E824" s="63"/>
      <c r="F824" s="64"/>
    </row>
    <row r="825" spans="1:6" ht="15" customHeight="1" x14ac:dyDescent="0.25">
      <c r="A825" s="60" t="s">
        <v>59</v>
      </c>
      <c r="B825" s="61"/>
      <c r="C825" s="61" t="s">
        <v>17</v>
      </c>
      <c r="D825" s="77"/>
      <c r="E825" s="63"/>
      <c r="F825" s="64"/>
    </row>
    <row r="826" spans="1:6" ht="15" customHeight="1" x14ac:dyDescent="0.25">
      <c r="A826" s="60" t="s">
        <v>62</v>
      </c>
      <c r="B826" s="61"/>
      <c r="C826" s="61" t="s">
        <v>17</v>
      </c>
      <c r="D826" s="77"/>
      <c r="E826" s="63"/>
      <c r="F826" s="64"/>
    </row>
    <row r="827" spans="1:6" ht="15" customHeight="1" x14ac:dyDescent="0.25">
      <c r="A827" s="60" t="s">
        <v>66</v>
      </c>
      <c r="B827" s="61"/>
      <c r="C827" s="61" t="s">
        <v>17</v>
      </c>
      <c r="D827" s="77"/>
      <c r="E827" s="63"/>
      <c r="F827" s="64"/>
    </row>
    <row r="828" spans="1:6" ht="15" customHeight="1" x14ac:dyDescent="0.25">
      <c r="A828" s="60" t="s">
        <v>68</v>
      </c>
      <c r="B828" s="61"/>
      <c r="C828" s="61" t="s">
        <v>17</v>
      </c>
      <c r="D828" s="77"/>
      <c r="E828" s="63"/>
      <c r="F828" s="64"/>
    </row>
    <row r="829" spans="1:6" ht="15" customHeight="1" x14ac:dyDescent="0.25">
      <c r="A829" s="60" t="s">
        <v>71</v>
      </c>
      <c r="B829" s="61"/>
      <c r="C829" s="61" t="s">
        <v>17</v>
      </c>
      <c r="D829" s="77"/>
      <c r="E829" s="63"/>
      <c r="F829" s="64"/>
    </row>
    <row r="830" spans="1:6" ht="15" customHeight="1" x14ac:dyDescent="0.25">
      <c r="A830" s="60" t="s">
        <v>73</v>
      </c>
      <c r="B830" s="61"/>
      <c r="C830" s="61" t="s">
        <v>17</v>
      </c>
      <c r="D830" s="77"/>
      <c r="E830" s="63"/>
      <c r="F830" s="64"/>
    </row>
    <row r="831" spans="1:6" ht="15" customHeight="1" x14ac:dyDescent="0.25">
      <c r="A831" s="60" t="s">
        <v>76</v>
      </c>
      <c r="B831" s="61"/>
      <c r="C831" s="61" t="s">
        <v>17</v>
      </c>
      <c r="D831" s="77"/>
      <c r="E831" s="77"/>
      <c r="F831" s="77"/>
    </row>
    <row r="832" spans="1:6" ht="15" customHeight="1" x14ac:dyDescent="0.25">
      <c r="A832" s="60" t="s">
        <v>79</v>
      </c>
      <c r="B832" s="61"/>
      <c r="C832" s="61" t="s">
        <v>17</v>
      </c>
      <c r="D832" s="77"/>
      <c r="E832" s="77"/>
      <c r="F832" s="77"/>
    </row>
    <row r="833" spans="1:7" ht="15" customHeight="1" x14ac:dyDescent="0.25">
      <c r="A833" s="60" t="s">
        <v>81</v>
      </c>
      <c r="B833" s="61"/>
      <c r="C833" s="61" t="s">
        <v>17</v>
      </c>
      <c r="D833" s="77"/>
      <c r="E833" s="63"/>
      <c r="F833" s="64"/>
    </row>
    <row r="834" spans="1:7" ht="15" customHeight="1" x14ac:dyDescent="0.25">
      <c r="A834" s="60" t="s">
        <v>83</v>
      </c>
      <c r="B834" s="61"/>
      <c r="C834" s="61" t="s">
        <v>17</v>
      </c>
      <c r="D834" s="77"/>
      <c r="E834" s="77"/>
      <c r="F834" s="77"/>
    </row>
    <row r="835" spans="1:7" ht="15" customHeight="1" thickBot="1" x14ac:dyDescent="0.3">
      <c r="A835" s="65" t="s">
        <v>85</v>
      </c>
      <c r="B835" s="66"/>
      <c r="C835" s="66" t="s">
        <v>17</v>
      </c>
      <c r="D835" s="77"/>
      <c r="E835" s="77"/>
      <c r="F835" s="77"/>
    </row>
    <row r="837" spans="1:7" ht="15" customHeight="1" thickBot="1" x14ac:dyDescent="0.3"/>
    <row r="838" spans="1:7" ht="15" customHeight="1" thickBot="1" x14ac:dyDescent="0.3">
      <c r="A838" s="50" t="s">
        <v>130</v>
      </c>
      <c r="B838" s="51" t="s">
        <v>450</v>
      </c>
      <c r="C838" s="52" t="s">
        <v>131</v>
      </c>
      <c r="D838" s="53" t="s">
        <v>132</v>
      </c>
      <c r="E838" s="52" t="s">
        <v>133</v>
      </c>
      <c r="F838" s="54" t="s">
        <v>134</v>
      </c>
    </row>
    <row r="839" spans="1:7" ht="15" customHeight="1" x14ac:dyDescent="0.25">
      <c r="A839" s="55" t="s">
        <v>40</v>
      </c>
      <c r="B839" s="56"/>
      <c r="C839" s="56" t="s">
        <v>18</v>
      </c>
      <c r="D839" s="57">
        <v>280</v>
      </c>
      <c r="E839" s="63" t="s">
        <v>181</v>
      </c>
      <c r="F839" s="64" t="s">
        <v>345</v>
      </c>
    </row>
    <row r="840" spans="1:7" ht="15" customHeight="1" x14ac:dyDescent="0.25">
      <c r="A840" s="60" t="s">
        <v>41</v>
      </c>
      <c r="B840" s="61"/>
      <c r="C840" s="61" t="s">
        <v>18</v>
      </c>
      <c r="D840" s="77" t="s">
        <v>174</v>
      </c>
      <c r="E840" s="77" t="s">
        <v>174</v>
      </c>
      <c r="F840" s="77" t="s">
        <v>174</v>
      </c>
    </row>
    <row r="841" spans="1:7" ht="15" customHeight="1" x14ac:dyDescent="0.25">
      <c r="A841" s="60" t="s">
        <v>135</v>
      </c>
      <c r="B841" s="61"/>
      <c r="C841" s="61" t="s">
        <v>18</v>
      </c>
      <c r="D841" s="62" t="s">
        <v>174</v>
      </c>
      <c r="E841" s="62" t="s">
        <v>174</v>
      </c>
      <c r="F841" s="62" t="s">
        <v>174</v>
      </c>
      <c r="G841" t="s">
        <v>138</v>
      </c>
    </row>
    <row r="842" spans="1:7" ht="15" customHeight="1" x14ac:dyDescent="0.25">
      <c r="A842" s="60" t="s">
        <v>136</v>
      </c>
      <c r="B842" s="61"/>
      <c r="C842" s="61" t="s">
        <v>18</v>
      </c>
      <c r="D842" s="62">
        <v>20</v>
      </c>
      <c r="E842" s="63" t="s">
        <v>181</v>
      </c>
      <c r="F842" s="64" t="s">
        <v>307</v>
      </c>
    </row>
    <row r="843" spans="1:7" ht="15" customHeight="1" x14ac:dyDescent="0.25">
      <c r="A843" s="60" t="s">
        <v>137</v>
      </c>
      <c r="B843" s="61"/>
      <c r="C843" s="61" t="s">
        <v>18</v>
      </c>
      <c r="D843" s="62" t="s">
        <v>456</v>
      </c>
      <c r="E843" s="63" t="s">
        <v>189</v>
      </c>
      <c r="F843" s="64" t="s">
        <v>457</v>
      </c>
    </row>
    <row r="844" spans="1:7" ht="15" customHeight="1" x14ac:dyDescent="0.25">
      <c r="A844" s="60" t="s">
        <v>56</v>
      </c>
      <c r="B844" s="61"/>
      <c r="C844" s="61" t="s">
        <v>18</v>
      </c>
      <c r="D844" s="62">
        <v>400</v>
      </c>
      <c r="E844" s="63" t="s">
        <v>181</v>
      </c>
      <c r="F844" s="64" t="s">
        <v>454</v>
      </c>
    </row>
    <row r="845" spans="1:7" ht="15" customHeight="1" x14ac:dyDescent="0.25">
      <c r="A845" s="60" t="s">
        <v>60</v>
      </c>
      <c r="B845" s="61"/>
      <c r="C845" s="61" t="s">
        <v>18</v>
      </c>
      <c r="D845" s="62" t="s">
        <v>451</v>
      </c>
      <c r="E845" s="63" t="s">
        <v>383</v>
      </c>
      <c r="F845" s="64" t="s">
        <v>452</v>
      </c>
    </row>
    <row r="846" spans="1:7" ht="15" customHeight="1" x14ac:dyDescent="0.25">
      <c r="A846" s="60" t="s">
        <v>59</v>
      </c>
      <c r="B846" s="61"/>
      <c r="C846" s="61" t="s">
        <v>18</v>
      </c>
      <c r="D846" s="77">
        <v>90</v>
      </c>
      <c r="E846" s="63" t="s">
        <v>181</v>
      </c>
      <c r="F846" s="64" t="s">
        <v>455</v>
      </c>
    </row>
    <row r="847" spans="1:7" ht="15" customHeight="1" x14ac:dyDescent="0.25">
      <c r="A847" s="60" t="s">
        <v>62</v>
      </c>
      <c r="B847" s="61"/>
      <c r="C847" s="61" t="s">
        <v>18</v>
      </c>
      <c r="D847" s="77">
        <v>160</v>
      </c>
      <c r="E847" s="63" t="s">
        <v>181</v>
      </c>
      <c r="F847" s="64" t="s">
        <v>182</v>
      </c>
    </row>
    <row r="848" spans="1:7" ht="15" customHeight="1" x14ac:dyDescent="0.25">
      <c r="A848" s="60" t="s">
        <v>66</v>
      </c>
      <c r="B848" s="61"/>
      <c r="C848" s="61" t="s">
        <v>18</v>
      </c>
      <c r="D848" s="77">
        <v>150</v>
      </c>
      <c r="E848" s="63" t="s">
        <v>181</v>
      </c>
      <c r="F848" s="64" t="s">
        <v>453</v>
      </c>
    </row>
    <row r="849" spans="1:6" ht="15" customHeight="1" x14ac:dyDescent="0.25">
      <c r="A849" s="60" t="s">
        <v>68</v>
      </c>
      <c r="B849" s="61"/>
      <c r="C849" s="61" t="s">
        <v>18</v>
      </c>
      <c r="D849" s="77">
        <v>120</v>
      </c>
      <c r="E849" s="63" t="s">
        <v>181</v>
      </c>
      <c r="F849" s="64" t="s">
        <v>182</v>
      </c>
    </row>
    <row r="850" spans="1:6" ht="15" customHeight="1" x14ac:dyDescent="0.25">
      <c r="A850" s="60" t="s">
        <v>71</v>
      </c>
      <c r="B850" s="61"/>
      <c r="C850" s="61" t="s">
        <v>18</v>
      </c>
      <c r="D850" s="77">
        <v>40</v>
      </c>
      <c r="E850" s="63" t="s">
        <v>181</v>
      </c>
      <c r="F850" s="64" t="s">
        <v>346</v>
      </c>
    </row>
    <row r="851" spans="1:6" ht="15" customHeight="1" x14ac:dyDescent="0.25">
      <c r="A851" s="60" t="s">
        <v>73</v>
      </c>
      <c r="B851" s="61"/>
      <c r="C851" s="61" t="s">
        <v>18</v>
      </c>
      <c r="D851" s="77">
        <v>180</v>
      </c>
      <c r="E851" s="63" t="s">
        <v>181</v>
      </c>
      <c r="F851" s="64" t="s">
        <v>345</v>
      </c>
    </row>
    <row r="852" spans="1:6" ht="15" customHeight="1" x14ac:dyDescent="0.25">
      <c r="A852" s="60" t="s">
        <v>76</v>
      </c>
      <c r="B852" s="61"/>
      <c r="C852" s="61" t="s">
        <v>18</v>
      </c>
      <c r="D852" s="77">
        <v>360</v>
      </c>
      <c r="E852" s="63" t="s">
        <v>181</v>
      </c>
      <c r="F852" s="64" t="s">
        <v>170</v>
      </c>
    </row>
    <row r="853" spans="1:6" ht="15" customHeight="1" x14ac:dyDescent="0.25">
      <c r="A853" s="60" t="s">
        <v>79</v>
      </c>
      <c r="B853" s="61"/>
      <c r="C853" s="61" t="s">
        <v>18</v>
      </c>
      <c r="D853" s="77">
        <v>40</v>
      </c>
      <c r="E853" s="63" t="s">
        <v>181</v>
      </c>
      <c r="F853" s="64" t="s">
        <v>169</v>
      </c>
    </row>
    <row r="854" spans="1:6" ht="15" customHeight="1" x14ac:dyDescent="0.25">
      <c r="A854" s="60" t="s">
        <v>81</v>
      </c>
      <c r="B854" s="61"/>
      <c r="C854" s="61" t="s">
        <v>18</v>
      </c>
      <c r="D854" s="77">
        <v>480</v>
      </c>
      <c r="E854" s="63" t="s">
        <v>181</v>
      </c>
      <c r="F854" s="64" t="s">
        <v>170</v>
      </c>
    </row>
    <row r="855" spans="1:6" ht="15" customHeight="1" x14ac:dyDescent="0.25">
      <c r="A855" s="60" t="s">
        <v>83</v>
      </c>
      <c r="B855" s="61"/>
      <c r="C855" s="61" t="s">
        <v>18</v>
      </c>
      <c r="D855" s="77" t="s">
        <v>174</v>
      </c>
      <c r="E855" s="77" t="s">
        <v>174</v>
      </c>
      <c r="F855" s="77" t="s">
        <v>174</v>
      </c>
    </row>
    <row r="856" spans="1:6" ht="15" customHeight="1" thickBot="1" x14ac:dyDescent="0.3">
      <c r="A856" s="65" t="s">
        <v>85</v>
      </c>
      <c r="B856" s="66"/>
      <c r="C856" s="66" t="s">
        <v>18</v>
      </c>
      <c r="D856" s="77" t="s">
        <v>174</v>
      </c>
      <c r="E856" s="77" t="s">
        <v>174</v>
      </c>
      <c r="F856" s="77" t="s">
        <v>174</v>
      </c>
    </row>
    <row r="858" spans="1:6" ht="15" customHeight="1" thickBot="1" x14ac:dyDescent="0.3"/>
    <row r="859" spans="1:6" ht="15" customHeight="1" thickBot="1" x14ac:dyDescent="0.3">
      <c r="A859" s="50" t="s">
        <v>130</v>
      </c>
      <c r="B859" s="51" t="s">
        <v>450</v>
      </c>
      <c r="C859" s="52" t="s">
        <v>131</v>
      </c>
      <c r="D859" s="53" t="s">
        <v>132</v>
      </c>
      <c r="E859" s="52" t="s">
        <v>133</v>
      </c>
      <c r="F859" s="54" t="s">
        <v>134</v>
      </c>
    </row>
    <row r="860" spans="1:6" ht="15" customHeight="1" x14ac:dyDescent="0.25">
      <c r="A860" s="55" t="s">
        <v>40</v>
      </c>
      <c r="B860" s="56"/>
      <c r="C860" s="56" t="s">
        <v>19</v>
      </c>
      <c r="D860" s="57" t="s">
        <v>400</v>
      </c>
      <c r="E860" s="58" t="s">
        <v>138</v>
      </c>
      <c r="F860" s="59" t="s">
        <v>369</v>
      </c>
    </row>
    <row r="861" spans="1:6" ht="15" customHeight="1" x14ac:dyDescent="0.25">
      <c r="A861" s="60" t="s">
        <v>41</v>
      </c>
      <c r="B861" s="61"/>
      <c r="C861" s="61" t="s">
        <v>19</v>
      </c>
      <c r="D861" s="62" t="s">
        <v>174</v>
      </c>
      <c r="E861" s="63" t="s">
        <v>174</v>
      </c>
      <c r="F861" s="64" t="s">
        <v>174</v>
      </c>
    </row>
    <row r="862" spans="1:6" ht="15" customHeight="1" x14ac:dyDescent="0.25">
      <c r="A862" s="60" t="s">
        <v>135</v>
      </c>
      <c r="B862" s="61"/>
      <c r="C862" s="61" t="s">
        <v>19</v>
      </c>
      <c r="D862" s="62">
        <v>15</v>
      </c>
      <c r="E862" s="63" t="s">
        <v>138</v>
      </c>
      <c r="F862" s="64" t="s">
        <v>461</v>
      </c>
    </row>
    <row r="863" spans="1:6" ht="15" customHeight="1" x14ac:dyDescent="0.25">
      <c r="A863" s="60" t="s">
        <v>136</v>
      </c>
      <c r="B863" s="61"/>
      <c r="C863" s="61" t="s">
        <v>19</v>
      </c>
      <c r="D863" s="62" t="s">
        <v>458</v>
      </c>
      <c r="E863" s="63" t="s">
        <v>138</v>
      </c>
      <c r="F863" s="64" t="s">
        <v>459</v>
      </c>
    </row>
    <row r="864" spans="1:6" ht="15" customHeight="1" x14ac:dyDescent="0.25">
      <c r="A864" s="60" t="s">
        <v>137</v>
      </c>
      <c r="B864" s="61"/>
      <c r="C864" s="61" t="s">
        <v>19</v>
      </c>
      <c r="D864" s="62" t="s">
        <v>462</v>
      </c>
      <c r="E864" s="63" t="s">
        <v>138</v>
      </c>
      <c r="F864" s="64" t="s">
        <v>463</v>
      </c>
    </row>
    <row r="865" spans="1:6" ht="15" customHeight="1" x14ac:dyDescent="0.25">
      <c r="A865" s="60" t="s">
        <v>56</v>
      </c>
      <c r="B865" s="61"/>
      <c r="C865" s="61" t="s">
        <v>19</v>
      </c>
      <c r="D865" s="62">
        <v>440</v>
      </c>
      <c r="E865" s="63" t="s">
        <v>237</v>
      </c>
      <c r="F865" s="64" t="s">
        <v>170</v>
      </c>
    </row>
    <row r="866" spans="1:6" ht="15" customHeight="1" x14ac:dyDescent="0.25">
      <c r="A866" s="60" t="s">
        <v>60</v>
      </c>
      <c r="B866" s="61"/>
      <c r="C866" s="61" t="s">
        <v>19</v>
      </c>
      <c r="D866" s="62">
        <v>480</v>
      </c>
      <c r="E866" s="63" t="s">
        <v>138</v>
      </c>
      <c r="F866" s="64" t="s">
        <v>170</v>
      </c>
    </row>
    <row r="867" spans="1:6" ht="15" customHeight="1" x14ac:dyDescent="0.25">
      <c r="A867" s="60" t="s">
        <v>59</v>
      </c>
      <c r="B867" s="61"/>
      <c r="C867" s="61" t="s">
        <v>19</v>
      </c>
      <c r="D867" s="76">
        <v>80</v>
      </c>
      <c r="E867" s="63" t="s">
        <v>138</v>
      </c>
      <c r="F867" s="64" t="s">
        <v>178</v>
      </c>
    </row>
    <row r="868" spans="1:6" ht="15" customHeight="1" x14ac:dyDescent="0.25">
      <c r="A868" s="60" t="s">
        <v>62</v>
      </c>
      <c r="B868" s="61"/>
      <c r="C868" s="61" t="s">
        <v>19</v>
      </c>
      <c r="D868" s="76" t="s">
        <v>460</v>
      </c>
      <c r="E868" s="63" t="s">
        <v>138</v>
      </c>
      <c r="F868" s="64" t="s">
        <v>369</v>
      </c>
    </row>
    <row r="869" spans="1:6" ht="15" customHeight="1" x14ac:dyDescent="0.25">
      <c r="A869" s="60" t="s">
        <v>66</v>
      </c>
      <c r="B869" s="61"/>
      <c r="C869" s="61" t="s">
        <v>19</v>
      </c>
      <c r="D869" s="76">
        <v>120</v>
      </c>
      <c r="E869" s="63" t="s">
        <v>138</v>
      </c>
      <c r="F869" s="64" t="s">
        <v>178</v>
      </c>
    </row>
    <row r="870" spans="1:6" ht="15" customHeight="1" x14ac:dyDescent="0.25">
      <c r="A870" s="60" t="s">
        <v>68</v>
      </c>
      <c r="B870" s="61"/>
      <c r="C870" s="61" t="s">
        <v>19</v>
      </c>
      <c r="D870" s="76" t="s">
        <v>174</v>
      </c>
      <c r="E870" s="63" t="s">
        <v>174</v>
      </c>
      <c r="F870" s="64" t="s">
        <v>174</v>
      </c>
    </row>
    <row r="871" spans="1:6" ht="15" customHeight="1" x14ac:dyDescent="0.25">
      <c r="A871" s="60" t="s">
        <v>71</v>
      </c>
      <c r="B871" s="61"/>
      <c r="C871" s="61" t="s">
        <v>19</v>
      </c>
      <c r="D871" s="76">
        <v>40</v>
      </c>
      <c r="E871" s="63" t="s">
        <v>138</v>
      </c>
      <c r="F871" s="64" t="s">
        <v>196</v>
      </c>
    </row>
    <row r="872" spans="1:6" ht="15" customHeight="1" x14ac:dyDescent="0.25">
      <c r="A872" s="60" t="s">
        <v>73</v>
      </c>
      <c r="B872" s="61"/>
      <c r="C872" s="61" t="s">
        <v>19</v>
      </c>
      <c r="D872" s="76" t="s">
        <v>464</v>
      </c>
      <c r="E872" s="63" t="s">
        <v>138</v>
      </c>
      <c r="F872" s="64" t="s">
        <v>369</v>
      </c>
    </row>
    <row r="873" spans="1:6" ht="15" customHeight="1" x14ac:dyDescent="0.25">
      <c r="A873" s="60" t="s">
        <v>76</v>
      </c>
      <c r="B873" s="61"/>
      <c r="C873" s="61" t="s">
        <v>19</v>
      </c>
      <c r="D873" s="76" t="s">
        <v>174</v>
      </c>
      <c r="E873" s="63" t="s">
        <v>174</v>
      </c>
      <c r="F873" s="64" t="s">
        <v>174</v>
      </c>
    </row>
    <row r="874" spans="1:6" ht="15" customHeight="1" x14ac:dyDescent="0.25">
      <c r="A874" s="60" t="s">
        <v>79</v>
      </c>
      <c r="B874" s="61"/>
      <c r="C874" s="61" t="s">
        <v>19</v>
      </c>
      <c r="D874" s="76" t="s">
        <v>174</v>
      </c>
      <c r="E874" s="63" t="s">
        <v>174</v>
      </c>
      <c r="F874" s="64" t="s">
        <v>174</v>
      </c>
    </row>
    <row r="875" spans="1:6" ht="15" customHeight="1" x14ac:dyDescent="0.25">
      <c r="A875" s="60" t="s">
        <v>81</v>
      </c>
      <c r="B875" s="61"/>
      <c r="C875" s="61" t="s">
        <v>19</v>
      </c>
      <c r="D875" s="76" t="s">
        <v>174</v>
      </c>
      <c r="E875" s="63" t="s">
        <v>174</v>
      </c>
      <c r="F875" s="64" t="s">
        <v>174</v>
      </c>
    </row>
    <row r="876" spans="1:6" ht="15" customHeight="1" x14ac:dyDescent="0.25">
      <c r="A876" s="60" t="s">
        <v>83</v>
      </c>
      <c r="B876" s="61"/>
      <c r="C876" s="61" t="s">
        <v>19</v>
      </c>
      <c r="D876" s="76">
        <v>40</v>
      </c>
      <c r="E876" s="63" t="s">
        <v>138</v>
      </c>
      <c r="F876" s="64" t="s">
        <v>196</v>
      </c>
    </row>
    <row r="877" spans="1:6" ht="15" customHeight="1" thickBot="1" x14ac:dyDescent="0.3">
      <c r="A877" s="65" t="s">
        <v>85</v>
      </c>
      <c r="B877" s="66"/>
      <c r="C877" s="66" t="s">
        <v>19</v>
      </c>
      <c r="D877" s="76">
        <v>40</v>
      </c>
      <c r="E877" s="67" t="s">
        <v>138</v>
      </c>
      <c r="F877" s="68" t="s">
        <v>196</v>
      </c>
    </row>
    <row r="879" spans="1:6" ht="15" customHeight="1" thickBot="1" x14ac:dyDescent="0.3"/>
    <row r="880" spans="1:6" ht="15" customHeight="1" thickBot="1" x14ac:dyDescent="0.3">
      <c r="A880" s="50" t="s">
        <v>130</v>
      </c>
      <c r="B880" s="51" t="s">
        <v>146</v>
      </c>
      <c r="C880" s="52" t="s">
        <v>131</v>
      </c>
      <c r="D880" s="53" t="s">
        <v>132</v>
      </c>
      <c r="E880" s="52" t="s">
        <v>133</v>
      </c>
      <c r="F880" s="54" t="s">
        <v>134</v>
      </c>
    </row>
    <row r="881" spans="1:6" ht="15" customHeight="1" x14ac:dyDescent="0.25">
      <c r="A881" s="55" t="s">
        <v>40</v>
      </c>
      <c r="B881" s="56"/>
      <c r="C881" s="56" t="s">
        <v>17</v>
      </c>
      <c r="D881" s="57">
        <v>300</v>
      </c>
      <c r="E881" s="63" t="s">
        <v>138</v>
      </c>
      <c r="F881" s="64" t="s">
        <v>204</v>
      </c>
    </row>
    <row r="882" spans="1:6" ht="15" customHeight="1" x14ac:dyDescent="0.25">
      <c r="A882" s="60" t="s">
        <v>41</v>
      </c>
      <c r="B882" s="61"/>
      <c r="C882" s="61" t="s">
        <v>17</v>
      </c>
      <c r="D882" s="77" t="s">
        <v>468</v>
      </c>
      <c r="E882" s="63" t="s">
        <v>227</v>
      </c>
      <c r="F882" s="64" t="s">
        <v>469</v>
      </c>
    </row>
    <row r="883" spans="1:6" ht="15" customHeight="1" x14ac:dyDescent="0.25">
      <c r="A883" s="60" t="s">
        <v>135</v>
      </c>
      <c r="B883" s="61"/>
      <c r="C883" s="61" t="s">
        <v>17</v>
      </c>
      <c r="D883" s="62">
        <v>25</v>
      </c>
      <c r="E883" s="63" t="s">
        <v>138</v>
      </c>
      <c r="F883" s="64" t="s">
        <v>467</v>
      </c>
    </row>
    <row r="884" spans="1:6" ht="15" customHeight="1" x14ac:dyDescent="0.25">
      <c r="A884" s="60" t="s">
        <v>136</v>
      </c>
      <c r="B884" s="61"/>
      <c r="C884" s="61" t="s">
        <v>17</v>
      </c>
      <c r="D884" s="62">
        <v>35</v>
      </c>
      <c r="E884" s="63" t="s">
        <v>138</v>
      </c>
      <c r="F884" s="64" t="s">
        <v>466</v>
      </c>
    </row>
    <row r="885" spans="1:6" ht="15" customHeight="1" x14ac:dyDescent="0.25">
      <c r="A885" s="60" t="s">
        <v>137</v>
      </c>
      <c r="B885" s="61"/>
      <c r="C885" s="61" t="s">
        <v>17</v>
      </c>
      <c r="D885" s="62">
        <v>245</v>
      </c>
      <c r="E885" s="63" t="s">
        <v>138</v>
      </c>
      <c r="F885" s="64" t="s">
        <v>230</v>
      </c>
    </row>
    <row r="886" spans="1:6" ht="15" customHeight="1" x14ac:dyDescent="0.25">
      <c r="A886" s="60" t="s">
        <v>56</v>
      </c>
      <c r="B886" s="61"/>
      <c r="C886" s="61" t="s">
        <v>17</v>
      </c>
      <c r="D886" s="62">
        <v>320</v>
      </c>
      <c r="E886" s="63" t="s">
        <v>138</v>
      </c>
      <c r="F886" s="64" t="s">
        <v>230</v>
      </c>
    </row>
    <row r="887" spans="1:6" ht="15" customHeight="1" x14ac:dyDescent="0.25">
      <c r="A887" s="60" t="s">
        <v>60</v>
      </c>
      <c r="B887" s="61"/>
      <c r="C887" s="61" t="s">
        <v>17</v>
      </c>
      <c r="D887" s="62">
        <v>480</v>
      </c>
      <c r="E887" s="63" t="s">
        <v>138</v>
      </c>
      <c r="F887" s="64" t="s">
        <v>230</v>
      </c>
    </row>
    <row r="888" spans="1:6" ht="15" customHeight="1" x14ac:dyDescent="0.25">
      <c r="A888" s="60" t="s">
        <v>59</v>
      </c>
      <c r="B888" s="61"/>
      <c r="C888" s="61" t="s">
        <v>17</v>
      </c>
      <c r="D888" s="77">
        <v>120</v>
      </c>
      <c r="E888" s="63" t="s">
        <v>138</v>
      </c>
      <c r="F888" s="64" t="s">
        <v>204</v>
      </c>
    </row>
    <row r="889" spans="1:6" ht="15" customHeight="1" x14ac:dyDescent="0.25">
      <c r="A889" s="60" t="s">
        <v>62</v>
      </c>
      <c r="B889" s="61"/>
      <c r="C889" s="61" t="s">
        <v>17</v>
      </c>
      <c r="D889" s="77">
        <v>200</v>
      </c>
      <c r="E889" s="63" t="s">
        <v>138</v>
      </c>
      <c r="F889" s="64" t="s">
        <v>204</v>
      </c>
    </row>
    <row r="890" spans="1:6" ht="15" customHeight="1" x14ac:dyDescent="0.25">
      <c r="A890" s="60" t="s">
        <v>66</v>
      </c>
      <c r="B890" s="61"/>
      <c r="C890" s="61" t="s">
        <v>17</v>
      </c>
      <c r="D890" s="77">
        <v>190</v>
      </c>
      <c r="E890" s="63" t="s">
        <v>138</v>
      </c>
      <c r="F890" s="64" t="s">
        <v>204</v>
      </c>
    </row>
    <row r="891" spans="1:6" ht="15" customHeight="1" x14ac:dyDescent="0.25">
      <c r="A891" s="60" t="s">
        <v>68</v>
      </c>
      <c r="B891" s="61"/>
      <c r="C891" s="61" t="s">
        <v>17</v>
      </c>
      <c r="D891" s="77">
        <v>90</v>
      </c>
      <c r="E891" s="63" t="s">
        <v>138</v>
      </c>
      <c r="F891" s="64" t="s">
        <v>204</v>
      </c>
    </row>
    <row r="892" spans="1:6" ht="15" customHeight="1" x14ac:dyDescent="0.25">
      <c r="A892" s="60" t="s">
        <v>71</v>
      </c>
      <c r="B892" s="61"/>
      <c r="C892" s="61" t="s">
        <v>17</v>
      </c>
      <c r="D892" s="77">
        <v>240</v>
      </c>
      <c r="E892" s="63" t="s">
        <v>138</v>
      </c>
      <c r="F892" s="64" t="s">
        <v>183</v>
      </c>
    </row>
    <row r="893" spans="1:6" ht="15" customHeight="1" x14ac:dyDescent="0.25">
      <c r="A893" s="60" t="s">
        <v>73</v>
      </c>
      <c r="B893" s="61"/>
      <c r="C893" s="61" t="s">
        <v>17</v>
      </c>
      <c r="D893" s="77">
        <v>140</v>
      </c>
      <c r="E893" s="63" t="s">
        <v>138</v>
      </c>
      <c r="F893" s="64" t="s">
        <v>204</v>
      </c>
    </row>
    <row r="894" spans="1:6" ht="15" customHeight="1" x14ac:dyDescent="0.25">
      <c r="A894" s="60" t="s">
        <v>76</v>
      </c>
      <c r="B894" s="61"/>
      <c r="C894" s="61" t="s">
        <v>17</v>
      </c>
      <c r="D894" s="77">
        <v>180</v>
      </c>
      <c r="E894" s="63" t="s">
        <v>138</v>
      </c>
      <c r="F894" s="64" t="s">
        <v>230</v>
      </c>
    </row>
    <row r="895" spans="1:6" ht="15" customHeight="1" x14ac:dyDescent="0.25">
      <c r="A895" s="60" t="s">
        <v>79</v>
      </c>
      <c r="B895" s="61"/>
      <c r="C895" s="61" t="s">
        <v>17</v>
      </c>
      <c r="D895" s="77">
        <v>180</v>
      </c>
      <c r="E895" s="63" t="s">
        <v>138</v>
      </c>
      <c r="F895" s="64" t="s">
        <v>230</v>
      </c>
    </row>
    <row r="896" spans="1:6" ht="15" customHeight="1" x14ac:dyDescent="0.25">
      <c r="A896" s="60" t="s">
        <v>81</v>
      </c>
      <c r="B896" s="61"/>
      <c r="C896" s="61" t="s">
        <v>17</v>
      </c>
      <c r="D896" s="77" t="s">
        <v>232</v>
      </c>
      <c r="E896" s="77" t="s">
        <v>232</v>
      </c>
      <c r="F896" s="77" t="s">
        <v>232</v>
      </c>
    </row>
    <row r="897" spans="1:6" ht="15" customHeight="1" x14ac:dyDescent="0.25">
      <c r="A897" s="60" t="s">
        <v>83</v>
      </c>
      <c r="B897" s="61"/>
      <c r="C897" s="61" t="s">
        <v>17</v>
      </c>
      <c r="D897" s="77" t="s">
        <v>232</v>
      </c>
      <c r="E897" s="77" t="s">
        <v>232</v>
      </c>
      <c r="F897" s="77" t="s">
        <v>232</v>
      </c>
    </row>
    <row r="898" spans="1:6" ht="15" customHeight="1" thickBot="1" x14ac:dyDescent="0.3">
      <c r="A898" s="65" t="s">
        <v>85</v>
      </c>
      <c r="B898" s="66"/>
      <c r="C898" s="66" t="s">
        <v>17</v>
      </c>
      <c r="D898" s="77" t="s">
        <v>232</v>
      </c>
      <c r="E898" s="77" t="s">
        <v>232</v>
      </c>
      <c r="F898" s="77" t="s">
        <v>232</v>
      </c>
    </row>
    <row r="900" spans="1:6" ht="15" customHeight="1" thickBot="1" x14ac:dyDescent="0.3"/>
    <row r="901" spans="1:6" ht="15" customHeight="1" thickBot="1" x14ac:dyDescent="0.3">
      <c r="A901" s="50" t="s">
        <v>130</v>
      </c>
      <c r="B901" s="51" t="s">
        <v>146</v>
      </c>
      <c r="C901" s="52" t="s">
        <v>131</v>
      </c>
      <c r="D901" s="53" t="s">
        <v>132</v>
      </c>
      <c r="E901" s="52" t="s">
        <v>133</v>
      </c>
      <c r="F901" s="54" t="s">
        <v>134</v>
      </c>
    </row>
    <row r="902" spans="1:6" ht="15" customHeight="1" thickBot="1" x14ac:dyDescent="0.3">
      <c r="A902" s="55" t="s">
        <v>40</v>
      </c>
      <c r="B902" s="56"/>
      <c r="C902" s="56" t="s">
        <v>18</v>
      </c>
      <c r="D902" s="69">
        <v>260</v>
      </c>
      <c r="E902" s="70" t="s">
        <v>138</v>
      </c>
      <c r="F902" s="71" t="s">
        <v>204</v>
      </c>
    </row>
    <row r="903" spans="1:6" ht="15" customHeight="1" thickBot="1" x14ac:dyDescent="0.3">
      <c r="A903" s="60" t="s">
        <v>41</v>
      </c>
      <c r="B903" s="61"/>
      <c r="C903" s="56" t="s">
        <v>18</v>
      </c>
      <c r="D903" s="72">
        <v>125</v>
      </c>
      <c r="E903" s="73" t="s">
        <v>138</v>
      </c>
      <c r="F903" s="74" t="s">
        <v>470</v>
      </c>
    </row>
    <row r="904" spans="1:6" ht="15" customHeight="1" thickBot="1" x14ac:dyDescent="0.3">
      <c r="A904" s="60" t="s">
        <v>135</v>
      </c>
      <c r="B904" s="61"/>
      <c r="C904" s="56" t="s">
        <v>18</v>
      </c>
      <c r="D904" s="72">
        <v>15</v>
      </c>
      <c r="E904" s="73" t="s">
        <v>138</v>
      </c>
      <c r="F904" s="74" t="s">
        <v>171</v>
      </c>
    </row>
    <row r="905" spans="1:6" ht="15" customHeight="1" thickBot="1" x14ac:dyDescent="0.3">
      <c r="A905" s="60" t="s">
        <v>136</v>
      </c>
      <c r="B905" s="61"/>
      <c r="C905" s="56" t="s">
        <v>18</v>
      </c>
      <c r="D905" s="72">
        <v>10</v>
      </c>
      <c r="E905" s="73" t="s">
        <v>138</v>
      </c>
      <c r="F905" s="74" t="s">
        <v>171</v>
      </c>
    </row>
    <row r="906" spans="1:6" ht="15" customHeight="1" thickBot="1" x14ac:dyDescent="0.3">
      <c r="A906" s="60" t="s">
        <v>137</v>
      </c>
      <c r="B906" s="61"/>
      <c r="C906" s="56" t="s">
        <v>18</v>
      </c>
      <c r="D906" s="72">
        <v>65</v>
      </c>
      <c r="E906" s="73" t="s">
        <v>138</v>
      </c>
      <c r="F906" s="74" t="s">
        <v>471</v>
      </c>
    </row>
    <row r="907" spans="1:6" ht="15" customHeight="1" thickBot="1" x14ac:dyDescent="0.3">
      <c r="A907" s="60" t="s">
        <v>56</v>
      </c>
      <c r="B907" s="61"/>
      <c r="C907" s="56" t="s">
        <v>18</v>
      </c>
      <c r="D907" s="6">
        <v>400</v>
      </c>
      <c r="E907" s="73" t="s">
        <v>138</v>
      </c>
      <c r="F907" s="74" t="s">
        <v>230</v>
      </c>
    </row>
    <row r="908" spans="1:6" ht="15" customHeight="1" thickBot="1" x14ac:dyDescent="0.3">
      <c r="A908" s="60" t="s">
        <v>60</v>
      </c>
      <c r="B908" s="61"/>
      <c r="C908" s="56" t="s">
        <v>18</v>
      </c>
      <c r="D908" s="6">
        <v>0</v>
      </c>
      <c r="E908" s="73" t="s">
        <v>174</v>
      </c>
      <c r="F908" s="74" t="s">
        <v>232</v>
      </c>
    </row>
    <row r="909" spans="1:6" ht="15" customHeight="1" thickBot="1" x14ac:dyDescent="0.3">
      <c r="A909" s="60" t="s">
        <v>59</v>
      </c>
      <c r="B909" s="61"/>
      <c r="C909" s="56" t="s">
        <v>18</v>
      </c>
      <c r="D909" s="6">
        <v>80</v>
      </c>
      <c r="E909" s="73" t="s">
        <v>138</v>
      </c>
      <c r="F909" s="74" t="s">
        <v>204</v>
      </c>
    </row>
    <row r="910" spans="1:6" ht="15" customHeight="1" thickBot="1" x14ac:dyDescent="0.3">
      <c r="A910" s="60" t="s">
        <v>62</v>
      </c>
      <c r="B910" s="61"/>
      <c r="C910" s="56" t="s">
        <v>18</v>
      </c>
      <c r="D910" s="6">
        <v>170</v>
      </c>
      <c r="E910" s="73" t="s">
        <v>138</v>
      </c>
      <c r="F910" s="74" t="s">
        <v>204</v>
      </c>
    </row>
    <row r="911" spans="1:6" ht="15" customHeight="1" thickBot="1" x14ac:dyDescent="0.3">
      <c r="A911" s="60" t="s">
        <v>66</v>
      </c>
      <c r="B911" s="61"/>
      <c r="C911" s="56" t="s">
        <v>18</v>
      </c>
      <c r="D911" s="6">
        <v>200</v>
      </c>
      <c r="E911" s="73" t="s">
        <v>138</v>
      </c>
      <c r="F911" s="74" t="s">
        <v>204</v>
      </c>
    </row>
    <row r="912" spans="1:6" ht="15" customHeight="1" thickBot="1" x14ac:dyDescent="0.3">
      <c r="A912" s="60" t="s">
        <v>68</v>
      </c>
      <c r="B912" s="61"/>
      <c r="C912" s="56" t="s">
        <v>18</v>
      </c>
      <c r="D912" s="6">
        <v>200</v>
      </c>
      <c r="E912" s="73" t="s">
        <v>138</v>
      </c>
      <c r="F912" s="74" t="s">
        <v>204</v>
      </c>
    </row>
    <row r="913" spans="1:6" ht="15" customHeight="1" thickBot="1" x14ac:dyDescent="0.3">
      <c r="A913" s="60" t="s">
        <v>71</v>
      </c>
      <c r="B913" s="61"/>
      <c r="C913" s="56" t="s">
        <v>18</v>
      </c>
      <c r="D913" s="6">
        <v>330</v>
      </c>
      <c r="E913" s="73" t="s">
        <v>138</v>
      </c>
      <c r="F913" s="74" t="s">
        <v>204</v>
      </c>
    </row>
    <row r="914" spans="1:6" ht="15" customHeight="1" thickBot="1" x14ac:dyDescent="0.3">
      <c r="A914" s="60" t="s">
        <v>73</v>
      </c>
      <c r="B914" s="61"/>
      <c r="C914" s="56" t="s">
        <v>18</v>
      </c>
      <c r="D914" s="6">
        <v>120</v>
      </c>
      <c r="E914" s="73" t="s">
        <v>138</v>
      </c>
      <c r="F914" s="74" t="s">
        <v>204</v>
      </c>
    </row>
    <row r="915" spans="1:6" ht="15" customHeight="1" thickBot="1" x14ac:dyDescent="0.3">
      <c r="A915" s="60" t="s">
        <v>76</v>
      </c>
      <c r="B915" s="61"/>
      <c r="C915" s="56" t="s">
        <v>18</v>
      </c>
      <c r="D915" s="6">
        <v>240</v>
      </c>
      <c r="E915" s="73" t="s">
        <v>138</v>
      </c>
      <c r="F915" s="74" t="s">
        <v>204</v>
      </c>
    </row>
    <row r="916" spans="1:6" ht="15" customHeight="1" thickBot="1" x14ac:dyDescent="0.3">
      <c r="A916" s="60" t="s">
        <v>79</v>
      </c>
      <c r="B916" s="61"/>
      <c r="C916" s="56" t="s">
        <v>18</v>
      </c>
      <c r="D916" s="6">
        <v>40</v>
      </c>
      <c r="E916" s="73" t="s">
        <v>138</v>
      </c>
      <c r="F916" s="74" t="s">
        <v>169</v>
      </c>
    </row>
    <row r="917" spans="1:6" ht="15" customHeight="1" thickBot="1" x14ac:dyDescent="0.3">
      <c r="A917" s="60" t="s">
        <v>81</v>
      </c>
      <c r="B917" s="61"/>
      <c r="C917" s="56" t="s">
        <v>18</v>
      </c>
      <c r="D917" s="6">
        <v>480</v>
      </c>
      <c r="E917" s="73" t="s">
        <v>138</v>
      </c>
      <c r="F917" s="74" t="s">
        <v>230</v>
      </c>
    </row>
    <row r="918" spans="1:6" ht="15" customHeight="1" thickBot="1" x14ac:dyDescent="0.3">
      <c r="A918" s="60" t="s">
        <v>83</v>
      </c>
      <c r="B918" s="61"/>
      <c r="C918" s="56" t="s">
        <v>18</v>
      </c>
      <c r="D918" s="6">
        <v>40</v>
      </c>
      <c r="E918" s="73" t="s">
        <v>138</v>
      </c>
      <c r="F918" s="74" t="s">
        <v>169</v>
      </c>
    </row>
    <row r="919" spans="1:6" ht="15" customHeight="1" thickBot="1" x14ac:dyDescent="0.3">
      <c r="A919" s="65" t="s">
        <v>85</v>
      </c>
      <c r="B919" s="66"/>
      <c r="C919" s="56" t="s">
        <v>18</v>
      </c>
      <c r="D919" s="6">
        <v>40</v>
      </c>
      <c r="E919" s="78" t="s">
        <v>138</v>
      </c>
      <c r="F919" s="75" t="s">
        <v>169</v>
      </c>
    </row>
    <row r="921" spans="1:6" ht="15" customHeight="1" thickBot="1" x14ac:dyDescent="0.3"/>
    <row r="922" spans="1:6" ht="15" customHeight="1" thickBot="1" x14ac:dyDescent="0.3">
      <c r="A922" s="50" t="s">
        <v>130</v>
      </c>
      <c r="B922" s="51" t="s">
        <v>146</v>
      </c>
      <c r="C922" s="52" t="s">
        <v>131</v>
      </c>
      <c r="D922" s="53" t="s">
        <v>132</v>
      </c>
      <c r="E922" s="52" t="s">
        <v>133</v>
      </c>
      <c r="F922" s="54" t="s">
        <v>134</v>
      </c>
    </row>
    <row r="923" spans="1:6" ht="15" customHeight="1" x14ac:dyDescent="0.25">
      <c r="A923" s="55" t="s">
        <v>40</v>
      </c>
      <c r="B923" s="56"/>
      <c r="C923" s="61" t="s">
        <v>19</v>
      </c>
      <c r="D923" s="57" t="s">
        <v>476</v>
      </c>
      <c r="E923" s="58" t="s">
        <v>138</v>
      </c>
      <c r="F923" s="64" t="s">
        <v>369</v>
      </c>
    </row>
    <row r="924" spans="1:6" ht="15" customHeight="1" x14ac:dyDescent="0.25">
      <c r="A924" s="60" t="s">
        <v>41</v>
      </c>
      <c r="B924" s="61"/>
      <c r="C924" s="61" t="s">
        <v>19</v>
      </c>
      <c r="D924" s="62" t="s">
        <v>175</v>
      </c>
      <c r="E924" s="63" t="s">
        <v>138</v>
      </c>
      <c r="F924" s="64" t="s">
        <v>474</v>
      </c>
    </row>
    <row r="925" spans="1:6" ht="15" customHeight="1" x14ac:dyDescent="0.25">
      <c r="A925" s="60" t="s">
        <v>135</v>
      </c>
      <c r="B925" s="61"/>
      <c r="C925" s="61" t="s">
        <v>19</v>
      </c>
      <c r="D925" s="62">
        <v>15</v>
      </c>
      <c r="E925" s="63" t="s">
        <v>138</v>
      </c>
      <c r="F925" s="64" t="s">
        <v>171</v>
      </c>
    </row>
    <row r="926" spans="1:6" ht="15" customHeight="1" x14ac:dyDescent="0.25">
      <c r="A926" s="60" t="s">
        <v>136</v>
      </c>
      <c r="B926" s="61"/>
      <c r="C926" s="61" t="s">
        <v>19</v>
      </c>
      <c r="D926" s="62" t="s">
        <v>458</v>
      </c>
      <c r="E926" s="63" t="s">
        <v>138</v>
      </c>
      <c r="F926" s="64" t="s">
        <v>404</v>
      </c>
    </row>
    <row r="927" spans="1:6" ht="15" customHeight="1" x14ac:dyDescent="0.25">
      <c r="A927" s="60" t="s">
        <v>137</v>
      </c>
      <c r="B927" s="61"/>
      <c r="C927" s="61" t="s">
        <v>19</v>
      </c>
      <c r="D927" s="62" t="s">
        <v>472</v>
      </c>
      <c r="E927" s="63" t="s">
        <v>138</v>
      </c>
      <c r="F927" s="64" t="s">
        <v>473</v>
      </c>
    </row>
    <row r="928" spans="1:6" ht="15" customHeight="1" x14ac:dyDescent="0.25">
      <c r="A928" s="60" t="s">
        <v>56</v>
      </c>
      <c r="B928" s="61"/>
      <c r="C928" s="61" t="s">
        <v>19</v>
      </c>
      <c r="D928" s="62">
        <v>200</v>
      </c>
      <c r="E928" s="63" t="s">
        <v>138</v>
      </c>
      <c r="F928" s="64" t="s">
        <v>170</v>
      </c>
    </row>
    <row r="929" spans="1:6" ht="15" customHeight="1" x14ac:dyDescent="0.25">
      <c r="A929" s="60" t="s">
        <v>60</v>
      </c>
      <c r="B929" s="61"/>
      <c r="C929" s="61" t="s">
        <v>19</v>
      </c>
      <c r="D929" s="62">
        <v>30</v>
      </c>
      <c r="E929" s="63" t="s">
        <v>288</v>
      </c>
      <c r="F929" s="64" t="s">
        <v>475</v>
      </c>
    </row>
    <row r="930" spans="1:6" ht="15" customHeight="1" x14ac:dyDescent="0.25">
      <c r="A930" s="60" t="s">
        <v>59</v>
      </c>
      <c r="B930" s="61"/>
      <c r="C930" s="61" t="s">
        <v>19</v>
      </c>
      <c r="D930" s="77">
        <v>80</v>
      </c>
      <c r="E930" s="63" t="s">
        <v>138</v>
      </c>
      <c r="F930" s="64" t="s">
        <v>178</v>
      </c>
    </row>
    <row r="931" spans="1:6" ht="15" customHeight="1" x14ac:dyDescent="0.25">
      <c r="A931" s="60" t="s">
        <v>62</v>
      </c>
      <c r="B931" s="61"/>
      <c r="C931" s="61" t="s">
        <v>19</v>
      </c>
      <c r="D931" s="77">
        <v>120</v>
      </c>
      <c r="E931" s="63" t="s">
        <v>138</v>
      </c>
      <c r="F931" s="64" t="s">
        <v>178</v>
      </c>
    </row>
    <row r="932" spans="1:6" ht="15" customHeight="1" x14ac:dyDescent="0.25">
      <c r="A932" s="60" t="s">
        <v>66</v>
      </c>
      <c r="B932" s="61"/>
      <c r="C932" s="61" t="s">
        <v>19</v>
      </c>
      <c r="D932" s="77">
        <v>160</v>
      </c>
      <c r="E932" s="63" t="s">
        <v>138</v>
      </c>
      <c r="F932" s="64" t="s">
        <v>178</v>
      </c>
    </row>
    <row r="933" spans="1:6" ht="15" customHeight="1" x14ac:dyDescent="0.25">
      <c r="A933" s="60" t="s">
        <v>68</v>
      </c>
      <c r="B933" s="61"/>
      <c r="C933" s="61" t="s">
        <v>19</v>
      </c>
      <c r="D933" s="77" t="s">
        <v>478</v>
      </c>
      <c r="E933" s="63" t="s">
        <v>138</v>
      </c>
      <c r="F933" s="64" t="s">
        <v>371</v>
      </c>
    </row>
    <row r="934" spans="1:6" ht="15" customHeight="1" x14ac:dyDescent="0.25">
      <c r="A934" s="60" t="s">
        <v>71</v>
      </c>
      <c r="B934" s="61"/>
      <c r="C934" s="61" t="s">
        <v>19</v>
      </c>
      <c r="D934" s="77">
        <v>50</v>
      </c>
      <c r="E934" s="63" t="s">
        <v>138</v>
      </c>
      <c r="F934" s="64" t="s">
        <v>196</v>
      </c>
    </row>
    <row r="935" spans="1:6" ht="15" customHeight="1" x14ac:dyDescent="0.25">
      <c r="A935" s="60" t="s">
        <v>73</v>
      </c>
      <c r="B935" s="61"/>
      <c r="C935" s="61" t="s">
        <v>19</v>
      </c>
      <c r="D935" s="77" t="s">
        <v>477</v>
      </c>
      <c r="E935" s="63" t="s">
        <v>138</v>
      </c>
      <c r="F935" s="64" t="s">
        <v>369</v>
      </c>
    </row>
    <row r="936" spans="1:6" ht="15" customHeight="1" x14ac:dyDescent="0.25">
      <c r="A936" s="60" t="s">
        <v>76</v>
      </c>
      <c r="B936" s="61"/>
      <c r="C936" s="61" t="s">
        <v>19</v>
      </c>
      <c r="D936" s="77" t="s">
        <v>174</v>
      </c>
      <c r="E936" s="63" t="s">
        <v>174</v>
      </c>
      <c r="F936" s="64" t="s">
        <v>174</v>
      </c>
    </row>
    <row r="937" spans="1:6" ht="15" customHeight="1" x14ac:dyDescent="0.25">
      <c r="A937" s="60" t="s">
        <v>79</v>
      </c>
      <c r="B937" s="61"/>
      <c r="C937" s="61" t="s">
        <v>19</v>
      </c>
      <c r="D937" s="77" t="s">
        <v>209</v>
      </c>
      <c r="E937" s="63" t="s">
        <v>138</v>
      </c>
      <c r="F937" s="64" t="s">
        <v>422</v>
      </c>
    </row>
    <row r="938" spans="1:6" ht="15" customHeight="1" x14ac:dyDescent="0.25">
      <c r="A938" s="60" t="s">
        <v>81</v>
      </c>
      <c r="B938" s="61"/>
      <c r="C938" s="61" t="s">
        <v>19</v>
      </c>
      <c r="D938" s="77" t="s">
        <v>174</v>
      </c>
      <c r="E938" s="63" t="s">
        <v>174</v>
      </c>
      <c r="F938" s="64" t="s">
        <v>174</v>
      </c>
    </row>
    <row r="939" spans="1:6" ht="15" customHeight="1" x14ac:dyDescent="0.25">
      <c r="A939" s="60" t="s">
        <v>83</v>
      </c>
      <c r="B939" s="61"/>
      <c r="C939" s="61" t="s">
        <v>19</v>
      </c>
      <c r="D939" s="77">
        <v>40</v>
      </c>
      <c r="E939" s="63" t="s">
        <v>138</v>
      </c>
      <c r="F939" s="64" t="s">
        <v>196</v>
      </c>
    </row>
    <row r="940" spans="1:6" ht="15" customHeight="1" thickBot="1" x14ac:dyDescent="0.3">
      <c r="A940" s="65" t="s">
        <v>85</v>
      </c>
      <c r="B940" s="66"/>
      <c r="C940" s="61" t="s">
        <v>19</v>
      </c>
      <c r="D940" s="77" t="s">
        <v>209</v>
      </c>
      <c r="E940" s="63" t="s">
        <v>138</v>
      </c>
      <c r="F940" s="68" t="s">
        <v>422</v>
      </c>
    </row>
    <row r="942" spans="1:6" ht="15" customHeight="1" thickBot="1" x14ac:dyDescent="0.3"/>
    <row r="943" spans="1:6" ht="15" customHeight="1" thickBot="1" x14ac:dyDescent="0.3">
      <c r="A943" s="50" t="s">
        <v>130</v>
      </c>
      <c r="B943" s="51" t="s">
        <v>479</v>
      </c>
      <c r="C943" s="52" t="s">
        <v>131</v>
      </c>
      <c r="D943" s="53" t="s">
        <v>132</v>
      </c>
      <c r="E943" s="52" t="s">
        <v>133</v>
      </c>
      <c r="F943" s="54" t="s">
        <v>134</v>
      </c>
    </row>
    <row r="944" spans="1:6" ht="15" customHeight="1" x14ac:dyDescent="0.25">
      <c r="A944" s="55" t="s">
        <v>40</v>
      </c>
      <c r="B944" s="56"/>
      <c r="C944" s="56" t="s">
        <v>17</v>
      </c>
      <c r="D944" s="57"/>
      <c r="E944" s="58"/>
      <c r="F944" s="59"/>
    </row>
    <row r="945" spans="1:6" ht="15" customHeight="1" x14ac:dyDescent="0.25">
      <c r="A945" s="60" t="s">
        <v>41</v>
      </c>
      <c r="B945" s="61"/>
      <c r="C945" s="61" t="s">
        <v>17</v>
      </c>
      <c r="D945" s="62"/>
      <c r="E945" s="63"/>
      <c r="F945" s="64"/>
    </row>
    <row r="946" spans="1:6" ht="15" customHeight="1" x14ac:dyDescent="0.25">
      <c r="A946" s="60" t="s">
        <v>135</v>
      </c>
      <c r="B946" s="61"/>
      <c r="C946" s="61" t="s">
        <v>17</v>
      </c>
      <c r="D946" s="62"/>
      <c r="E946" s="63"/>
      <c r="F946" s="64"/>
    </row>
    <row r="947" spans="1:6" ht="15" customHeight="1" x14ac:dyDescent="0.25">
      <c r="A947" s="60" t="s">
        <v>136</v>
      </c>
      <c r="B947" s="61"/>
      <c r="C947" s="61" t="s">
        <v>17</v>
      </c>
      <c r="D947" s="62"/>
      <c r="E947" s="63"/>
      <c r="F947" s="64"/>
    </row>
    <row r="948" spans="1:6" ht="15" customHeight="1" x14ac:dyDescent="0.25">
      <c r="A948" s="60" t="s">
        <v>137</v>
      </c>
      <c r="B948" s="61"/>
      <c r="C948" s="61" t="s">
        <v>17</v>
      </c>
      <c r="D948" s="62"/>
      <c r="E948" s="63"/>
      <c r="F948" s="64"/>
    </row>
    <row r="949" spans="1:6" ht="15" customHeight="1" x14ac:dyDescent="0.25">
      <c r="A949" s="60" t="s">
        <v>56</v>
      </c>
      <c r="B949" s="61"/>
      <c r="C949" s="61" t="s">
        <v>17</v>
      </c>
      <c r="D949" s="62"/>
      <c r="E949" s="63"/>
      <c r="F949" s="64"/>
    </row>
    <row r="950" spans="1:6" ht="15" customHeight="1" x14ac:dyDescent="0.25">
      <c r="A950" s="60" t="s">
        <v>60</v>
      </c>
      <c r="B950" s="61"/>
      <c r="C950" s="61" t="s">
        <v>17</v>
      </c>
      <c r="D950" s="62"/>
      <c r="E950" s="63"/>
      <c r="F950" s="64"/>
    </row>
    <row r="951" spans="1:6" ht="15" customHeight="1" x14ac:dyDescent="0.25">
      <c r="A951" s="60" t="s">
        <v>59</v>
      </c>
      <c r="B951" s="61"/>
      <c r="C951" s="61" t="s">
        <v>17</v>
      </c>
      <c r="D951" s="77"/>
      <c r="E951" s="63"/>
      <c r="F951" s="64"/>
    </row>
    <row r="952" spans="1:6" ht="15" customHeight="1" x14ac:dyDescent="0.25">
      <c r="A952" s="60" t="s">
        <v>62</v>
      </c>
      <c r="B952" s="61"/>
      <c r="C952" s="61" t="s">
        <v>17</v>
      </c>
      <c r="D952" s="77"/>
      <c r="E952" s="63"/>
      <c r="F952" s="64"/>
    </row>
    <row r="953" spans="1:6" ht="15" customHeight="1" x14ac:dyDescent="0.25">
      <c r="A953" s="60" t="s">
        <v>66</v>
      </c>
      <c r="B953" s="61"/>
      <c r="C953" s="61" t="s">
        <v>17</v>
      </c>
      <c r="D953" s="77"/>
      <c r="E953" s="63"/>
      <c r="F953" s="64"/>
    </row>
    <row r="954" spans="1:6" ht="15" customHeight="1" x14ac:dyDescent="0.25">
      <c r="A954" s="60" t="s">
        <v>68</v>
      </c>
      <c r="B954" s="61"/>
      <c r="C954" s="61" t="s">
        <v>17</v>
      </c>
      <c r="D954" s="77"/>
      <c r="E954" s="63"/>
      <c r="F954" s="64"/>
    </row>
    <row r="955" spans="1:6" ht="15" customHeight="1" x14ac:dyDescent="0.25">
      <c r="A955" s="60" t="s">
        <v>71</v>
      </c>
      <c r="B955" s="61"/>
      <c r="C955" s="61" t="s">
        <v>17</v>
      </c>
      <c r="D955" s="77"/>
      <c r="E955" s="63"/>
      <c r="F955" s="64"/>
    </row>
    <row r="956" spans="1:6" ht="15" customHeight="1" x14ac:dyDescent="0.25">
      <c r="A956" s="60" t="s">
        <v>73</v>
      </c>
      <c r="B956" s="61"/>
      <c r="C956" s="61" t="s">
        <v>17</v>
      </c>
      <c r="D956" s="77"/>
      <c r="E956" s="63"/>
      <c r="F956" s="64"/>
    </row>
    <row r="957" spans="1:6" ht="15" customHeight="1" x14ac:dyDescent="0.25">
      <c r="A957" s="60" t="s">
        <v>76</v>
      </c>
      <c r="B957" s="61"/>
      <c r="C957" s="61" t="s">
        <v>17</v>
      </c>
      <c r="D957" s="77"/>
      <c r="E957" s="63"/>
      <c r="F957" s="64"/>
    </row>
    <row r="958" spans="1:6" ht="15" customHeight="1" x14ac:dyDescent="0.25">
      <c r="A958" s="60" t="s">
        <v>79</v>
      </c>
      <c r="B958" s="61"/>
      <c r="C958" s="61" t="s">
        <v>17</v>
      </c>
      <c r="D958" s="77"/>
      <c r="E958" s="63"/>
      <c r="F958" s="64"/>
    </row>
    <row r="959" spans="1:6" ht="15" customHeight="1" x14ac:dyDescent="0.25">
      <c r="A959" s="60" t="s">
        <v>81</v>
      </c>
      <c r="B959" s="61"/>
      <c r="C959" s="61" t="s">
        <v>17</v>
      </c>
      <c r="D959" s="77"/>
      <c r="E959" s="63"/>
      <c r="F959" s="64"/>
    </row>
    <row r="960" spans="1:6" ht="15" customHeight="1" x14ac:dyDescent="0.25">
      <c r="A960" s="60" t="s">
        <v>83</v>
      </c>
      <c r="B960" s="61"/>
      <c r="C960" s="61" t="s">
        <v>17</v>
      </c>
      <c r="D960" s="77"/>
      <c r="E960" s="63"/>
      <c r="F960" s="64"/>
    </row>
    <row r="961" spans="1:6" ht="15" customHeight="1" thickBot="1" x14ac:dyDescent="0.3">
      <c r="A961" s="65" t="s">
        <v>85</v>
      </c>
      <c r="B961" s="66"/>
      <c r="C961" s="66" t="s">
        <v>17</v>
      </c>
      <c r="D961" s="77"/>
      <c r="E961" s="63"/>
      <c r="F961" s="64"/>
    </row>
    <row r="963" spans="1:6" ht="15" customHeight="1" thickBot="1" x14ac:dyDescent="0.3"/>
    <row r="964" spans="1:6" ht="15" customHeight="1" thickBot="1" x14ac:dyDescent="0.3">
      <c r="A964" s="50" t="s">
        <v>130</v>
      </c>
      <c r="B964" s="51" t="s">
        <v>479</v>
      </c>
      <c r="C964" s="52" t="s">
        <v>131</v>
      </c>
      <c r="D964" s="53" t="s">
        <v>132</v>
      </c>
      <c r="E964" s="52" t="s">
        <v>133</v>
      </c>
      <c r="F964" s="54" t="s">
        <v>134</v>
      </c>
    </row>
    <row r="965" spans="1:6" ht="15" customHeight="1" thickBot="1" x14ac:dyDescent="0.3">
      <c r="A965" s="55" t="s">
        <v>40</v>
      </c>
      <c r="B965" s="56"/>
      <c r="C965" s="56" t="s">
        <v>18</v>
      </c>
      <c r="D965" s="69">
        <v>315</v>
      </c>
      <c r="E965" s="63" t="s">
        <v>181</v>
      </c>
      <c r="F965" s="64" t="s">
        <v>345</v>
      </c>
    </row>
    <row r="966" spans="1:6" ht="15" customHeight="1" thickBot="1" x14ac:dyDescent="0.3">
      <c r="A966" s="60" t="s">
        <v>41</v>
      </c>
      <c r="B966" s="61"/>
      <c r="C966" s="56" t="s">
        <v>18</v>
      </c>
      <c r="D966" s="85">
        <v>90</v>
      </c>
      <c r="E966" s="79" t="s">
        <v>181</v>
      </c>
      <c r="F966" s="80" t="s">
        <v>481</v>
      </c>
    </row>
    <row r="967" spans="1:6" ht="15" customHeight="1" thickBot="1" x14ac:dyDescent="0.3">
      <c r="A967" s="60" t="s">
        <v>135</v>
      </c>
      <c r="B967" s="61"/>
      <c r="C967" s="56" t="s">
        <v>18</v>
      </c>
      <c r="D967" s="85">
        <v>25</v>
      </c>
      <c r="E967" s="79" t="s">
        <v>181</v>
      </c>
      <c r="F967" s="80" t="s">
        <v>480</v>
      </c>
    </row>
    <row r="968" spans="1:6" ht="15" customHeight="1" thickBot="1" x14ac:dyDescent="0.3">
      <c r="A968" s="60" t="s">
        <v>136</v>
      </c>
      <c r="B968" s="61"/>
      <c r="C968" s="56" t="s">
        <v>18</v>
      </c>
      <c r="D968" s="85">
        <v>20</v>
      </c>
      <c r="E968" s="79" t="s">
        <v>181</v>
      </c>
      <c r="F968" s="80" t="s">
        <v>307</v>
      </c>
    </row>
    <row r="969" spans="1:6" ht="15" customHeight="1" thickBot="1" x14ac:dyDescent="0.3">
      <c r="A969" s="60" t="s">
        <v>137</v>
      </c>
      <c r="B969" s="61"/>
      <c r="C969" s="56" t="s">
        <v>18</v>
      </c>
      <c r="D969" s="85">
        <v>60</v>
      </c>
      <c r="E969" s="79" t="s">
        <v>181</v>
      </c>
      <c r="F969" s="80" t="s">
        <v>169</v>
      </c>
    </row>
    <row r="970" spans="1:6" ht="15" customHeight="1" thickBot="1" x14ac:dyDescent="0.3">
      <c r="A970" s="60" t="s">
        <v>56</v>
      </c>
      <c r="B970" s="61"/>
      <c r="C970" s="56" t="s">
        <v>18</v>
      </c>
      <c r="D970" s="77">
        <v>360</v>
      </c>
      <c r="E970" s="79" t="s">
        <v>181</v>
      </c>
      <c r="F970" s="80" t="s">
        <v>170</v>
      </c>
    </row>
    <row r="971" spans="1:6" ht="15" customHeight="1" thickBot="1" x14ac:dyDescent="0.3">
      <c r="A971" s="60" t="s">
        <v>60</v>
      </c>
      <c r="B971" s="61"/>
      <c r="C971" s="56" t="s">
        <v>18</v>
      </c>
      <c r="D971" s="77">
        <v>225</v>
      </c>
      <c r="E971" s="79" t="s">
        <v>181</v>
      </c>
      <c r="F971" s="80" t="s">
        <v>484</v>
      </c>
    </row>
    <row r="972" spans="1:6" ht="15" customHeight="1" thickBot="1" x14ac:dyDescent="0.3">
      <c r="A972" s="60" t="s">
        <v>59</v>
      </c>
      <c r="B972" s="61"/>
      <c r="C972" s="56" t="s">
        <v>18</v>
      </c>
      <c r="D972" s="77">
        <v>115</v>
      </c>
      <c r="E972" s="63" t="s">
        <v>181</v>
      </c>
      <c r="F972" s="64" t="s">
        <v>182</v>
      </c>
    </row>
    <row r="973" spans="1:6" ht="15" customHeight="1" thickBot="1" x14ac:dyDescent="0.3">
      <c r="A973" s="60" t="s">
        <v>62</v>
      </c>
      <c r="B973" s="61"/>
      <c r="C973" s="56" t="s">
        <v>18</v>
      </c>
      <c r="D973" s="77">
        <v>140</v>
      </c>
      <c r="E973" s="63" t="s">
        <v>181</v>
      </c>
      <c r="F973" s="64" t="s">
        <v>182</v>
      </c>
    </row>
    <row r="974" spans="1:6" ht="15" customHeight="1" thickBot="1" x14ac:dyDescent="0.3">
      <c r="A974" s="60" t="s">
        <v>66</v>
      </c>
      <c r="B974" s="61"/>
      <c r="C974" s="56" t="s">
        <v>18</v>
      </c>
      <c r="D974" s="77">
        <v>110</v>
      </c>
      <c r="E974" s="63" t="s">
        <v>181</v>
      </c>
      <c r="F974" s="64" t="s">
        <v>169</v>
      </c>
    </row>
    <row r="975" spans="1:6" ht="15" customHeight="1" thickBot="1" x14ac:dyDescent="0.3">
      <c r="A975" s="60" t="s">
        <v>68</v>
      </c>
      <c r="B975" s="61"/>
      <c r="C975" s="56" t="s">
        <v>18</v>
      </c>
      <c r="D975" s="77">
        <v>130</v>
      </c>
      <c r="E975" s="63" t="s">
        <v>181</v>
      </c>
      <c r="F975" s="64" t="s">
        <v>182</v>
      </c>
    </row>
    <row r="976" spans="1:6" ht="15" customHeight="1" thickBot="1" x14ac:dyDescent="0.3">
      <c r="A976" s="60" t="s">
        <v>71</v>
      </c>
      <c r="B976" s="61"/>
      <c r="C976" s="56" t="s">
        <v>18</v>
      </c>
      <c r="D976" s="77">
        <v>40</v>
      </c>
      <c r="E976" s="63" t="s">
        <v>181</v>
      </c>
      <c r="F976" s="64" t="s">
        <v>482</v>
      </c>
    </row>
    <row r="977" spans="1:6" ht="15" customHeight="1" thickBot="1" x14ac:dyDescent="0.3">
      <c r="A977" s="60" t="s">
        <v>73</v>
      </c>
      <c r="B977" s="61"/>
      <c r="C977" s="56" t="s">
        <v>18</v>
      </c>
      <c r="D977" s="77">
        <v>100</v>
      </c>
      <c r="E977" s="63" t="s">
        <v>181</v>
      </c>
      <c r="F977" s="64" t="s">
        <v>345</v>
      </c>
    </row>
    <row r="978" spans="1:6" ht="15" customHeight="1" thickBot="1" x14ac:dyDescent="0.3">
      <c r="A978" s="60" t="s">
        <v>76</v>
      </c>
      <c r="B978" s="61"/>
      <c r="C978" s="56" t="s">
        <v>18</v>
      </c>
      <c r="D978" s="77" t="s">
        <v>174</v>
      </c>
      <c r="E978" s="63" t="s">
        <v>174</v>
      </c>
      <c r="F978" s="64" t="s">
        <v>174</v>
      </c>
    </row>
    <row r="979" spans="1:6" ht="15" customHeight="1" thickBot="1" x14ac:dyDescent="0.3">
      <c r="A979" s="60" t="s">
        <v>79</v>
      </c>
      <c r="B979" s="61"/>
      <c r="C979" s="56" t="s">
        <v>18</v>
      </c>
      <c r="D979" s="77">
        <v>480</v>
      </c>
      <c r="E979" s="63" t="s">
        <v>181</v>
      </c>
      <c r="F979" s="64" t="s">
        <v>170</v>
      </c>
    </row>
    <row r="980" spans="1:6" ht="15" customHeight="1" thickBot="1" x14ac:dyDescent="0.3">
      <c r="A980" s="60" t="s">
        <v>81</v>
      </c>
      <c r="B980" s="61"/>
      <c r="C980" s="56" t="s">
        <v>18</v>
      </c>
      <c r="D980" s="77" t="s">
        <v>174</v>
      </c>
      <c r="E980" s="63" t="s">
        <v>174</v>
      </c>
      <c r="F980" s="64" t="s">
        <v>174</v>
      </c>
    </row>
    <row r="981" spans="1:6" ht="15" customHeight="1" thickBot="1" x14ac:dyDescent="0.3">
      <c r="A981" s="60" t="s">
        <v>83</v>
      </c>
      <c r="B981" s="61"/>
      <c r="C981" s="56" t="s">
        <v>18</v>
      </c>
      <c r="D981" s="77">
        <v>35</v>
      </c>
      <c r="E981" s="63" t="s">
        <v>181</v>
      </c>
      <c r="F981" s="64" t="s">
        <v>169</v>
      </c>
    </row>
    <row r="982" spans="1:6" ht="15" customHeight="1" thickBot="1" x14ac:dyDescent="0.3">
      <c r="A982" s="65" t="s">
        <v>85</v>
      </c>
      <c r="B982" s="66"/>
      <c r="C982" s="56" t="s">
        <v>18</v>
      </c>
      <c r="D982" s="77">
        <v>340</v>
      </c>
      <c r="E982" s="63" t="s">
        <v>181</v>
      </c>
      <c r="F982" s="64" t="s">
        <v>483</v>
      </c>
    </row>
    <row r="984" spans="1:6" ht="15" customHeight="1" thickBot="1" x14ac:dyDescent="0.3"/>
    <row r="985" spans="1:6" ht="15" customHeight="1" thickBot="1" x14ac:dyDescent="0.3">
      <c r="A985" s="50" t="s">
        <v>130</v>
      </c>
      <c r="B985" s="51" t="s">
        <v>479</v>
      </c>
      <c r="C985" s="52" t="s">
        <v>131</v>
      </c>
      <c r="D985" s="53" t="s">
        <v>132</v>
      </c>
      <c r="E985" s="52" t="s">
        <v>133</v>
      </c>
      <c r="F985" s="54" t="s">
        <v>134</v>
      </c>
    </row>
    <row r="986" spans="1:6" ht="15" customHeight="1" thickBot="1" x14ac:dyDescent="0.3">
      <c r="A986" s="55" t="s">
        <v>40</v>
      </c>
      <c r="B986" s="56"/>
      <c r="C986" s="56" t="s">
        <v>19</v>
      </c>
      <c r="D986" s="57">
        <v>215</v>
      </c>
      <c r="E986" s="58" t="s">
        <v>138</v>
      </c>
      <c r="F986" s="64" t="s">
        <v>204</v>
      </c>
    </row>
    <row r="987" spans="1:6" ht="15" customHeight="1" thickBot="1" x14ac:dyDescent="0.3">
      <c r="A987" s="60" t="s">
        <v>41</v>
      </c>
      <c r="B987" s="61"/>
      <c r="C987" s="56" t="s">
        <v>19</v>
      </c>
      <c r="D987" s="62">
        <v>35</v>
      </c>
      <c r="E987" s="62" t="s">
        <v>138</v>
      </c>
      <c r="F987" s="62" t="s">
        <v>196</v>
      </c>
    </row>
    <row r="988" spans="1:6" ht="15" customHeight="1" thickBot="1" x14ac:dyDescent="0.3">
      <c r="A988" s="60" t="s">
        <v>135</v>
      </c>
      <c r="B988" s="61"/>
      <c r="C988" s="56" t="s">
        <v>19</v>
      </c>
      <c r="D988" s="62">
        <v>30</v>
      </c>
      <c r="E988" s="63" t="s">
        <v>138</v>
      </c>
      <c r="F988" s="64" t="s">
        <v>171</v>
      </c>
    </row>
    <row r="989" spans="1:6" ht="15" customHeight="1" thickBot="1" x14ac:dyDescent="0.3">
      <c r="A989" s="60" t="s">
        <v>136</v>
      </c>
      <c r="B989" s="61"/>
      <c r="C989" s="56" t="s">
        <v>19</v>
      </c>
      <c r="D989" s="62">
        <v>50</v>
      </c>
      <c r="E989" s="63" t="s">
        <v>138</v>
      </c>
      <c r="F989" s="64" t="s">
        <v>196</v>
      </c>
    </row>
    <row r="990" spans="1:6" ht="15" customHeight="1" thickBot="1" x14ac:dyDescent="0.3">
      <c r="A990" s="60" t="s">
        <v>137</v>
      </c>
      <c r="B990" s="61"/>
      <c r="C990" s="56" t="s">
        <v>19</v>
      </c>
      <c r="D990" s="62">
        <v>280</v>
      </c>
      <c r="E990" s="63" t="s">
        <v>138</v>
      </c>
      <c r="F990" s="64" t="s">
        <v>230</v>
      </c>
    </row>
    <row r="991" spans="1:6" ht="15" customHeight="1" thickBot="1" x14ac:dyDescent="0.3">
      <c r="A991" s="60" t="s">
        <v>56</v>
      </c>
      <c r="B991" s="61"/>
      <c r="C991" s="56" t="s">
        <v>19</v>
      </c>
      <c r="D991" s="62">
        <v>430</v>
      </c>
      <c r="E991" s="63" t="s">
        <v>138</v>
      </c>
      <c r="F991" s="64" t="s">
        <v>230</v>
      </c>
    </row>
    <row r="992" spans="1:6" ht="15" customHeight="1" thickBot="1" x14ac:dyDescent="0.3">
      <c r="A992" s="60" t="s">
        <v>60</v>
      </c>
      <c r="B992" s="61"/>
      <c r="C992" s="56" t="s">
        <v>19</v>
      </c>
      <c r="D992" s="62">
        <v>480</v>
      </c>
      <c r="E992" s="63" t="s">
        <v>138</v>
      </c>
      <c r="F992" s="64" t="s">
        <v>230</v>
      </c>
    </row>
    <row r="993" spans="1:6" ht="15" customHeight="1" thickBot="1" x14ac:dyDescent="0.3">
      <c r="A993" s="60" t="s">
        <v>59</v>
      </c>
      <c r="B993" s="61"/>
      <c r="C993" s="56" t="s">
        <v>19</v>
      </c>
      <c r="D993" s="77">
        <v>120</v>
      </c>
      <c r="E993" s="63" t="s">
        <v>138</v>
      </c>
      <c r="F993" s="64" t="s">
        <v>204</v>
      </c>
    </row>
    <row r="994" spans="1:6" ht="15" customHeight="1" thickBot="1" x14ac:dyDescent="0.3">
      <c r="A994" s="60" t="s">
        <v>62</v>
      </c>
      <c r="B994" s="61"/>
      <c r="C994" s="56" t="s">
        <v>19</v>
      </c>
      <c r="D994" s="77">
        <v>160</v>
      </c>
      <c r="E994" s="63" t="s">
        <v>138</v>
      </c>
      <c r="F994" s="64" t="s">
        <v>204</v>
      </c>
    </row>
    <row r="995" spans="1:6" ht="15" customHeight="1" thickBot="1" x14ac:dyDescent="0.3">
      <c r="A995" s="60" t="s">
        <v>62</v>
      </c>
      <c r="B995" s="61"/>
      <c r="C995" s="56" t="s">
        <v>19</v>
      </c>
      <c r="D995" s="77">
        <v>130</v>
      </c>
      <c r="E995" s="63" t="s">
        <v>138</v>
      </c>
      <c r="F995" s="64" t="s">
        <v>204</v>
      </c>
    </row>
    <row r="996" spans="1:6" ht="15" customHeight="1" thickBot="1" x14ac:dyDescent="0.3">
      <c r="A996" s="60" t="s">
        <v>68</v>
      </c>
      <c r="B996" s="61"/>
      <c r="C996" s="56" t="s">
        <v>19</v>
      </c>
      <c r="D996" s="77">
        <v>120</v>
      </c>
      <c r="E996" s="63" t="s">
        <v>138</v>
      </c>
      <c r="F996" s="64" t="s">
        <v>204</v>
      </c>
    </row>
    <row r="997" spans="1:6" ht="15" customHeight="1" thickBot="1" x14ac:dyDescent="0.3">
      <c r="A997" s="60" t="s">
        <v>71</v>
      </c>
      <c r="B997" s="61"/>
      <c r="C997" s="56" t="s">
        <v>19</v>
      </c>
      <c r="D997" s="77">
        <v>50</v>
      </c>
      <c r="E997" s="63" t="s">
        <v>138</v>
      </c>
      <c r="F997" s="64" t="s">
        <v>196</v>
      </c>
    </row>
    <row r="998" spans="1:6" ht="15" customHeight="1" thickBot="1" x14ac:dyDescent="0.3">
      <c r="A998" s="60" t="s">
        <v>73</v>
      </c>
      <c r="B998" s="61"/>
      <c r="C998" s="56" t="s">
        <v>19</v>
      </c>
      <c r="D998" s="77">
        <v>60</v>
      </c>
      <c r="E998" s="63" t="s">
        <v>138</v>
      </c>
      <c r="F998" s="64" t="s">
        <v>196</v>
      </c>
    </row>
    <row r="999" spans="1:6" ht="15" customHeight="1" thickBot="1" x14ac:dyDescent="0.3">
      <c r="A999" s="60" t="s">
        <v>76</v>
      </c>
      <c r="B999" s="61"/>
      <c r="C999" s="56" t="s">
        <v>19</v>
      </c>
      <c r="D999" s="77" t="s">
        <v>232</v>
      </c>
      <c r="E999" s="77" t="s">
        <v>232</v>
      </c>
      <c r="F999" s="77" t="s">
        <v>232</v>
      </c>
    </row>
    <row r="1000" spans="1:6" ht="15" customHeight="1" thickBot="1" x14ac:dyDescent="0.3">
      <c r="A1000" s="60" t="s">
        <v>79</v>
      </c>
      <c r="B1000" s="61"/>
      <c r="C1000" s="56" t="s">
        <v>19</v>
      </c>
      <c r="D1000" s="77">
        <v>480</v>
      </c>
      <c r="E1000" s="63" t="s">
        <v>138</v>
      </c>
      <c r="F1000" s="64" t="s">
        <v>230</v>
      </c>
    </row>
    <row r="1001" spans="1:6" ht="15" customHeight="1" thickBot="1" x14ac:dyDescent="0.3">
      <c r="A1001" s="60" t="s">
        <v>81</v>
      </c>
      <c r="B1001" s="61"/>
      <c r="C1001" s="56" t="s">
        <v>19</v>
      </c>
      <c r="D1001" s="77" t="s">
        <v>232</v>
      </c>
      <c r="E1001" s="77" t="s">
        <v>232</v>
      </c>
      <c r="F1001" s="77" t="s">
        <v>232</v>
      </c>
    </row>
    <row r="1002" spans="1:6" ht="15" customHeight="1" thickBot="1" x14ac:dyDescent="0.3">
      <c r="A1002" s="60" t="s">
        <v>83</v>
      </c>
      <c r="B1002" s="61"/>
      <c r="C1002" s="56" t="s">
        <v>19</v>
      </c>
      <c r="D1002" s="77">
        <v>30</v>
      </c>
      <c r="E1002" s="63" t="s">
        <v>138</v>
      </c>
      <c r="F1002" s="64" t="s">
        <v>196</v>
      </c>
    </row>
    <row r="1003" spans="1:6" ht="15" customHeight="1" thickBot="1" x14ac:dyDescent="0.3">
      <c r="A1003" s="65" t="s">
        <v>85</v>
      </c>
      <c r="B1003" s="66"/>
      <c r="C1003" s="56" t="s">
        <v>19</v>
      </c>
      <c r="D1003" s="77">
        <v>260</v>
      </c>
      <c r="E1003" s="63" t="s">
        <v>138</v>
      </c>
      <c r="F1003" s="64" t="s">
        <v>230</v>
      </c>
    </row>
    <row r="1005" spans="1:6" ht="15" customHeight="1" thickBot="1" x14ac:dyDescent="0.3"/>
    <row r="1006" spans="1:6" ht="15" customHeight="1" thickBot="1" x14ac:dyDescent="0.3">
      <c r="A1006" s="50" t="s">
        <v>130</v>
      </c>
      <c r="B1006" s="51" t="s">
        <v>485</v>
      </c>
      <c r="C1006" s="52" t="s">
        <v>131</v>
      </c>
      <c r="D1006" s="53" t="s">
        <v>132</v>
      </c>
      <c r="E1006" s="52" t="s">
        <v>133</v>
      </c>
      <c r="F1006" s="54" t="s">
        <v>134</v>
      </c>
    </row>
    <row r="1007" spans="1:6" ht="15" customHeight="1" x14ac:dyDescent="0.25">
      <c r="A1007" s="55" t="s">
        <v>40</v>
      </c>
      <c r="B1007" s="56"/>
      <c r="C1007" s="56" t="s">
        <v>17</v>
      </c>
      <c r="D1007" s="57">
        <v>300</v>
      </c>
      <c r="E1007" s="63" t="s">
        <v>181</v>
      </c>
      <c r="F1007" s="64" t="s">
        <v>182</v>
      </c>
    </row>
    <row r="1008" spans="1:6" ht="15" customHeight="1" x14ac:dyDescent="0.25">
      <c r="A1008" s="60" t="s">
        <v>41</v>
      </c>
      <c r="B1008" s="61"/>
      <c r="C1008" s="61" t="s">
        <v>17</v>
      </c>
      <c r="D1008" s="77" t="s">
        <v>174</v>
      </c>
      <c r="E1008" s="63" t="s">
        <v>174</v>
      </c>
      <c r="F1008" s="64" t="s">
        <v>174</v>
      </c>
    </row>
    <row r="1009" spans="1:6" ht="15" customHeight="1" x14ac:dyDescent="0.25">
      <c r="A1009" s="60" t="s">
        <v>135</v>
      </c>
      <c r="B1009" s="61"/>
      <c r="C1009" s="61" t="s">
        <v>17</v>
      </c>
      <c r="D1009" s="77" t="s">
        <v>174</v>
      </c>
      <c r="E1009" s="63" t="s">
        <v>174</v>
      </c>
      <c r="F1009" s="64" t="s">
        <v>174</v>
      </c>
    </row>
    <row r="1010" spans="1:6" ht="15" customHeight="1" x14ac:dyDescent="0.25">
      <c r="A1010" s="60" t="s">
        <v>136</v>
      </c>
      <c r="B1010" s="61"/>
      <c r="C1010" s="61" t="s">
        <v>17</v>
      </c>
      <c r="D1010" s="62">
        <v>10</v>
      </c>
      <c r="E1010" s="63" t="s">
        <v>181</v>
      </c>
      <c r="F1010" s="64" t="s">
        <v>244</v>
      </c>
    </row>
    <row r="1011" spans="1:6" ht="15" customHeight="1" x14ac:dyDescent="0.25">
      <c r="A1011" s="60" t="s">
        <v>137</v>
      </c>
      <c r="B1011" s="61"/>
      <c r="C1011" s="61" t="s">
        <v>17</v>
      </c>
      <c r="D1011" s="77" t="s">
        <v>174</v>
      </c>
      <c r="E1011" s="63" t="s">
        <v>174</v>
      </c>
      <c r="F1011" s="64" t="s">
        <v>174</v>
      </c>
    </row>
    <row r="1012" spans="1:6" ht="15" customHeight="1" x14ac:dyDescent="0.25">
      <c r="A1012" s="60" t="s">
        <v>56</v>
      </c>
      <c r="B1012" s="61"/>
      <c r="C1012" s="61" t="s">
        <v>17</v>
      </c>
      <c r="D1012" s="62">
        <v>480</v>
      </c>
      <c r="E1012" s="63" t="s">
        <v>181</v>
      </c>
      <c r="F1012" s="64" t="s">
        <v>170</v>
      </c>
    </row>
    <row r="1013" spans="1:6" ht="15" customHeight="1" x14ac:dyDescent="0.25">
      <c r="A1013" s="60" t="s">
        <v>60</v>
      </c>
      <c r="B1013" s="61"/>
      <c r="C1013" s="61" t="s">
        <v>17</v>
      </c>
      <c r="D1013" s="62">
        <v>480</v>
      </c>
      <c r="E1013" s="63" t="s">
        <v>181</v>
      </c>
      <c r="F1013" s="64" t="s">
        <v>484</v>
      </c>
    </row>
    <row r="1014" spans="1:6" ht="15" customHeight="1" x14ac:dyDescent="0.25">
      <c r="A1014" s="60" t="s">
        <v>59</v>
      </c>
      <c r="B1014" s="61"/>
      <c r="C1014" s="61" t="s">
        <v>17</v>
      </c>
      <c r="D1014" s="77">
        <v>120</v>
      </c>
      <c r="E1014" s="63" t="s">
        <v>181</v>
      </c>
      <c r="F1014" s="64" t="s">
        <v>182</v>
      </c>
    </row>
    <row r="1015" spans="1:6" ht="15" customHeight="1" x14ac:dyDescent="0.25">
      <c r="A1015" s="60" t="s">
        <v>62</v>
      </c>
      <c r="B1015" s="61"/>
      <c r="C1015" s="61" t="s">
        <v>17</v>
      </c>
      <c r="D1015" s="77">
        <v>150</v>
      </c>
      <c r="E1015" s="63" t="s">
        <v>181</v>
      </c>
      <c r="F1015" s="64" t="s">
        <v>182</v>
      </c>
    </row>
    <row r="1016" spans="1:6" ht="15" customHeight="1" x14ac:dyDescent="0.25">
      <c r="A1016" s="60" t="s">
        <v>66</v>
      </c>
      <c r="B1016" s="61"/>
      <c r="C1016" s="61" t="s">
        <v>17</v>
      </c>
      <c r="D1016" s="77">
        <v>220</v>
      </c>
      <c r="E1016" s="63" t="s">
        <v>181</v>
      </c>
      <c r="F1016" s="64" t="s">
        <v>453</v>
      </c>
    </row>
    <row r="1017" spans="1:6" ht="15" customHeight="1" x14ac:dyDescent="0.25">
      <c r="A1017" s="60" t="s">
        <v>68</v>
      </c>
      <c r="B1017" s="61"/>
      <c r="C1017" s="61" t="s">
        <v>17</v>
      </c>
      <c r="D1017" s="77">
        <v>140</v>
      </c>
      <c r="E1017" s="63" t="s">
        <v>181</v>
      </c>
      <c r="F1017" s="64" t="s">
        <v>182</v>
      </c>
    </row>
    <row r="1018" spans="1:6" ht="15" customHeight="1" x14ac:dyDescent="0.25">
      <c r="A1018" s="60" t="s">
        <v>71</v>
      </c>
      <c r="B1018" s="61"/>
      <c r="C1018" s="61" t="s">
        <v>17</v>
      </c>
      <c r="D1018" s="77">
        <v>60</v>
      </c>
      <c r="E1018" s="63" t="s">
        <v>181</v>
      </c>
      <c r="F1018" s="64" t="s">
        <v>182</v>
      </c>
    </row>
    <row r="1019" spans="1:6" ht="15" customHeight="1" x14ac:dyDescent="0.25">
      <c r="A1019" s="60" t="s">
        <v>73</v>
      </c>
      <c r="B1019" s="61"/>
      <c r="C1019" s="61" t="s">
        <v>17</v>
      </c>
      <c r="D1019" s="77">
        <v>90</v>
      </c>
      <c r="E1019" s="63" t="s">
        <v>181</v>
      </c>
      <c r="F1019" s="64" t="s">
        <v>182</v>
      </c>
    </row>
    <row r="1020" spans="1:6" ht="15" customHeight="1" x14ac:dyDescent="0.25">
      <c r="A1020" s="60" t="s">
        <v>76</v>
      </c>
      <c r="B1020" s="61"/>
      <c r="C1020" s="61" t="s">
        <v>17</v>
      </c>
      <c r="D1020" s="77" t="s">
        <v>174</v>
      </c>
      <c r="E1020" s="63" t="s">
        <v>174</v>
      </c>
      <c r="F1020" s="64" t="s">
        <v>174</v>
      </c>
    </row>
    <row r="1021" spans="1:6" ht="15" customHeight="1" x14ac:dyDescent="0.25">
      <c r="A1021" s="60" t="s">
        <v>79</v>
      </c>
      <c r="B1021" s="61"/>
      <c r="C1021" s="61" t="s">
        <v>17</v>
      </c>
      <c r="D1021" s="77">
        <v>240</v>
      </c>
      <c r="E1021" s="63" t="s">
        <v>181</v>
      </c>
      <c r="F1021" s="64" t="s">
        <v>170</v>
      </c>
    </row>
    <row r="1022" spans="1:6" ht="15" customHeight="1" x14ac:dyDescent="0.25">
      <c r="A1022" s="60" t="s">
        <v>81</v>
      </c>
      <c r="B1022" s="61"/>
      <c r="C1022" s="61" t="s">
        <v>17</v>
      </c>
      <c r="D1022" s="77">
        <v>480</v>
      </c>
      <c r="E1022" s="63" t="s">
        <v>181</v>
      </c>
      <c r="F1022" s="64" t="s">
        <v>170</v>
      </c>
    </row>
    <row r="1023" spans="1:6" ht="15" customHeight="1" x14ac:dyDescent="0.25">
      <c r="A1023" s="60" t="s">
        <v>83</v>
      </c>
      <c r="B1023" s="61"/>
      <c r="C1023" s="61" t="s">
        <v>17</v>
      </c>
      <c r="D1023" s="77">
        <v>180</v>
      </c>
      <c r="E1023" s="63" t="s">
        <v>181</v>
      </c>
      <c r="F1023" s="64" t="s">
        <v>486</v>
      </c>
    </row>
    <row r="1024" spans="1:6" ht="15" customHeight="1" thickBot="1" x14ac:dyDescent="0.3">
      <c r="A1024" s="65" t="s">
        <v>85</v>
      </c>
      <c r="B1024" s="66"/>
      <c r="C1024" s="66" t="s">
        <v>17</v>
      </c>
      <c r="D1024" s="77">
        <v>305</v>
      </c>
      <c r="E1024" s="63" t="s">
        <v>181</v>
      </c>
      <c r="F1024" s="68" t="s">
        <v>170</v>
      </c>
    </row>
    <row r="1025" spans="1:6" ht="15" customHeight="1" thickBot="1" x14ac:dyDescent="0.3">
      <c r="A1025" s="50" t="s">
        <v>130</v>
      </c>
      <c r="B1025" s="51" t="s">
        <v>485</v>
      </c>
      <c r="C1025" s="52" t="s">
        <v>131</v>
      </c>
      <c r="D1025" s="53" t="s">
        <v>132</v>
      </c>
      <c r="E1025" s="52" t="s">
        <v>133</v>
      </c>
      <c r="F1025" s="54" t="s">
        <v>134</v>
      </c>
    </row>
    <row r="1026" spans="1:6" ht="15" customHeight="1" thickBot="1" x14ac:dyDescent="0.3">
      <c r="A1026" s="55" t="s">
        <v>40</v>
      </c>
      <c r="B1026" s="56"/>
      <c r="C1026" s="56" t="s">
        <v>18</v>
      </c>
      <c r="D1026" s="69">
        <v>290</v>
      </c>
      <c r="E1026" s="70" t="s">
        <v>138</v>
      </c>
      <c r="F1026" s="71" t="s">
        <v>182</v>
      </c>
    </row>
    <row r="1027" spans="1:6" ht="15" customHeight="1" thickBot="1" x14ac:dyDescent="0.3">
      <c r="A1027" s="60" t="s">
        <v>41</v>
      </c>
      <c r="B1027" s="61"/>
      <c r="C1027" s="56" t="s">
        <v>18</v>
      </c>
      <c r="D1027" s="72">
        <v>0</v>
      </c>
      <c r="E1027" s="73" t="s">
        <v>232</v>
      </c>
      <c r="F1027" s="74" t="s">
        <v>232</v>
      </c>
    </row>
    <row r="1028" spans="1:6" ht="15" customHeight="1" thickBot="1" x14ac:dyDescent="0.3">
      <c r="A1028" s="60" t="s">
        <v>135</v>
      </c>
      <c r="B1028" s="61"/>
      <c r="C1028" s="56" t="s">
        <v>18</v>
      </c>
      <c r="D1028" s="72">
        <v>20</v>
      </c>
      <c r="E1028" s="73" t="s">
        <v>138</v>
      </c>
      <c r="F1028" s="74" t="s">
        <v>171</v>
      </c>
    </row>
    <row r="1029" spans="1:6" ht="15" customHeight="1" thickBot="1" x14ac:dyDescent="0.3">
      <c r="A1029" s="60" t="s">
        <v>136</v>
      </c>
      <c r="B1029" s="61"/>
      <c r="C1029" s="56" t="s">
        <v>18</v>
      </c>
      <c r="D1029" s="72">
        <v>0</v>
      </c>
      <c r="E1029" s="73" t="s">
        <v>232</v>
      </c>
      <c r="F1029" s="74" t="s">
        <v>232</v>
      </c>
    </row>
    <row r="1030" spans="1:6" ht="15" customHeight="1" thickBot="1" x14ac:dyDescent="0.3">
      <c r="A1030" s="60" t="s">
        <v>137</v>
      </c>
      <c r="B1030" s="61"/>
      <c r="C1030" s="56" t="s">
        <v>18</v>
      </c>
      <c r="D1030" s="72">
        <v>60</v>
      </c>
      <c r="E1030" s="73" t="s">
        <v>138</v>
      </c>
      <c r="F1030" s="74" t="s">
        <v>488</v>
      </c>
    </row>
    <row r="1031" spans="1:6" ht="15" customHeight="1" thickBot="1" x14ac:dyDescent="0.3">
      <c r="A1031" s="60" t="s">
        <v>56</v>
      </c>
      <c r="B1031" s="61"/>
      <c r="C1031" s="56" t="s">
        <v>18</v>
      </c>
      <c r="D1031" s="215">
        <v>0</v>
      </c>
      <c r="E1031" s="73" t="s">
        <v>232</v>
      </c>
      <c r="F1031" s="74" t="s">
        <v>232</v>
      </c>
    </row>
    <row r="1032" spans="1:6" ht="15" customHeight="1" thickBot="1" x14ac:dyDescent="0.3">
      <c r="A1032" s="60" t="s">
        <v>60</v>
      </c>
      <c r="B1032" s="61"/>
      <c r="C1032" s="56" t="s">
        <v>18</v>
      </c>
      <c r="D1032" s="215" t="s">
        <v>487</v>
      </c>
      <c r="E1032" s="73" t="s">
        <v>203</v>
      </c>
      <c r="F1032" s="74" t="s">
        <v>353</v>
      </c>
    </row>
    <row r="1033" spans="1:6" ht="15" customHeight="1" thickBot="1" x14ac:dyDescent="0.3">
      <c r="A1033" s="60" t="s">
        <v>59</v>
      </c>
      <c r="B1033" s="61"/>
      <c r="C1033" s="56" t="s">
        <v>18</v>
      </c>
      <c r="D1033" s="215">
        <v>0</v>
      </c>
      <c r="E1033" s="73" t="s">
        <v>232</v>
      </c>
      <c r="F1033" s="74" t="s">
        <v>232</v>
      </c>
    </row>
    <row r="1034" spans="1:6" ht="15" customHeight="1" thickBot="1" x14ac:dyDescent="0.3">
      <c r="A1034" s="60" t="s">
        <v>62</v>
      </c>
      <c r="B1034" s="61"/>
      <c r="C1034" s="56" t="s">
        <v>18</v>
      </c>
      <c r="D1034" s="215">
        <v>0</v>
      </c>
      <c r="E1034" s="73" t="s">
        <v>232</v>
      </c>
      <c r="F1034" s="74" t="s">
        <v>232</v>
      </c>
    </row>
    <row r="1035" spans="1:6" ht="15" customHeight="1" thickBot="1" x14ac:dyDescent="0.3">
      <c r="A1035" s="60" t="s">
        <v>66</v>
      </c>
      <c r="B1035" s="61"/>
      <c r="C1035" s="56" t="s">
        <v>18</v>
      </c>
      <c r="D1035" s="215">
        <v>110</v>
      </c>
      <c r="E1035" s="73" t="s">
        <v>138</v>
      </c>
      <c r="F1035" s="74" t="s">
        <v>182</v>
      </c>
    </row>
    <row r="1036" spans="1:6" ht="15" customHeight="1" thickBot="1" x14ac:dyDescent="0.3">
      <c r="A1036" s="60" t="s">
        <v>68</v>
      </c>
      <c r="B1036" s="61"/>
      <c r="C1036" s="56" t="s">
        <v>18</v>
      </c>
      <c r="D1036" s="215">
        <v>160</v>
      </c>
      <c r="E1036" s="73" t="s">
        <v>138</v>
      </c>
      <c r="F1036" s="74" t="s">
        <v>182</v>
      </c>
    </row>
    <row r="1037" spans="1:6" ht="15" customHeight="1" thickBot="1" x14ac:dyDescent="0.3">
      <c r="A1037" s="60" t="s">
        <v>71</v>
      </c>
      <c r="B1037" s="61"/>
      <c r="C1037" s="56" t="s">
        <v>18</v>
      </c>
      <c r="D1037" s="215">
        <v>340</v>
      </c>
      <c r="E1037" s="73" t="s">
        <v>138</v>
      </c>
      <c r="F1037" s="74" t="s">
        <v>182</v>
      </c>
    </row>
    <row r="1038" spans="1:6" ht="15" customHeight="1" thickBot="1" x14ac:dyDescent="0.3">
      <c r="A1038" s="60" t="s">
        <v>73</v>
      </c>
      <c r="B1038" s="61"/>
      <c r="C1038" s="56" t="s">
        <v>18</v>
      </c>
      <c r="D1038" s="215">
        <v>80</v>
      </c>
      <c r="E1038" s="73" t="s">
        <v>138</v>
      </c>
      <c r="F1038" s="74" t="s">
        <v>182</v>
      </c>
    </row>
    <row r="1039" spans="1:6" ht="15" customHeight="1" thickBot="1" x14ac:dyDescent="0.3">
      <c r="A1039" s="60" t="s">
        <v>76</v>
      </c>
      <c r="B1039" s="61"/>
      <c r="C1039" s="56" t="s">
        <v>18</v>
      </c>
      <c r="D1039" s="215">
        <v>40</v>
      </c>
      <c r="E1039" s="73" t="s">
        <v>138</v>
      </c>
      <c r="F1039" s="74" t="s">
        <v>169</v>
      </c>
    </row>
    <row r="1040" spans="1:6" ht="15" customHeight="1" thickBot="1" x14ac:dyDescent="0.3">
      <c r="A1040" s="60" t="s">
        <v>79</v>
      </c>
      <c r="B1040" s="61"/>
      <c r="C1040" s="56" t="s">
        <v>18</v>
      </c>
      <c r="D1040" s="215">
        <v>130</v>
      </c>
      <c r="E1040" s="73" t="s">
        <v>138</v>
      </c>
      <c r="F1040" s="74" t="s">
        <v>182</v>
      </c>
    </row>
    <row r="1041" spans="1:6" ht="15" customHeight="1" thickBot="1" x14ac:dyDescent="0.3">
      <c r="A1041" s="60" t="s">
        <v>81</v>
      </c>
      <c r="B1041" s="61"/>
      <c r="C1041" s="56" t="s">
        <v>18</v>
      </c>
      <c r="D1041" s="215">
        <v>480</v>
      </c>
      <c r="E1041" s="73" t="s">
        <v>138</v>
      </c>
      <c r="F1041" s="74" t="s">
        <v>230</v>
      </c>
    </row>
    <row r="1042" spans="1:6" ht="15" customHeight="1" thickBot="1" x14ac:dyDescent="0.3">
      <c r="A1042" s="60" t="s">
        <v>83</v>
      </c>
      <c r="B1042" s="61"/>
      <c r="C1042" s="56" t="s">
        <v>18</v>
      </c>
      <c r="D1042" s="215">
        <v>35</v>
      </c>
      <c r="E1042" s="73" t="s">
        <v>138</v>
      </c>
      <c r="F1042" s="74" t="s">
        <v>169</v>
      </c>
    </row>
    <row r="1043" spans="1:6" ht="15" customHeight="1" thickBot="1" x14ac:dyDescent="0.3">
      <c r="A1043" s="65" t="s">
        <v>85</v>
      </c>
      <c r="B1043" s="66"/>
      <c r="C1043" s="56" t="s">
        <v>18</v>
      </c>
      <c r="D1043" s="215" t="s">
        <v>489</v>
      </c>
      <c r="E1043" s="73" t="s">
        <v>232</v>
      </c>
      <c r="F1043" s="75" t="s">
        <v>232</v>
      </c>
    </row>
    <row r="1044" spans="1:6" ht="15" customHeight="1" thickBot="1" x14ac:dyDescent="0.3">
      <c r="A1044" s="50" t="s">
        <v>130</v>
      </c>
      <c r="B1044" s="51" t="s">
        <v>147</v>
      </c>
      <c r="C1044" s="52" t="s">
        <v>131</v>
      </c>
      <c r="D1044" s="53" t="s">
        <v>132</v>
      </c>
      <c r="E1044" s="52" t="s">
        <v>133</v>
      </c>
      <c r="F1044" s="54" t="s">
        <v>134</v>
      </c>
    </row>
    <row r="1045" spans="1:6" ht="15" customHeight="1" thickBot="1" x14ac:dyDescent="0.3">
      <c r="A1045" s="55" t="s">
        <v>40</v>
      </c>
      <c r="B1045" s="56"/>
      <c r="C1045" s="56" t="s">
        <v>19</v>
      </c>
      <c r="D1045" s="69">
        <v>275</v>
      </c>
      <c r="E1045" s="70" t="s">
        <v>138</v>
      </c>
      <c r="F1045" s="71" t="s">
        <v>204</v>
      </c>
    </row>
    <row r="1046" spans="1:6" ht="15" customHeight="1" thickBot="1" x14ac:dyDescent="0.3">
      <c r="A1046" s="60" t="s">
        <v>41</v>
      </c>
      <c r="B1046" s="61"/>
      <c r="C1046" s="56" t="s">
        <v>19</v>
      </c>
      <c r="D1046" s="72" t="s">
        <v>493</v>
      </c>
      <c r="E1046" s="73" t="s">
        <v>226</v>
      </c>
      <c r="F1046" s="74" t="s">
        <v>494</v>
      </c>
    </row>
    <row r="1047" spans="1:6" ht="15" customHeight="1" thickBot="1" x14ac:dyDescent="0.3">
      <c r="A1047" s="60" t="s">
        <v>135</v>
      </c>
      <c r="B1047" s="61"/>
      <c r="C1047" s="56" t="s">
        <v>19</v>
      </c>
      <c r="D1047" s="72">
        <v>15</v>
      </c>
      <c r="E1047" s="73" t="s">
        <v>288</v>
      </c>
      <c r="F1047" s="74" t="s">
        <v>497</v>
      </c>
    </row>
    <row r="1048" spans="1:6" ht="15" customHeight="1" thickBot="1" x14ac:dyDescent="0.3">
      <c r="A1048" s="60" t="s">
        <v>136</v>
      </c>
      <c r="B1048" s="61"/>
      <c r="C1048" s="56" t="s">
        <v>19</v>
      </c>
      <c r="D1048" s="72" t="s">
        <v>498</v>
      </c>
      <c r="E1048" s="73" t="s">
        <v>258</v>
      </c>
      <c r="F1048" s="74" t="s">
        <v>499</v>
      </c>
    </row>
    <row r="1049" spans="1:6" ht="15" customHeight="1" thickBot="1" x14ac:dyDescent="0.3">
      <c r="A1049" s="60" t="s">
        <v>137</v>
      </c>
      <c r="B1049" s="61"/>
      <c r="C1049" s="56" t="s">
        <v>19</v>
      </c>
      <c r="D1049" s="72">
        <v>50</v>
      </c>
      <c r="E1049" s="73" t="s">
        <v>138</v>
      </c>
      <c r="F1049" s="74" t="s">
        <v>196</v>
      </c>
    </row>
    <row r="1050" spans="1:6" ht="15" customHeight="1" thickBot="1" x14ac:dyDescent="0.3">
      <c r="A1050" s="60" t="s">
        <v>56</v>
      </c>
      <c r="B1050" s="61"/>
      <c r="C1050" s="56" t="s">
        <v>19</v>
      </c>
      <c r="D1050" s="76">
        <v>480</v>
      </c>
      <c r="E1050" s="73" t="s">
        <v>138</v>
      </c>
      <c r="F1050" s="74" t="s">
        <v>230</v>
      </c>
    </row>
    <row r="1051" spans="1:6" ht="15" customHeight="1" thickBot="1" x14ac:dyDescent="0.3">
      <c r="A1051" s="60" t="s">
        <v>60</v>
      </c>
      <c r="B1051" s="61"/>
      <c r="C1051" s="56" t="s">
        <v>19</v>
      </c>
      <c r="D1051" s="76" t="s">
        <v>491</v>
      </c>
      <c r="E1051" s="73" t="s">
        <v>213</v>
      </c>
      <c r="F1051" s="74" t="s">
        <v>492</v>
      </c>
    </row>
    <row r="1052" spans="1:6" ht="15" customHeight="1" thickBot="1" x14ac:dyDescent="0.3">
      <c r="A1052" s="60" t="s">
        <v>59</v>
      </c>
      <c r="B1052" s="61"/>
      <c r="C1052" s="56" t="s">
        <v>19</v>
      </c>
      <c r="D1052" s="76">
        <v>140</v>
      </c>
      <c r="E1052" s="73" t="s">
        <v>138</v>
      </c>
      <c r="F1052" s="71" t="s">
        <v>204</v>
      </c>
    </row>
    <row r="1053" spans="1:6" ht="15" customHeight="1" thickBot="1" x14ac:dyDescent="0.3">
      <c r="A1053" s="60" t="s">
        <v>62</v>
      </c>
      <c r="B1053" s="61"/>
      <c r="C1053" s="56" t="s">
        <v>19</v>
      </c>
      <c r="D1053" s="76">
        <v>120</v>
      </c>
      <c r="E1053" s="73" t="s">
        <v>138</v>
      </c>
      <c r="F1053" s="71" t="s">
        <v>204</v>
      </c>
    </row>
    <row r="1054" spans="1:6" ht="15" customHeight="1" thickBot="1" x14ac:dyDescent="0.3">
      <c r="A1054" s="60" t="s">
        <v>66</v>
      </c>
      <c r="B1054" s="61"/>
      <c r="C1054" s="56" t="s">
        <v>19</v>
      </c>
      <c r="D1054" s="76">
        <v>160</v>
      </c>
      <c r="E1054" s="73"/>
      <c r="F1054" s="71" t="s">
        <v>204</v>
      </c>
    </row>
    <row r="1055" spans="1:6" ht="15" customHeight="1" thickBot="1" x14ac:dyDescent="0.3">
      <c r="A1055" s="60" t="s">
        <v>68</v>
      </c>
      <c r="B1055" s="61"/>
      <c r="C1055" s="56" t="s">
        <v>19</v>
      </c>
      <c r="D1055" s="76" t="s">
        <v>495</v>
      </c>
      <c r="E1055" s="73" t="s">
        <v>227</v>
      </c>
      <c r="F1055" s="74" t="s">
        <v>496</v>
      </c>
    </row>
    <row r="1056" spans="1:6" ht="15" customHeight="1" thickBot="1" x14ac:dyDescent="0.3">
      <c r="A1056" s="60" t="s">
        <v>71</v>
      </c>
      <c r="B1056" s="61"/>
      <c r="C1056" s="56" t="s">
        <v>19</v>
      </c>
      <c r="D1056" s="76" t="s">
        <v>232</v>
      </c>
      <c r="E1056" s="76" t="s">
        <v>232</v>
      </c>
      <c r="F1056" s="76" t="s">
        <v>232</v>
      </c>
    </row>
    <row r="1057" spans="1:6" ht="15" customHeight="1" thickBot="1" x14ac:dyDescent="0.3">
      <c r="A1057" s="60" t="s">
        <v>73</v>
      </c>
      <c r="B1057" s="61"/>
      <c r="C1057" s="56" t="s">
        <v>19</v>
      </c>
      <c r="D1057" s="76">
        <v>180</v>
      </c>
      <c r="E1057" s="73" t="s">
        <v>138</v>
      </c>
      <c r="F1057" s="71" t="s">
        <v>204</v>
      </c>
    </row>
    <row r="1058" spans="1:6" ht="15" customHeight="1" thickBot="1" x14ac:dyDescent="0.3">
      <c r="A1058" s="60" t="s">
        <v>76</v>
      </c>
      <c r="B1058" s="61"/>
      <c r="C1058" s="56" t="s">
        <v>19</v>
      </c>
      <c r="D1058" s="76" t="s">
        <v>232</v>
      </c>
      <c r="E1058" s="76" t="s">
        <v>232</v>
      </c>
      <c r="F1058" s="76" t="s">
        <v>232</v>
      </c>
    </row>
    <row r="1059" spans="1:6" ht="15" customHeight="1" thickBot="1" x14ac:dyDescent="0.3">
      <c r="A1059" s="60" t="s">
        <v>79</v>
      </c>
      <c r="B1059" s="61"/>
      <c r="C1059" s="56" t="s">
        <v>19</v>
      </c>
      <c r="D1059" s="76">
        <v>90</v>
      </c>
      <c r="E1059" s="73" t="s">
        <v>138</v>
      </c>
      <c r="F1059" s="74" t="s">
        <v>230</v>
      </c>
    </row>
    <row r="1060" spans="1:6" ht="15" customHeight="1" thickBot="1" x14ac:dyDescent="0.3">
      <c r="A1060" s="60" t="s">
        <v>81</v>
      </c>
      <c r="B1060" s="61"/>
      <c r="C1060" s="56" t="s">
        <v>19</v>
      </c>
      <c r="D1060" s="76" t="s">
        <v>232</v>
      </c>
      <c r="E1060" s="76" t="s">
        <v>232</v>
      </c>
      <c r="F1060" s="76" t="s">
        <v>232</v>
      </c>
    </row>
    <row r="1061" spans="1:6" ht="15" customHeight="1" thickBot="1" x14ac:dyDescent="0.3">
      <c r="A1061" s="60" t="s">
        <v>83</v>
      </c>
      <c r="B1061" s="61"/>
      <c r="C1061" s="56" t="s">
        <v>19</v>
      </c>
      <c r="D1061" s="76" t="s">
        <v>232</v>
      </c>
      <c r="E1061" s="76" t="s">
        <v>232</v>
      </c>
      <c r="F1061" s="76" t="s">
        <v>232</v>
      </c>
    </row>
    <row r="1062" spans="1:6" ht="15" customHeight="1" thickBot="1" x14ac:dyDescent="0.3">
      <c r="A1062" s="65" t="s">
        <v>85</v>
      </c>
      <c r="B1062" s="66"/>
      <c r="C1062" s="56" t="s">
        <v>19</v>
      </c>
      <c r="D1062" s="76">
        <v>180</v>
      </c>
      <c r="E1062" s="73" t="s">
        <v>138</v>
      </c>
      <c r="F1062" s="75" t="s">
        <v>230</v>
      </c>
    </row>
    <row r="1063" spans="1:6" ht="15" customHeight="1" thickBot="1" x14ac:dyDescent="0.3">
      <c r="A1063" s="50" t="s">
        <v>130</v>
      </c>
      <c r="B1063" s="51" t="s">
        <v>148</v>
      </c>
      <c r="C1063" s="52" t="s">
        <v>131</v>
      </c>
      <c r="D1063" s="53" t="s">
        <v>132</v>
      </c>
      <c r="E1063" s="52" t="s">
        <v>133</v>
      </c>
      <c r="F1063" s="54" t="s">
        <v>134</v>
      </c>
    </row>
    <row r="1064" spans="1:6" ht="15" customHeight="1" thickBot="1" x14ac:dyDescent="0.3">
      <c r="A1064" s="55" t="s">
        <v>40</v>
      </c>
      <c r="B1064" s="56"/>
      <c r="C1064" s="56" t="s">
        <v>17</v>
      </c>
      <c r="D1064" s="69">
        <v>265</v>
      </c>
      <c r="E1064" s="70" t="s">
        <v>181</v>
      </c>
      <c r="F1064" s="80" t="s">
        <v>182</v>
      </c>
    </row>
    <row r="1065" spans="1:6" ht="15" customHeight="1" thickBot="1" x14ac:dyDescent="0.3">
      <c r="A1065" s="60" t="s">
        <v>41</v>
      </c>
      <c r="B1065" s="61"/>
      <c r="C1065" s="56" t="s">
        <v>17</v>
      </c>
      <c r="D1065" s="72"/>
      <c r="E1065" s="73"/>
      <c r="F1065" s="74"/>
    </row>
    <row r="1066" spans="1:6" ht="15" customHeight="1" thickBot="1" x14ac:dyDescent="0.3">
      <c r="A1066" s="60" t="s">
        <v>135</v>
      </c>
      <c r="B1066" s="61"/>
      <c r="C1066" s="56" t="s">
        <v>17</v>
      </c>
      <c r="D1066" s="72"/>
      <c r="E1066" s="73"/>
      <c r="F1066" s="74"/>
    </row>
    <row r="1067" spans="1:6" ht="15" customHeight="1" thickBot="1" x14ac:dyDescent="0.3">
      <c r="A1067" s="60" t="s">
        <v>136</v>
      </c>
      <c r="B1067" s="61"/>
      <c r="C1067" s="56" t="s">
        <v>17</v>
      </c>
      <c r="D1067" s="72"/>
      <c r="E1067" s="73"/>
      <c r="F1067" s="74"/>
    </row>
    <row r="1068" spans="1:6" ht="15" customHeight="1" thickBot="1" x14ac:dyDescent="0.3">
      <c r="A1068" s="60" t="s">
        <v>137</v>
      </c>
      <c r="B1068" s="61"/>
      <c r="C1068" s="56" t="s">
        <v>17</v>
      </c>
      <c r="D1068" s="72"/>
      <c r="E1068" s="73"/>
      <c r="F1068" s="74"/>
    </row>
    <row r="1069" spans="1:6" ht="15" customHeight="1" thickBot="1" x14ac:dyDescent="0.3">
      <c r="A1069" s="60" t="s">
        <v>56</v>
      </c>
      <c r="B1069" s="61"/>
      <c r="C1069" s="56" t="s">
        <v>17</v>
      </c>
      <c r="D1069" s="76"/>
      <c r="E1069" s="73"/>
      <c r="F1069" s="74"/>
    </row>
    <row r="1070" spans="1:6" ht="15" customHeight="1" thickBot="1" x14ac:dyDescent="0.3">
      <c r="A1070" s="60" t="s">
        <v>60</v>
      </c>
      <c r="B1070" s="61"/>
      <c r="C1070" s="56" t="s">
        <v>17</v>
      </c>
      <c r="D1070" s="76"/>
      <c r="E1070" s="73"/>
      <c r="F1070" s="74"/>
    </row>
    <row r="1071" spans="1:6" ht="15" customHeight="1" thickBot="1" x14ac:dyDescent="0.3">
      <c r="A1071" s="60" t="s">
        <v>59</v>
      </c>
      <c r="B1071" s="61"/>
      <c r="C1071" s="56" t="s">
        <v>17</v>
      </c>
      <c r="D1071" s="422">
        <v>150</v>
      </c>
      <c r="E1071" s="79" t="s">
        <v>181</v>
      </c>
      <c r="F1071" s="80" t="s">
        <v>182</v>
      </c>
    </row>
    <row r="1072" spans="1:6" ht="15" customHeight="1" thickBot="1" x14ac:dyDescent="0.3">
      <c r="A1072" s="60" t="s">
        <v>62</v>
      </c>
      <c r="B1072" s="61"/>
      <c r="C1072" s="56" t="s">
        <v>17</v>
      </c>
      <c r="D1072" s="422">
        <v>260</v>
      </c>
      <c r="E1072" s="79" t="s">
        <v>181</v>
      </c>
      <c r="F1072" s="80" t="s">
        <v>182</v>
      </c>
    </row>
    <row r="1073" spans="1:6" ht="15" customHeight="1" thickBot="1" x14ac:dyDescent="0.3">
      <c r="A1073" s="60" t="s">
        <v>66</v>
      </c>
      <c r="B1073" s="61"/>
      <c r="C1073" s="56" t="s">
        <v>17</v>
      </c>
      <c r="D1073" s="422">
        <v>180</v>
      </c>
      <c r="E1073" s="79" t="s">
        <v>181</v>
      </c>
      <c r="F1073" s="80" t="s">
        <v>182</v>
      </c>
    </row>
    <row r="1074" spans="1:6" ht="15" customHeight="1" thickBot="1" x14ac:dyDescent="0.3">
      <c r="A1074" s="60" t="s">
        <v>68</v>
      </c>
      <c r="B1074" s="61"/>
      <c r="C1074" s="56" t="s">
        <v>17</v>
      </c>
      <c r="D1074" s="422">
        <v>120</v>
      </c>
      <c r="E1074" s="79" t="s">
        <v>181</v>
      </c>
      <c r="F1074" s="80" t="s">
        <v>182</v>
      </c>
    </row>
    <row r="1075" spans="1:6" ht="15" customHeight="1" thickBot="1" x14ac:dyDescent="0.3">
      <c r="A1075" s="60" t="s">
        <v>71</v>
      </c>
      <c r="B1075" s="61"/>
      <c r="C1075" s="56" t="s">
        <v>17</v>
      </c>
      <c r="D1075" s="422">
        <v>60</v>
      </c>
      <c r="E1075" s="79" t="s">
        <v>181</v>
      </c>
      <c r="F1075" s="80" t="s">
        <v>182</v>
      </c>
    </row>
    <row r="1076" spans="1:6" ht="15" customHeight="1" thickBot="1" x14ac:dyDescent="0.3">
      <c r="A1076" s="60" t="s">
        <v>73</v>
      </c>
      <c r="B1076" s="61"/>
      <c r="C1076" s="56" t="s">
        <v>17</v>
      </c>
      <c r="D1076" s="422">
        <v>90</v>
      </c>
      <c r="E1076" s="79" t="s">
        <v>181</v>
      </c>
      <c r="F1076" s="80" t="s">
        <v>182</v>
      </c>
    </row>
    <row r="1077" spans="1:6" ht="15" customHeight="1" thickBot="1" x14ac:dyDescent="0.3">
      <c r="A1077" s="60" t="s">
        <v>76</v>
      </c>
      <c r="B1077" s="61"/>
      <c r="C1077" s="56" t="s">
        <v>17</v>
      </c>
      <c r="D1077" s="422" t="s">
        <v>174</v>
      </c>
      <c r="E1077" s="79" t="s">
        <v>174</v>
      </c>
      <c r="F1077" s="80" t="s">
        <v>174</v>
      </c>
    </row>
    <row r="1078" spans="1:6" ht="15" customHeight="1" thickBot="1" x14ac:dyDescent="0.3">
      <c r="A1078" s="60" t="s">
        <v>79</v>
      </c>
      <c r="B1078" s="61"/>
      <c r="C1078" s="56" t="s">
        <v>17</v>
      </c>
      <c r="D1078" s="422">
        <v>300</v>
      </c>
      <c r="E1078" s="79" t="s">
        <v>181</v>
      </c>
      <c r="F1078" s="80" t="s">
        <v>170</v>
      </c>
    </row>
    <row r="1079" spans="1:6" ht="15" customHeight="1" thickBot="1" x14ac:dyDescent="0.3">
      <c r="A1079" s="60" t="s">
        <v>81</v>
      </c>
      <c r="B1079" s="61"/>
      <c r="C1079" s="56" t="s">
        <v>17</v>
      </c>
      <c r="D1079" s="422">
        <v>480</v>
      </c>
      <c r="E1079" s="79" t="s">
        <v>181</v>
      </c>
      <c r="F1079" s="80" t="s">
        <v>170</v>
      </c>
    </row>
    <row r="1080" spans="1:6" ht="15" customHeight="1" thickBot="1" x14ac:dyDescent="0.3">
      <c r="A1080" s="60" t="s">
        <v>83</v>
      </c>
      <c r="B1080" s="61"/>
      <c r="C1080" s="56" t="s">
        <v>17</v>
      </c>
      <c r="D1080" s="422" t="s">
        <v>174</v>
      </c>
      <c r="E1080" s="79" t="s">
        <v>174</v>
      </c>
      <c r="F1080" s="80" t="s">
        <v>174</v>
      </c>
    </row>
    <row r="1081" spans="1:6" ht="15" customHeight="1" thickBot="1" x14ac:dyDescent="0.3">
      <c r="A1081" s="65" t="s">
        <v>85</v>
      </c>
      <c r="B1081" s="66"/>
      <c r="C1081" s="56" t="s">
        <v>17</v>
      </c>
      <c r="D1081" s="422">
        <v>180</v>
      </c>
      <c r="E1081" s="79" t="s">
        <v>181</v>
      </c>
      <c r="F1081" s="81" t="s">
        <v>170</v>
      </c>
    </row>
    <row r="1082" spans="1:6" ht="15" customHeight="1" thickBot="1" x14ac:dyDescent="0.3">
      <c r="A1082" s="50" t="s">
        <v>130</v>
      </c>
      <c r="B1082" s="51" t="s">
        <v>148</v>
      </c>
      <c r="C1082" s="52" t="s">
        <v>131</v>
      </c>
      <c r="D1082" s="53" t="s">
        <v>132</v>
      </c>
      <c r="E1082" s="52" t="s">
        <v>133</v>
      </c>
      <c r="F1082" s="54" t="s">
        <v>134</v>
      </c>
    </row>
    <row r="1083" spans="1:6" ht="15" customHeight="1" thickBot="1" x14ac:dyDescent="0.3">
      <c r="A1083" s="55" t="s">
        <v>40</v>
      </c>
      <c r="B1083" s="56"/>
      <c r="C1083" s="56" t="s">
        <v>18</v>
      </c>
      <c r="D1083" s="69" t="s">
        <v>502</v>
      </c>
      <c r="E1083" s="70" t="s">
        <v>138</v>
      </c>
      <c r="F1083" s="71" t="s">
        <v>176</v>
      </c>
    </row>
    <row r="1084" spans="1:6" ht="15" customHeight="1" thickBot="1" x14ac:dyDescent="0.3">
      <c r="A1084" s="60" t="s">
        <v>41</v>
      </c>
      <c r="B1084" s="61"/>
      <c r="C1084" s="56" t="s">
        <v>18</v>
      </c>
      <c r="D1084" s="72">
        <v>40</v>
      </c>
      <c r="E1084" s="73" t="s">
        <v>251</v>
      </c>
      <c r="F1084" s="74" t="s">
        <v>501</v>
      </c>
    </row>
    <row r="1085" spans="1:6" ht="15" customHeight="1" thickBot="1" x14ac:dyDescent="0.3">
      <c r="A1085" s="60" t="s">
        <v>135</v>
      </c>
      <c r="B1085" s="61"/>
      <c r="C1085" s="56" t="s">
        <v>18</v>
      </c>
      <c r="D1085" s="72"/>
      <c r="E1085" s="73"/>
      <c r="F1085" s="74"/>
    </row>
    <row r="1086" spans="1:6" ht="15" customHeight="1" thickBot="1" x14ac:dyDescent="0.3">
      <c r="A1086" s="60" t="s">
        <v>136</v>
      </c>
      <c r="B1086" s="61"/>
      <c r="C1086" s="56" t="s">
        <v>18</v>
      </c>
      <c r="D1086" s="72">
        <v>10</v>
      </c>
      <c r="E1086" s="73" t="s">
        <v>138</v>
      </c>
      <c r="F1086" s="74" t="s">
        <v>461</v>
      </c>
    </row>
    <row r="1087" spans="1:6" ht="15" customHeight="1" thickBot="1" x14ac:dyDescent="0.3">
      <c r="A1087" s="60" t="s">
        <v>137</v>
      </c>
      <c r="B1087" s="61"/>
      <c r="C1087" s="56" t="s">
        <v>18</v>
      </c>
      <c r="D1087" s="72"/>
      <c r="E1087" s="73"/>
      <c r="F1087" s="74"/>
    </row>
    <row r="1088" spans="1:6" ht="15" customHeight="1" thickBot="1" x14ac:dyDescent="0.3">
      <c r="A1088" s="60" t="s">
        <v>56</v>
      </c>
      <c r="B1088" s="61"/>
      <c r="C1088" s="56" t="s">
        <v>18</v>
      </c>
      <c r="D1088" s="76" t="s">
        <v>174</v>
      </c>
      <c r="E1088" s="73" t="s">
        <v>174</v>
      </c>
      <c r="F1088" s="74" t="s">
        <v>174</v>
      </c>
    </row>
    <row r="1089" spans="1:6" ht="15" customHeight="1" thickBot="1" x14ac:dyDescent="0.3">
      <c r="A1089" s="60" t="s">
        <v>60</v>
      </c>
      <c r="B1089" s="61"/>
      <c r="C1089" s="56" t="s">
        <v>18</v>
      </c>
      <c r="D1089" s="76">
        <v>225</v>
      </c>
      <c r="E1089" s="73" t="s">
        <v>138</v>
      </c>
      <c r="F1089" s="74" t="s">
        <v>170</v>
      </c>
    </row>
    <row r="1090" spans="1:6" ht="15" customHeight="1" thickBot="1" x14ac:dyDescent="0.3">
      <c r="A1090" s="60" t="s">
        <v>59</v>
      </c>
      <c r="B1090" s="61"/>
      <c r="C1090" s="56" t="s">
        <v>18</v>
      </c>
      <c r="D1090" s="76">
        <v>145</v>
      </c>
      <c r="E1090" s="73" t="s">
        <v>138</v>
      </c>
      <c r="F1090" s="74" t="s">
        <v>178</v>
      </c>
    </row>
    <row r="1091" spans="1:6" ht="15" customHeight="1" thickBot="1" x14ac:dyDescent="0.3">
      <c r="A1091" s="60" t="s">
        <v>62</v>
      </c>
      <c r="B1091" s="61"/>
      <c r="C1091" s="56" t="s">
        <v>18</v>
      </c>
      <c r="D1091" s="76">
        <v>106</v>
      </c>
      <c r="E1091" s="73" t="s">
        <v>138</v>
      </c>
      <c r="F1091" s="74" t="s">
        <v>178</v>
      </c>
    </row>
    <row r="1092" spans="1:6" ht="15" customHeight="1" thickBot="1" x14ac:dyDescent="0.3">
      <c r="A1092" s="60" t="s">
        <v>66</v>
      </c>
      <c r="B1092" s="61"/>
      <c r="C1092" s="56" t="s">
        <v>18</v>
      </c>
      <c r="D1092" s="76">
        <v>115</v>
      </c>
      <c r="E1092" s="73" t="s">
        <v>138</v>
      </c>
      <c r="F1092" s="74" t="s">
        <v>178</v>
      </c>
    </row>
    <row r="1093" spans="1:6" ht="15" customHeight="1" thickBot="1" x14ac:dyDescent="0.3">
      <c r="A1093" s="60" t="s">
        <v>68</v>
      </c>
      <c r="B1093" s="61"/>
      <c r="C1093" s="56" t="s">
        <v>18</v>
      </c>
      <c r="D1093" s="76">
        <v>145</v>
      </c>
      <c r="E1093" s="73" t="s">
        <v>237</v>
      </c>
      <c r="F1093" s="74" t="s">
        <v>178</v>
      </c>
    </row>
    <row r="1094" spans="1:6" ht="15" customHeight="1" thickBot="1" x14ac:dyDescent="0.3">
      <c r="A1094" s="60" t="s">
        <v>71</v>
      </c>
      <c r="B1094" s="61"/>
      <c r="C1094" s="56" t="s">
        <v>18</v>
      </c>
      <c r="D1094" s="76" t="s">
        <v>464</v>
      </c>
      <c r="E1094" s="73" t="s">
        <v>138</v>
      </c>
      <c r="F1094" s="74" t="s">
        <v>176</v>
      </c>
    </row>
    <row r="1095" spans="1:6" ht="15" customHeight="1" thickBot="1" x14ac:dyDescent="0.3">
      <c r="A1095" s="60" t="s">
        <v>73</v>
      </c>
      <c r="B1095" s="61"/>
      <c r="C1095" s="56" t="s">
        <v>18</v>
      </c>
      <c r="D1095" s="76">
        <v>50</v>
      </c>
      <c r="E1095" s="73" t="s">
        <v>138</v>
      </c>
      <c r="F1095" s="74" t="s">
        <v>169</v>
      </c>
    </row>
    <row r="1096" spans="1:6" ht="15" customHeight="1" thickBot="1" x14ac:dyDescent="0.3">
      <c r="A1096" s="60" t="s">
        <v>76</v>
      </c>
      <c r="B1096" s="61"/>
      <c r="C1096" s="56" t="s">
        <v>18</v>
      </c>
      <c r="D1096" s="76" t="s">
        <v>174</v>
      </c>
      <c r="E1096" s="73" t="s">
        <v>174</v>
      </c>
      <c r="F1096" s="74" t="s">
        <v>174</v>
      </c>
    </row>
    <row r="1097" spans="1:6" ht="15" customHeight="1" thickBot="1" x14ac:dyDescent="0.3">
      <c r="A1097" s="60" t="s">
        <v>79</v>
      </c>
      <c r="B1097" s="61"/>
      <c r="C1097" s="56" t="s">
        <v>18</v>
      </c>
      <c r="D1097" s="76" t="s">
        <v>174</v>
      </c>
      <c r="E1097" s="73" t="s">
        <v>174</v>
      </c>
      <c r="F1097" s="74" t="s">
        <v>174</v>
      </c>
    </row>
    <row r="1098" spans="1:6" ht="15" customHeight="1" thickBot="1" x14ac:dyDescent="0.3">
      <c r="A1098" s="60" t="s">
        <v>81</v>
      </c>
      <c r="B1098" s="61"/>
      <c r="C1098" s="56" t="s">
        <v>18</v>
      </c>
      <c r="D1098" s="76" t="s">
        <v>174</v>
      </c>
      <c r="E1098" s="73" t="s">
        <v>174</v>
      </c>
      <c r="F1098" s="74" t="s">
        <v>174</v>
      </c>
    </row>
    <row r="1099" spans="1:6" ht="15" customHeight="1" thickBot="1" x14ac:dyDescent="0.3">
      <c r="A1099" s="60" t="s">
        <v>83</v>
      </c>
      <c r="B1099" s="61"/>
      <c r="C1099" s="56" t="s">
        <v>18</v>
      </c>
      <c r="D1099" s="76" t="s">
        <v>477</v>
      </c>
      <c r="E1099" s="73" t="s">
        <v>258</v>
      </c>
      <c r="F1099" s="74" t="s">
        <v>500</v>
      </c>
    </row>
    <row r="1100" spans="1:6" ht="15" customHeight="1" thickBot="1" x14ac:dyDescent="0.3">
      <c r="A1100" s="65" t="s">
        <v>85</v>
      </c>
      <c r="B1100" s="66"/>
      <c r="C1100" s="56" t="s">
        <v>18</v>
      </c>
      <c r="D1100" s="76">
        <v>40</v>
      </c>
      <c r="E1100" s="73" t="s">
        <v>138</v>
      </c>
      <c r="F1100" s="75" t="s">
        <v>169</v>
      </c>
    </row>
    <row r="1101" spans="1:6" ht="15" customHeight="1" thickBot="1" x14ac:dyDescent="0.3">
      <c r="A1101" s="50" t="s">
        <v>130</v>
      </c>
      <c r="B1101" s="51" t="s">
        <v>148</v>
      </c>
      <c r="C1101" s="52" t="s">
        <v>131</v>
      </c>
      <c r="D1101" s="53" t="s">
        <v>132</v>
      </c>
      <c r="E1101" s="52" t="s">
        <v>133</v>
      </c>
      <c r="F1101" s="54" t="s">
        <v>134</v>
      </c>
    </row>
    <row r="1102" spans="1:6" ht="15" customHeight="1" thickBot="1" x14ac:dyDescent="0.3">
      <c r="A1102" s="55" t="s">
        <v>40</v>
      </c>
      <c r="B1102" s="56"/>
      <c r="C1102" s="56" t="s">
        <v>19</v>
      </c>
      <c r="D1102" s="69">
        <v>235</v>
      </c>
      <c r="E1102" s="70" t="s">
        <v>138</v>
      </c>
      <c r="F1102" s="71" t="s">
        <v>204</v>
      </c>
    </row>
    <row r="1103" spans="1:6" ht="15" customHeight="1" thickBot="1" x14ac:dyDescent="0.3">
      <c r="A1103" s="60" t="s">
        <v>41</v>
      </c>
      <c r="B1103" s="61"/>
      <c r="C1103" s="56" t="s">
        <v>19</v>
      </c>
      <c r="D1103" s="72" t="s">
        <v>232</v>
      </c>
      <c r="E1103" s="72" t="s">
        <v>232</v>
      </c>
      <c r="F1103" s="72" t="s">
        <v>232</v>
      </c>
    </row>
    <row r="1104" spans="1:6" ht="15" customHeight="1" thickBot="1" x14ac:dyDescent="0.3">
      <c r="A1104" s="60" t="s">
        <v>135</v>
      </c>
      <c r="B1104" s="61"/>
      <c r="C1104" s="56" t="s">
        <v>19</v>
      </c>
      <c r="D1104" s="72" t="s">
        <v>232</v>
      </c>
      <c r="E1104" s="72" t="s">
        <v>232</v>
      </c>
      <c r="F1104" s="72" t="s">
        <v>232</v>
      </c>
    </row>
    <row r="1105" spans="1:6" ht="15" customHeight="1" thickBot="1" x14ac:dyDescent="0.3">
      <c r="A1105" s="60" t="s">
        <v>136</v>
      </c>
      <c r="B1105" s="61"/>
      <c r="C1105" s="56" t="s">
        <v>19</v>
      </c>
      <c r="D1105" s="72">
        <v>40</v>
      </c>
      <c r="E1105" s="73" t="s">
        <v>138</v>
      </c>
      <c r="F1105" s="74" t="s">
        <v>196</v>
      </c>
    </row>
    <row r="1106" spans="1:6" ht="15" customHeight="1" thickBot="1" x14ac:dyDescent="0.3">
      <c r="A1106" s="60" t="s">
        <v>137</v>
      </c>
      <c r="B1106" s="61"/>
      <c r="C1106" s="56" t="s">
        <v>19</v>
      </c>
      <c r="D1106" s="72">
        <v>150</v>
      </c>
      <c r="E1106" s="73" t="s">
        <v>138</v>
      </c>
      <c r="F1106" s="74" t="s">
        <v>404</v>
      </c>
    </row>
    <row r="1107" spans="1:6" ht="15" customHeight="1" thickBot="1" x14ac:dyDescent="0.3">
      <c r="A1107" s="60" t="s">
        <v>56</v>
      </c>
      <c r="B1107" s="61"/>
      <c r="C1107" s="56" t="s">
        <v>19</v>
      </c>
      <c r="D1107" s="76">
        <v>280</v>
      </c>
      <c r="E1107" s="73" t="s">
        <v>138</v>
      </c>
      <c r="F1107" s="74" t="s">
        <v>230</v>
      </c>
    </row>
    <row r="1108" spans="1:6" ht="15" customHeight="1" thickBot="1" x14ac:dyDescent="0.3">
      <c r="A1108" s="60" t="s">
        <v>60</v>
      </c>
      <c r="B1108" s="61"/>
      <c r="C1108" s="56" t="s">
        <v>19</v>
      </c>
      <c r="D1108" s="76">
        <v>20</v>
      </c>
      <c r="E1108" s="73" t="s">
        <v>288</v>
      </c>
      <c r="F1108" s="74" t="s">
        <v>503</v>
      </c>
    </row>
    <row r="1109" spans="1:6" ht="15" customHeight="1" thickBot="1" x14ac:dyDescent="0.3">
      <c r="A1109" s="60" t="s">
        <v>59</v>
      </c>
      <c r="B1109" s="61"/>
      <c r="C1109" s="56" t="s">
        <v>19</v>
      </c>
      <c r="D1109" s="76">
        <v>160</v>
      </c>
      <c r="E1109" s="73" t="s">
        <v>138</v>
      </c>
      <c r="F1109" s="71" t="s">
        <v>204</v>
      </c>
    </row>
    <row r="1110" spans="1:6" ht="15" customHeight="1" thickBot="1" x14ac:dyDescent="0.3">
      <c r="A1110" s="60" t="s">
        <v>62</v>
      </c>
      <c r="B1110" s="61"/>
      <c r="C1110" s="56" t="s">
        <v>19</v>
      </c>
      <c r="D1110" s="76">
        <v>110</v>
      </c>
      <c r="E1110" s="73" t="s">
        <v>138</v>
      </c>
      <c r="F1110" s="71" t="s">
        <v>204</v>
      </c>
    </row>
    <row r="1111" spans="1:6" ht="15" customHeight="1" thickBot="1" x14ac:dyDescent="0.3">
      <c r="A1111" s="60" t="s">
        <v>66</v>
      </c>
      <c r="B1111" s="61"/>
      <c r="C1111" s="56" t="s">
        <v>19</v>
      </c>
      <c r="D1111" s="76">
        <v>320</v>
      </c>
      <c r="E1111" s="73" t="s">
        <v>138</v>
      </c>
      <c r="F1111" s="71" t="s">
        <v>204</v>
      </c>
    </row>
    <row r="1112" spans="1:6" ht="15" customHeight="1" thickBot="1" x14ac:dyDescent="0.3">
      <c r="A1112" s="60" t="s">
        <v>68</v>
      </c>
      <c r="B1112" s="61"/>
      <c r="C1112" s="56" t="s">
        <v>19</v>
      </c>
      <c r="D1112" s="76">
        <v>185</v>
      </c>
      <c r="E1112" s="73" t="s">
        <v>138</v>
      </c>
      <c r="F1112" s="71" t="s">
        <v>204</v>
      </c>
    </row>
    <row r="1113" spans="1:6" ht="15" customHeight="1" thickBot="1" x14ac:dyDescent="0.3">
      <c r="A1113" s="60" t="s">
        <v>71</v>
      </c>
      <c r="B1113" s="61"/>
      <c r="C1113" s="56" t="s">
        <v>19</v>
      </c>
      <c r="D1113" s="76">
        <v>40</v>
      </c>
      <c r="E1113" s="73" t="s">
        <v>138</v>
      </c>
      <c r="F1113" s="74" t="s">
        <v>196</v>
      </c>
    </row>
    <row r="1114" spans="1:6" ht="15" customHeight="1" thickBot="1" x14ac:dyDescent="0.3">
      <c r="A1114" s="60" t="s">
        <v>73</v>
      </c>
      <c r="B1114" s="61"/>
      <c r="C1114" s="56" t="s">
        <v>19</v>
      </c>
      <c r="D1114" s="76">
        <v>105</v>
      </c>
      <c r="E1114" s="73" t="s">
        <v>138</v>
      </c>
      <c r="F1114" s="71" t="s">
        <v>204</v>
      </c>
    </row>
    <row r="1115" spans="1:6" ht="15" customHeight="1" thickBot="1" x14ac:dyDescent="0.3">
      <c r="A1115" s="60" t="s">
        <v>76</v>
      </c>
      <c r="B1115" s="61"/>
      <c r="C1115" s="56" t="s">
        <v>19</v>
      </c>
      <c r="D1115" s="72" t="s">
        <v>232</v>
      </c>
      <c r="E1115" s="72" t="s">
        <v>232</v>
      </c>
      <c r="F1115" s="72" t="s">
        <v>232</v>
      </c>
    </row>
    <row r="1116" spans="1:6" ht="15" customHeight="1" thickBot="1" x14ac:dyDescent="0.3">
      <c r="A1116" s="60" t="s">
        <v>79</v>
      </c>
      <c r="B1116" s="61"/>
      <c r="C1116" s="56" t="s">
        <v>19</v>
      </c>
      <c r="D1116" s="72" t="s">
        <v>232</v>
      </c>
      <c r="E1116" s="72" t="s">
        <v>232</v>
      </c>
      <c r="F1116" s="72" t="s">
        <v>232</v>
      </c>
    </row>
    <row r="1117" spans="1:6" ht="15" customHeight="1" thickBot="1" x14ac:dyDescent="0.3">
      <c r="A1117" s="60" t="s">
        <v>81</v>
      </c>
      <c r="B1117" s="61"/>
      <c r="C1117" s="56" t="s">
        <v>19</v>
      </c>
      <c r="D1117" s="72" t="s">
        <v>232</v>
      </c>
      <c r="E1117" s="72" t="s">
        <v>232</v>
      </c>
      <c r="F1117" s="72" t="s">
        <v>232</v>
      </c>
    </row>
    <row r="1118" spans="1:6" ht="15" customHeight="1" thickBot="1" x14ac:dyDescent="0.3">
      <c r="A1118" s="60" t="s">
        <v>83</v>
      </c>
      <c r="B1118" s="61"/>
      <c r="C1118" s="56" t="s">
        <v>19</v>
      </c>
      <c r="D1118" s="76">
        <v>40</v>
      </c>
      <c r="E1118" s="73" t="s">
        <v>138</v>
      </c>
      <c r="F1118" s="74" t="s">
        <v>196</v>
      </c>
    </row>
    <row r="1119" spans="1:6" ht="15" customHeight="1" thickBot="1" x14ac:dyDescent="0.3">
      <c r="A1119" s="65" t="s">
        <v>85</v>
      </c>
      <c r="B1119" s="66"/>
      <c r="C1119" s="56" t="s">
        <v>19</v>
      </c>
      <c r="D1119" s="76">
        <v>40</v>
      </c>
      <c r="E1119" s="73" t="s">
        <v>138</v>
      </c>
      <c r="F1119" s="75" t="s">
        <v>196</v>
      </c>
    </row>
    <row r="1120" spans="1:6" ht="15" customHeight="1" thickBot="1" x14ac:dyDescent="0.3">
      <c r="A1120" s="50" t="s">
        <v>130</v>
      </c>
      <c r="B1120" s="51" t="s">
        <v>513</v>
      </c>
      <c r="C1120" s="52" t="s">
        <v>131</v>
      </c>
      <c r="D1120" s="53" t="s">
        <v>132</v>
      </c>
      <c r="E1120" s="52" t="s">
        <v>133</v>
      </c>
      <c r="F1120" s="54" t="s">
        <v>134</v>
      </c>
    </row>
    <row r="1121" spans="1:6" ht="15" customHeight="1" thickBot="1" x14ac:dyDescent="0.3">
      <c r="A1121" s="55" t="s">
        <v>40</v>
      </c>
      <c r="B1121" s="56"/>
      <c r="C1121" s="56" t="s">
        <v>17</v>
      </c>
      <c r="D1121" s="82" t="s">
        <v>504</v>
      </c>
      <c r="E1121" s="83" t="s">
        <v>185</v>
      </c>
      <c r="F1121" s="84" t="s">
        <v>509</v>
      </c>
    </row>
    <row r="1122" spans="1:6" ht="15" customHeight="1" thickBot="1" x14ac:dyDescent="0.3">
      <c r="A1122" s="60" t="s">
        <v>41</v>
      </c>
      <c r="B1122" s="61"/>
      <c r="C1122" s="56" t="s">
        <v>17</v>
      </c>
      <c r="D1122" s="85">
        <v>50</v>
      </c>
      <c r="E1122" s="79" t="s">
        <v>181</v>
      </c>
      <c r="F1122" s="80" t="s">
        <v>508</v>
      </c>
    </row>
    <row r="1123" spans="1:6" ht="15" customHeight="1" thickBot="1" x14ac:dyDescent="0.3">
      <c r="A1123" s="60" t="s">
        <v>135</v>
      </c>
      <c r="B1123" s="61"/>
      <c r="C1123" s="56" t="s">
        <v>17</v>
      </c>
      <c r="D1123" s="85" t="s">
        <v>505</v>
      </c>
      <c r="E1123" s="79" t="s">
        <v>396</v>
      </c>
      <c r="F1123" s="80" t="s">
        <v>506</v>
      </c>
    </row>
    <row r="1124" spans="1:6" ht="15" customHeight="1" thickBot="1" x14ac:dyDescent="0.3">
      <c r="A1124" s="60" t="s">
        <v>136</v>
      </c>
      <c r="B1124" s="61"/>
      <c r="C1124" s="56" t="s">
        <v>17</v>
      </c>
      <c r="D1124" s="85">
        <v>10</v>
      </c>
      <c r="E1124" s="79" t="s">
        <v>181</v>
      </c>
      <c r="F1124" s="80" t="s">
        <v>244</v>
      </c>
    </row>
    <row r="1125" spans="1:6" ht="15" customHeight="1" thickBot="1" x14ac:dyDescent="0.3">
      <c r="A1125" s="60" t="s">
        <v>137</v>
      </c>
      <c r="B1125" s="61"/>
      <c r="C1125" s="56" t="s">
        <v>17</v>
      </c>
      <c r="D1125" s="85">
        <v>25</v>
      </c>
      <c r="E1125" s="79" t="s">
        <v>181</v>
      </c>
      <c r="F1125" s="80" t="s">
        <v>244</v>
      </c>
    </row>
    <row r="1126" spans="1:6" ht="15" customHeight="1" thickBot="1" x14ac:dyDescent="0.3">
      <c r="A1126" s="60" t="s">
        <v>56</v>
      </c>
      <c r="B1126" s="61"/>
      <c r="C1126" s="56" t="s">
        <v>17</v>
      </c>
      <c r="D1126" s="77">
        <v>320</v>
      </c>
      <c r="E1126" s="79" t="s">
        <v>181</v>
      </c>
      <c r="F1126" s="80" t="s">
        <v>507</v>
      </c>
    </row>
    <row r="1127" spans="1:6" ht="15" customHeight="1" thickBot="1" x14ac:dyDescent="0.3">
      <c r="A1127" s="60" t="s">
        <v>60</v>
      </c>
      <c r="B1127" s="61"/>
      <c r="C1127" s="56" t="s">
        <v>17</v>
      </c>
      <c r="D1127" s="77" t="s">
        <v>510</v>
      </c>
      <c r="E1127" s="79" t="s">
        <v>511</v>
      </c>
      <c r="F1127" s="80" t="s">
        <v>512</v>
      </c>
    </row>
    <row r="1128" spans="1:6" ht="15" customHeight="1" thickBot="1" x14ac:dyDescent="0.3">
      <c r="A1128" s="60" t="s">
        <v>59</v>
      </c>
      <c r="B1128" s="61"/>
      <c r="C1128" s="56" t="s">
        <v>17</v>
      </c>
      <c r="D1128" s="422">
        <v>90</v>
      </c>
      <c r="E1128" s="79" t="s">
        <v>181</v>
      </c>
      <c r="F1128" s="80" t="s">
        <v>182</v>
      </c>
    </row>
    <row r="1129" spans="1:6" ht="15" customHeight="1" thickBot="1" x14ac:dyDescent="0.3">
      <c r="A1129" s="60" t="s">
        <v>62</v>
      </c>
      <c r="B1129" s="61"/>
      <c r="C1129" s="56" t="s">
        <v>17</v>
      </c>
      <c r="D1129" s="422">
        <v>160</v>
      </c>
      <c r="E1129" s="79" t="s">
        <v>181</v>
      </c>
      <c r="F1129" s="80" t="s">
        <v>182</v>
      </c>
    </row>
    <row r="1130" spans="1:6" ht="15" customHeight="1" thickBot="1" x14ac:dyDescent="0.3">
      <c r="A1130" s="60" t="s">
        <v>66</v>
      </c>
      <c r="B1130" s="61"/>
      <c r="C1130" s="56" t="s">
        <v>17</v>
      </c>
      <c r="D1130" s="422">
        <v>345</v>
      </c>
      <c r="E1130" s="79" t="s">
        <v>181</v>
      </c>
      <c r="F1130" s="80" t="s">
        <v>182</v>
      </c>
    </row>
    <row r="1131" spans="1:6" ht="15" customHeight="1" thickBot="1" x14ac:dyDescent="0.3">
      <c r="A1131" s="60" t="s">
        <v>68</v>
      </c>
      <c r="B1131" s="61"/>
      <c r="C1131" s="56" t="s">
        <v>17</v>
      </c>
      <c r="D1131" s="422">
        <v>100</v>
      </c>
      <c r="E1131" s="79" t="s">
        <v>181</v>
      </c>
      <c r="F1131" s="80" t="s">
        <v>182</v>
      </c>
    </row>
    <row r="1132" spans="1:6" ht="15" customHeight="1" thickBot="1" x14ac:dyDescent="0.3">
      <c r="A1132" s="60" t="s">
        <v>71</v>
      </c>
      <c r="B1132" s="61"/>
      <c r="C1132" s="56" t="s">
        <v>17</v>
      </c>
      <c r="D1132" s="422" t="s">
        <v>174</v>
      </c>
      <c r="E1132" s="422" t="s">
        <v>174</v>
      </c>
      <c r="F1132" s="422" t="s">
        <v>174</v>
      </c>
    </row>
    <row r="1133" spans="1:6" ht="15" customHeight="1" thickBot="1" x14ac:dyDescent="0.3">
      <c r="A1133" s="60" t="s">
        <v>73</v>
      </c>
      <c r="B1133" s="61"/>
      <c r="C1133" s="56" t="s">
        <v>17</v>
      </c>
      <c r="D1133" s="422">
        <v>300</v>
      </c>
      <c r="E1133" s="79" t="s">
        <v>181</v>
      </c>
      <c r="F1133" s="80" t="s">
        <v>182</v>
      </c>
    </row>
    <row r="1134" spans="1:6" ht="15" customHeight="1" thickBot="1" x14ac:dyDescent="0.3">
      <c r="A1134" s="60" t="s">
        <v>76</v>
      </c>
      <c r="B1134" s="61"/>
      <c r="C1134" s="56" t="s">
        <v>17</v>
      </c>
      <c r="D1134" s="422" t="s">
        <v>174</v>
      </c>
      <c r="E1134" s="422" t="s">
        <v>174</v>
      </c>
      <c r="F1134" s="422" t="s">
        <v>174</v>
      </c>
    </row>
    <row r="1135" spans="1:6" ht="15" customHeight="1" thickBot="1" x14ac:dyDescent="0.3">
      <c r="A1135" s="60" t="s">
        <v>79</v>
      </c>
      <c r="B1135" s="61"/>
      <c r="C1135" s="56" t="s">
        <v>17</v>
      </c>
      <c r="D1135" s="422">
        <v>180</v>
      </c>
      <c r="E1135" s="79" t="s">
        <v>181</v>
      </c>
      <c r="F1135" s="80" t="s">
        <v>170</v>
      </c>
    </row>
    <row r="1136" spans="1:6" ht="15" customHeight="1" thickBot="1" x14ac:dyDescent="0.3">
      <c r="A1136" s="60" t="s">
        <v>81</v>
      </c>
      <c r="B1136" s="61"/>
      <c r="C1136" s="56" t="s">
        <v>17</v>
      </c>
      <c r="D1136" s="422">
        <v>480</v>
      </c>
      <c r="E1136" s="79" t="s">
        <v>181</v>
      </c>
      <c r="F1136" s="80" t="s">
        <v>170</v>
      </c>
    </row>
    <row r="1137" spans="1:6" ht="15" customHeight="1" thickBot="1" x14ac:dyDescent="0.3">
      <c r="A1137" s="60" t="s">
        <v>83</v>
      </c>
      <c r="B1137" s="61"/>
      <c r="C1137" s="56" t="s">
        <v>17</v>
      </c>
      <c r="D1137" s="422" t="s">
        <v>174</v>
      </c>
      <c r="E1137" s="422" t="s">
        <v>174</v>
      </c>
      <c r="F1137" s="422" t="s">
        <v>174</v>
      </c>
    </row>
    <row r="1138" spans="1:6" ht="15" customHeight="1" thickBot="1" x14ac:dyDescent="0.3">
      <c r="A1138" s="65" t="s">
        <v>85</v>
      </c>
      <c r="B1138" s="66"/>
      <c r="C1138" s="56" t="s">
        <v>17</v>
      </c>
      <c r="D1138" s="422" t="s">
        <v>174</v>
      </c>
      <c r="E1138" s="422" t="s">
        <v>174</v>
      </c>
      <c r="F1138" s="422" t="s">
        <v>174</v>
      </c>
    </row>
    <row r="1139" spans="1:6" ht="15" customHeight="1" thickBot="1" x14ac:dyDescent="0.3">
      <c r="A1139" s="50" t="s">
        <v>130</v>
      </c>
      <c r="B1139" s="51" t="s">
        <v>149</v>
      </c>
      <c r="C1139" s="52" t="s">
        <v>131</v>
      </c>
      <c r="D1139" s="53" t="s">
        <v>132</v>
      </c>
      <c r="E1139" s="52" t="s">
        <v>133</v>
      </c>
      <c r="F1139" s="54" t="s">
        <v>134</v>
      </c>
    </row>
    <row r="1140" spans="1:6" ht="15" customHeight="1" thickBot="1" x14ac:dyDescent="0.3">
      <c r="A1140" s="55" t="s">
        <v>40</v>
      </c>
      <c r="B1140" s="56"/>
      <c r="C1140" s="56" t="s">
        <v>18</v>
      </c>
      <c r="D1140" s="69"/>
      <c r="E1140" s="70"/>
      <c r="F1140" s="71"/>
    </row>
    <row r="1141" spans="1:6" ht="15" customHeight="1" thickBot="1" x14ac:dyDescent="0.3">
      <c r="A1141" s="60" t="s">
        <v>41</v>
      </c>
      <c r="B1141" s="61"/>
      <c r="C1141" s="56" t="s">
        <v>18</v>
      </c>
      <c r="D1141" s="72" t="s">
        <v>515</v>
      </c>
      <c r="E1141" s="73" t="s">
        <v>516</v>
      </c>
      <c r="F1141" s="74" t="s">
        <v>517</v>
      </c>
    </row>
    <row r="1142" spans="1:6" ht="15" customHeight="1" thickBot="1" x14ac:dyDescent="0.3">
      <c r="A1142" s="60" t="s">
        <v>135</v>
      </c>
      <c r="B1142" s="61"/>
      <c r="C1142" s="56" t="s">
        <v>18</v>
      </c>
      <c r="D1142" s="72">
        <v>15</v>
      </c>
      <c r="E1142" s="73" t="s">
        <v>288</v>
      </c>
      <c r="F1142" s="74" t="s">
        <v>514</v>
      </c>
    </row>
    <row r="1143" spans="1:6" ht="15" customHeight="1" thickBot="1" x14ac:dyDescent="0.3">
      <c r="A1143" s="60" t="s">
        <v>136</v>
      </c>
      <c r="B1143" s="61"/>
      <c r="C1143" s="56" t="s">
        <v>18</v>
      </c>
      <c r="D1143" s="72">
        <v>50</v>
      </c>
      <c r="E1143" s="73" t="s">
        <v>138</v>
      </c>
      <c r="F1143" s="74" t="s">
        <v>520</v>
      </c>
    </row>
    <row r="1144" spans="1:6" ht="15" customHeight="1" thickBot="1" x14ac:dyDescent="0.3">
      <c r="A1144" s="60" t="s">
        <v>137</v>
      </c>
      <c r="B1144" s="61"/>
      <c r="C1144" s="56" t="s">
        <v>18</v>
      </c>
      <c r="D1144" s="72">
        <v>60</v>
      </c>
      <c r="E1144" s="73" t="s">
        <v>138</v>
      </c>
      <c r="F1144" s="74" t="s">
        <v>247</v>
      </c>
    </row>
    <row r="1145" spans="1:6" ht="15" customHeight="1" thickBot="1" x14ac:dyDescent="0.3">
      <c r="A1145" s="60" t="s">
        <v>56</v>
      </c>
      <c r="B1145" s="61"/>
      <c r="C1145" s="56" t="s">
        <v>18</v>
      </c>
      <c r="D1145" s="76" t="s">
        <v>174</v>
      </c>
      <c r="E1145" s="73" t="s">
        <v>174</v>
      </c>
      <c r="F1145" s="74" t="s">
        <v>174</v>
      </c>
    </row>
    <row r="1146" spans="1:6" ht="15" customHeight="1" thickBot="1" x14ac:dyDescent="0.3">
      <c r="A1146" s="60" t="s">
        <v>60</v>
      </c>
      <c r="B1146" s="61"/>
      <c r="C1146" s="56" t="s">
        <v>18</v>
      </c>
      <c r="D1146" s="76"/>
      <c r="E1146" s="73"/>
      <c r="F1146" s="74"/>
    </row>
    <row r="1147" spans="1:6" ht="15" customHeight="1" thickBot="1" x14ac:dyDescent="0.3">
      <c r="A1147" s="60" t="s">
        <v>59</v>
      </c>
      <c r="B1147" s="61"/>
      <c r="C1147" s="56" t="s">
        <v>18</v>
      </c>
      <c r="D1147" s="76">
        <v>160</v>
      </c>
      <c r="E1147" s="73" t="s">
        <v>138</v>
      </c>
      <c r="F1147" s="74" t="s">
        <v>178</v>
      </c>
    </row>
    <row r="1148" spans="1:6" ht="15" customHeight="1" thickBot="1" x14ac:dyDescent="0.3">
      <c r="A1148" s="60" t="s">
        <v>62</v>
      </c>
      <c r="B1148" s="61"/>
      <c r="C1148" s="56" t="s">
        <v>18</v>
      </c>
      <c r="D1148" s="76">
        <v>1235</v>
      </c>
      <c r="E1148" s="73" t="s">
        <v>138</v>
      </c>
      <c r="F1148" s="74" t="s">
        <v>178</v>
      </c>
    </row>
    <row r="1149" spans="1:6" ht="15" customHeight="1" thickBot="1" x14ac:dyDescent="0.3">
      <c r="A1149" s="60" t="s">
        <v>66</v>
      </c>
      <c r="B1149" s="61"/>
      <c r="C1149" s="56" t="s">
        <v>18</v>
      </c>
      <c r="D1149" s="76" t="s">
        <v>209</v>
      </c>
      <c r="E1149" s="73" t="s">
        <v>138</v>
      </c>
      <c r="F1149" s="74" t="s">
        <v>176</v>
      </c>
    </row>
    <row r="1150" spans="1:6" ht="15" customHeight="1" thickBot="1" x14ac:dyDescent="0.3">
      <c r="A1150" s="60" t="s">
        <v>68</v>
      </c>
      <c r="B1150" s="61"/>
      <c r="C1150" s="56" t="s">
        <v>18</v>
      </c>
      <c r="D1150" s="76" t="s">
        <v>423</v>
      </c>
      <c r="E1150" s="73" t="s">
        <v>138</v>
      </c>
      <c r="F1150" s="74" t="s">
        <v>176</v>
      </c>
    </row>
    <row r="1151" spans="1:6" ht="15" customHeight="1" thickBot="1" x14ac:dyDescent="0.3">
      <c r="A1151" s="60" t="s">
        <v>71</v>
      </c>
      <c r="B1151" s="61"/>
      <c r="C1151" s="56" t="s">
        <v>18</v>
      </c>
      <c r="D1151" s="76">
        <v>240</v>
      </c>
      <c r="E1151" s="73" t="s">
        <v>138</v>
      </c>
      <c r="F1151" s="74" t="s">
        <v>247</v>
      </c>
    </row>
    <row r="1152" spans="1:6" ht="15" customHeight="1" thickBot="1" x14ac:dyDescent="0.3">
      <c r="A1152" s="60" t="s">
        <v>73</v>
      </c>
      <c r="B1152" s="61"/>
      <c r="C1152" s="56" t="s">
        <v>18</v>
      </c>
      <c r="D1152" s="76" t="s">
        <v>312</v>
      </c>
      <c r="E1152" s="73" t="s">
        <v>138</v>
      </c>
      <c r="F1152" s="74"/>
    </row>
    <row r="1153" spans="1:7" ht="15" customHeight="1" thickBot="1" x14ac:dyDescent="0.3">
      <c r="A1153" s="60" t="s">
        <v>76</v>
      </c>
      <c r="B1153" s="61"/>
      <c r="C1153" s="56" t="s">
        <v>18</v>
      </c>
      <c r="D1153" s="76" t="s">
        <v>518</v>
      </c>
      <c r="E1153" s="73" t="s">
        <v>138</v>
      </c>
      <c r="F1153" s="74" t="s">
        <v>519</v>
      </c>
    </row>
    <row r="1154" spans="1:7" ht="15" customHeight="1" thickBot="1" x14ac:dyDescent="0.3">
      <c r="A1154" s="60" t="s">
        <v>79</v>
      </c>
      <c r="B1154" s="61"/>
      <c r="C1154" s="56" t="s">
        <v>18</v>
      </c>
      <c r="D1154" s="76">
        <v>360</v>
      </c>
      <c r="E1154" s="73" t="s">
        <v>138</v>
      </c>
      <c r="F1154" s="74" t="s">
        <v>170</v>
      </c>
    </row>
    <row r="1155" spans="1:7" ht="15" customHeight="1" thickBot="1" x14ac:dyDescent="0.3">
      <c r="A1155" s="60" t="s">
        <v>81</v>
      </c>
      <c r="B1155" s="61"/>
      <c r="C1155" s="56" t="s">
        <v>18</v>
      </c>
      <c r="D1155" s="76" t="s">
        <v>174</v>
      </c>
      <c r="E1155" s="73" t="s">
        <v>174</v>
      </c>
      <c r="F1155" s="74" t="s">
        <v>174</v>
      </c>
    </row>
    <row r="1156" spans="1:7" ht="15" customHeight="1" thickBot="1" x14ac:dyDescent="0.3">
      <c r="A1156" s="60" t="s">
        <v>83</v>
      </c>
      <c r="B1156" s="61"/>
      <c r="C1156" s="56" t="s">
        <v>18</v>
      </c>
      <c r="D1156" s="76">
        <v>40</v>
      </c>
      <c r="E1156" s="73" t="s">
        <v>138</v>
      </c>
      <c r="F1156" s="74" t="s">
        <v>169</v>
      </c>
    </row>
    <row r="1157" spans="1:7" ht="15" customHeight="1" thickBot="1" x14ac:dyDescent="0.3">
      <c r="A1157" s="65" t="s">
        <v>85</v>
      </c>
      <c r="B1157" s="66"/>
      <c r="C1157" s="56" t="s">
        <v>18</v>
      </c>
      <c r="D1157" s="76" t="s">
        <v>174</v>
      </c>
      <c r="E1157" s="73" t="s">
        <v>174</v>
      </c>
      <c r="F1157" s="75" t="s">
        <v>174</v>
      </c>
    </row>
    <row r="1158" spans="1:7" ht="15" customHeight="1" thickBot="1" x14ac:dyDescent="0.3">
      <c r="A1158" s="50" t="s">
        <v>130</v>
      </c>
      <c r="B1158" s="51" t="s">
        <v>149</v>
      </c>
      <c r="C1158" s="52" t="s">
        <v>131</v>
      </c>
      <c r="D1158" s="53" t="s">
        <v>132</v>
      </c>
      <c r="E1158" s="52" t="s">
        <v>133</v>
      </c>
      <c r="F1158" s="54" t="s">
        <v>134</v>
      </c>
    </row>
    <row r="1159" spans="1:7" ht="15" customHeight="1" thickBot="1" x14ac:dyDescent="0.3">
      <c r="A1159" s="55" t="s">
        <v>40</v>
      </c>
      <c r="B1159" s="56"/>
      <c r="C1159" s="56" t="s">
        <v>19</v>
      </c>
      <c r="D1159" s="69">
        <v>305</v>
      </c>
      <c r="E1159" s="70" t="s">
        <v>138</v>
      </c>
      <c r="F1159" s="71" t="s">
        <v>204</v>
      </c>
    </row>
    <row r="1160" spans="1:7" ht="15" customHeight="1" thickBot="1" x14ac:dyDescent="0.3">
      <c r="A1160" s="60" t="s">
        <v>41</v>
      </c>
      <c r="B1160" s="61"/>
      <c r="C1160" s="56" t="s">
        <v>19</v>
      </c>
      <c r="D1160" s="72" t="s">
        <v>232</v>
      </c>
      <c r="E1160" s="76" t="s">
        <v>232</v>
      </c>
      <c r="F1160" s="73" t="s">
        <v>232</v>
      </c>
      <c r="G1160" s="74" t="s">
        <v>232</v>
      </c>
    </row>
    <row r="1161" spans="1:7" ht="15" customHeight="1" thickBot="1" x14ac:dyDescent="0.3">
      <c r="A1161" s="60" t="s">
        <v>135</v>
      </c>
      <c r="B1161" s="61"/>
      <c r="C1161" s="56" t="s">
        <v>19</v>
      </c>
      <c r="D1161" s="72">
        <v>15</v>
      </c>
      <c r="E1161" s="73" t="s">
        <v>288</v>
      </c>
      <c r="F1161" s="74" t="s">
        <v>497</v>
      </c>
    </row>
    <row r="1162" spans="1:7" ht="15" customHeight="1" thickBot="1" x14ac:dyDescent="0.3">
      <c r="A1162" s="60" t="s">
        <v>136</v>
      </c>
      <c r="B1162" s="61"/>
      <c r="C1162" s="56" t="s">
        <v>19</v>
      </c>
      <c r="D1162" s="72">
        <v>45</v>
      </c>
      <c r="E1162" s="73" t="s">
        <v>138</v>
      </c>
      <c r="F1162" s="74" t="s">
        <v>336</v>
      </c>
    </row>
    <row r="1163" spans="1:7" ht="15" customHeight="1" thickBot="1" x14ac:dyDescent="0.3">
      <c r="A1163" s="60" t="s">
        <v>137</v>
      </c>
      <c r="B1163" s="61"/>
      <c r="C1163" s="56" t="s">
        <v>19</v>
      </c>
      <c r="D1163" s="72">
        <v>60</v>
      </c>
      <c r="E1163" s="73" t="s">
        <v>138</v>
      </c>
      <c r="F1163" s="74" t="s">
        <v>196</v>
      </c>
    </row>
    <row r="1164" spans="1:7" ht="15" customHeight="1" thickBot="1" x14ac:dyDescent="0.3">
      <c r="A1164" s="60" t="s">
        <v>56</v>
      </c>
      <c r="B1164" s="61"/>
      <c r="C1164" s="56" t="s">
        <v>19</v>
      </c>
      <c r="D1164" s="76">
        <v>200</v>
      </c>
      <c r="E1164" s="73" t="s">
        <v>138</v>
      </c>
      <c r="F1164" s="74" t="s">
        <v>230</v>
      </c>
    </row>
    <row r="1165" spans="1:7" ht="15" customHeight="1" thickBot="1" x14ac:dyDescent="0.3">
      <c r="A1165" s="60" t="s">
        <v>60</v>
      </c>
      <c r="B1165" s="61"/>
      <c r="C1165" s="56" t="s">
        <v>19</v>
      </c>
      <c r="D1165" s="76" t="s">
        <v>232</v>
      </c>
      <c r="E1165" s="76" t="s">
        <v>232</v>
      </c>
      <c r="F1165" s="73" t="s">
        <v>232</v>
      </c>
      <c r="G1165" s="74" t="s">
        <v>232</v>
      </c>
    </row>
    <row r="1166" spans="1:7" ht="15" customHeight="1" thickBot="1" x14ac:dyDescent="0.3">
      <c r="A1166" s="60" t="s">
        <v>59</v>
      </c>
      <c r="B1166" s="61"/>
      <c r="C1166" s="56" t="s">
        <v>19</v>
      </c>
      <c r="D1166" s="76">
        <v>200</v>
      </c>
      <c r="E1166" s="73" t="s">
        <v>138</v>
      </c>
      <c r="F1166" s="71" t="s">
        <v>204</v>
      </c>
    </row>
    <row r="1167" spans="1:7" ht="15" customHeight="1" thickBot="1" x14ac:dyDescent="0.3">
      <c r="A1167" s="60" t="s">
        <v>62</v>
      </c>
      <c r="B1167" s="61"/>
      <c r="C1167" s="56" t="s">
        <v>19</v>
      </c>
      <c r="D1167" s="76">
        <v>80</v>
      </c>
      <c r="E1167" s="73" t="s">
        <v>138</v>
      </c>
      <c r="F1167" s="71" t="s">
        <v>204</v>
      </c>
    </row>
    <row r="1168" spans="1:7" ht="15" customHeight="1" thickBot="1" x14ac:dyDescent="0.3">
      <c r="A1168" s="60" t="s">
        <v>66</v>
      </c>
      <c r="B1168" s="61"/>
      <c r="C1168" s="56" t="s">
        <v>19</v>
      </c>
      <c r="D1168" s="76">
        <v>240</v>
      </c>
      <c r="E1168" s="73" t="s">
        <v>138</v>
      </c>
      <c r="F1168" s="71" t="s">
        <v>204</v>
      </c>
    </row>
    <row r="1169" spans="1:6" ht="15" customHeight="1" thickBot="1" x14ac:dyDescent="0.3">
      <c r="A1169" s="60" t="s">
        <v>68</v>
      </c>
      <c r="B1169" s="61"/>
      <c r="C1169" s="56" t="s">
        <v>19</v>
      </c>
      <c r="D1169" s="76">
        <v>160</v>
      </c>
      <c r="E1169" s="73" t="s">
        <v>138</v>
      </c>
      <c r="F1169" s="71" t="s">
        <v>204</v>
      </c>
    </row>
    <row r="1170" spans="1:6" ht="15" customHeight="1" thickBot="1" x14ac:dyDescent="0.3">
      <c r="A1170" s="60" t="s">
        <v>71</v>
      </c>
      <c r="B1170" s="61"/>
      <c r="C1170" s="56" t="s">
        <v>19</v>
      </c>
      <c r="D1170" s="76" t="s">
        <v>232</v>
      </c>
      <c r="E1170" s="73" t="s">
        <v>232</v>
      </c>
      <c r="F1170" s="74" t="s">
        <v>232</v>
      </c>
    </row>
    <row r="1171" spans="1:6" ht="15" customHeight="1" thickBot="1" x14ac:dyDescent="0.3">
      <c r="A1171" s="60" t="s">
        <v>73</v>
      </c>
      <c r="B1171" s="61"/>
      <c r="C1171" s="56" t="s">
        <v>19</v>
      </c>
      <c r="D1171" s="76">
        <v>240</v>
      </c>
      <c r="E1171" s="73" t="s">
        <v>138</v>
      </c>
      <c r="F1171" s="71" t="s">
        <v>204</v>
      </c>
    </row>
    <row r="1172" spans="1:6" ht="15" customHeight="1" thickBot="1" x14ac:dyDescent="0.3">
      <c r="A1172" s="60" t="s">
        <v>76</v>
      </c>
      <c r="B1172" s="61"/>
      <c r="C1172" s="56" t="s">
        <v>19</v>
      </c>
      <c r="D1172" s="76">
        <v>45</v>
      </c>
      <c r="E1172" s="73" t="s">
        <v>138</v>
      </c>
      <c r="F1172" s="74" t="s">
        <v>196</v>
      </c>
    </row>
    <row r="1173" spans="1:6" ht="15" customHeight="1" thickBot="1" x14ac:dyDescent="0.3">
      <c r="A1173" s="60" t="s">
        <v>79</v>
      </c>
      <c r="B1173" s="61"/>
      <c r="C1173" s="56" t="s">
        <v>19</v>
      </c>
      <c r="D1173" s="76">
        <v>40</v>
      </c>
      <c r="E1173" s="73" t="s">
        <v>138</v>
      </c>
      <c r="F1173" s="74" t="s">
        <v>196</v>
      </c>
    </row>
    <row r="1174" spans="1:6" ht="15" customHeight="1" thickBot="1" x14ac:dyDescent="0.3">
      <c r="A1174" s="60" t="s">
        <v>81</v>
      </c>
      <c r="B1174" s="61"/>
      <c r="C1174" s="56" t="s">
        <v>19</v>
      </c>
      <c r="D1174" s="76" t="s">
        <v>232</v>
      </c>
      <c r="E1174" s="73" t="s">
        <v>232</v>
      </c>
      <c r="F1174" s="74" t="s">
        <v>232</v>
      </c>
    </row>
    <row r="1175" spans="1:6" ht="15" customHeight="1" thickBot="1" x14ac:dyDescent="0.3">
      <c r="A1175" s="60" t="s">
        <v>83</v>
      </c>
      <c r="B1175" s="61"/>
      <c r="C1175" s="56" t="s">
        <v>19</v>
      </c>
      <c r="D1175" s="76" t="s">
        <v>232</v>
      </c>
      <c r="E1175" s="73" t="s">
        <v>232</v>
      </c>
      <c r="F1175" s="74" t="s">
        <v>232</v>
      </c>
    </row>
    <row r="1176" spans="1:6" ht="15" customHeight="1" thickBot="1" x14ac:dyDescent="0.3">
      <c r="A1176" s="65" t="s">
        <v>85</v>
      </c>
      <c r="B1176" s="66"/>
      <c r="C1176" s="56" t="s">
        <v>19</v>
      </c>
      <c r="D1176" s="76">
        <v>40</v>
      </c>
      <c r="E1176" s="73" t="s">
        <v>138</v>
      </c>
      <c r="F1176" s="75" t="s">
        <v>196</v>
      </c>
    </row>
    <row r="1177" spans="1:6" ht="15" customHeight="1" thickBot="1" x14ac:dyDescent="0.3">
      <c r="A1177" s="50" t="s">
        <v>130</v>
      </c>
      <c r="B1177" s="51" t="s">
        <v>150</v>
      </c>
      <c r="C1177" s="52" t="s">
        <v>131</v>
      </c>
      <c r="D1177" s="53" t="s">
        <v>132</v>
      </c>
      <c r="E1177" s="52" t="s">
        <v>133</v>
      </c>
      <c r="F1177" s="54" t="s">
        <v>134</v>
      </c>
    </row>
    <row r="1178" spans="1:6" ht="15" customHeight="1" thickBot="1" x14ac:dyDescent="0.3">
      <c r="A1178" s="55" t="s">
        <v>40</v>
      </c>
      <c r="B1178" s="56"/>
      <c r="C1178" s="56" t="s">
        <v>17</v>
      </c>
      <c r="D1178" s="69"/>
      <c r="E1178" s="70"/>
      <c r="F1178" s="71"/>
    </row>
    <row r="1179" spans="1:6" ht="15" customHeight="1" thickBot="1" x14ac:dyDescent="0.3">
      <c r="A1179" s="60" t="s">
        <v>41</v>
      </c>
      <c r="B1179" s="61"/>
      <c r="C1179" s="56" t="s">
        <v>17</v>
      </c>
      <c r="D1179" s="72"/>
      <c r="E1179" s="73"/>
      <c r="F1179" s="74"/>
    </row>
    <row r="1180" spans="1:6" ht="15" customHeight="1" thickBot="1" x14ac:dyDescent="0.3">
      <c r="A1180" s="60" t="s">
        <v>135</v>
      </c>
      <c r="B1180" s="61"/>
      <c r="C1180" s="56" t="s">
        <v>17</v>
      </c>
      <c r="D1180" s="72"/>
      <c r="E1180" s="73"/>
      <c r="F1180" s="74"/>
    </row>
    <row r="1181" spans="1:6" ht="15" customHeight="1" thickBot="1" x14ac:dyDescent="0.3">
      <c r="A1181" s="60" t="s">
        <v>136</v>
      </c>
      <c r="B1181" s="61"/>
      <c r="C1181" s="56" t="s">
        <v>17</v>
      </c>
      <c r="D1181" s="72"/>
      <c r="E1181" s="73"/>
      <c r="F1181" s="74"/>
    </row>
    <row r="1182" spans="1:6" ht="15" customHeight="1" thickBot="1" x14ac:dyDescent="0.3">
      <c r="A1182" s="60" t="s">
        <v>137</v>
      </c>
      <c r="B1182" s="61"/>
      <c r="C1182" s="56" t="s">
        <v>17</v>
      </c>
      <c r="D1182" s="72"/>
      <c r="E1182" s="73"/>
      <c r="F1182" s="74"/>
    </row>
    <row r="1183" spans="1:6" ht="15" customHeight="1" thickBot="1" x14ac:dyDescent="0.3">
      <c r="A1183" s="60" t="s">
        <v>56</v>
      </c>
      <c r="B1183" s="61"/>
      <c r="C1183" s="56" t="s">
        <v>17</v>
      </c>
      <c r="D1183" s="76"/>
      <c r="E1183" s="73"/>
      <c r="F1183" s="74"/>
    </row>
    <row r="1184" spans="1:6" ht="15" customHeight="1" thickBot="1" x14ac:dyDescent="0.3">
      <c r="A1184" s="60" t="s">
        <v>60</v>
      </c>
      <c r="B1184" s="61"/>
      <c r="C1184" s="56" t="s">
        <v>17</v>
      </c>
      <c r="D1184" s="76"/>
      <c r="E1184" s="73"/>
      <c r="F1184" s="74"/>
    </row>
    <row r="1185" spans="1:6" ht="15" customHeight="1" thickBot="1" x14ac:dyDescent="0.3">
      <c r="A1185" s="60" t="s">
        <v>59</v>
      </c>
      <c r="B1185" s="61"/>
      <c r="C1185" s="56" t="s">
        <v>17</v>
      </c>
      <c r="D1185" s="423">
        <v>170</v>
      </c>
      <c r="E1185" s="73" t="s">
        <v>181</v>
      </c>
      <c r="F1185" s="74" t="s">
        <v>182</v>
      </c>
    </row>
    <row r="1186" spans="1:6" ht="15" customHeight="1" thickBot="1" x14ac:dyDescent="0.3">
      <c r="A1186" s="60" t="s">
        <v>62</v>
      </c>
      <c r="B1186" s="61"/>
      <c r="C1186" s="56" t="s">
        <v>17</v>
      </c>
      <c r="D1186" s="423">
        <v>160</v>
      </c>
      <c r="E1186" s="73" t="s">
        <v>181</v>
      </c>
      <c r="F1186" s="74" t="s">
        <v>182</v>
      </c>
    </row>
    <row r="1187" spans="1:6" ht="15" customHeight="1" thickBot="1" x14ac:dyDescent="0.3">
      <c r="A1187" s="60" t="s">
        <v>66</v>
      </c>
      <c r="B1187" s="61"/>
      <c r="C1187" s="56" t="s">
        <v>17</v>
      </c>
      <c r="D1187" s="423">
        <v>275</v>
      </c>
      <c r="E1187" s="73" t="s">
        <v>181</v>
      </c>
      <c r="F1187" s="74" t="s">
        <v>182</v>
      </c>
    </row>
    <row r="1188" spans="1:6" ht="15" customHeight="1" thickBot="1" x14ac:dyDescent="0.3">
      <c r="A1188" s="60" t="s">
        <v>68</v>
      </c>
      <c r="B1188" s="61"/>
      <c r="C1188" s="56" t="s">
        <v>17</v>
      </c>
      <c r="D1188" s="423"/>
      <c r="E1188" s="73" t="s">
        <v>181</v>
      </c>
      <c r="F1188" s="74" t="s">
        <v>182</v>
      </c>
    </row>
    <row r="1189" spans="1:6" ht="15" customHeight="1" thickBot="1" x14ac:dyDescent="0.3">
      <c r="A1189" s="60" t="s">
        <v>71</v>
      </c>
      <c r="B1189" s="61"/>
      <c r="C1189" s="56" t="s">
        <v>17</v>
      </c>
      <c r="D1189" s="423">
        <v>120</v>
      </c>
      <c r="E1189" s="73" t="s">
        <v>181</v>
      </c>
      <c r="F1189" s="74" t="s">
        <v>182</v>
      </c>
    </row>
    <row r="1190" spans="1:6" ht="15" customHeight="1" thickBot="1" x14ac:dyDescent="0.3">
      <c r="A1190" s="60" t="s">
        <v>73</v>
      </c>
      <c r="B1190" s="61"/>
      <c r="C1190" s="56" t="s">
        <v>17</v>
      </c>
      <c r="D1190" s="423">
        <v>480</v>
      </c>
      <c r="E1190" s="73" t="s">
        <v>181</v>
      </c>
      <c r="F1190" s="74" t="s">
        <v>182</v>
      </c>
    </row>
    <row r="1191" spans="1:6" ht="15" customHeight="1" thickBot="1" x14ac:dyDescent="0.3">
      <c r="A1191" s="60" t="s">
        <v>76</v>
      </c>
      <c r="B1191" s="61"/>
      <c r="C1191" s="56" t="s">
        <v>17</v>
      </c>
      <c r="D1191" s="423" t="s">
        <v>174</v>
      </c>
      <c r="E1191" s="423" t="s">
        <v>174</v>
      </c>
      <c r="F1191" s="423" t="s">
        <v>174</v>
      </c>
    </row>
    <row r="1192" spans="1:6" ht="15" customHeight="1" thickBot="1" x14ac:dyDescent="0.3">
      <c r="A1192" s="60" t="s">
        <v>79</v>
      </c>
      <c r="B1192" s="61"/>
      <c r="C1192" s="56" t="s">
        <v>17</v>
      </c>
      <c r="D1192" s="423" t="s">
        <v>174</v>
      </c>
      <c r="E1192" s="423" t="s">
        <v>174</v>
      </c>
      <c r="F1192" s="423" t="s">
        <v>174</v>
      </c>
    </row>
    <row r="1193" spans="1:6" ht="15" customHeight="1" thickBot="1" x14ac:dyDescent="0.3">
      <c r="A1193" s="60" t="s">
        <v>81</v>
      </c>
      <c r="B1193" s="61"/>
      <c r="C1193" s="56" t="s">
        <v>17</v>
      </c>
      <c r="D1193" s="423">
        <v>480</v>
      </c>
      <c r="E1193" s="73" t="s">
        <v>181</v>
      </c>
      <c r="F1193" s="74" t="s">
        <v>170</v>
      </c>
    </row>
    <row r="1194" spans="1:6" ht="15" customHeight="1" thickBot="1" x14ac:dyDescent="0.3">
      <c r="A1194" s="60" t="s">
        <v>83</v>
      </c>
      <c r="B1194" s="61"/>
      <c r="C1194" s="56" t="s">
        <v>17</v>
      </c>
      <c r="D1194" s="423" t="s">
        <v>174</v>
      </c>
      <c r="E1194" s="423" t="s">
        <v>174</v>
      </c>
      <c r="F1194" s="423" t="s">
        <v>174</v>
      </c>
    </row>
    <row r="1195" spans="1:6" ht="15" customHeight="1" thickBot="1" x14ac:dyDescent="0.3">
      <c r="A1195" s="65" t="s">
        <v>85</v>
      </c>
      <c r="B1195" s="66"/>
      <c r="C1195" s="56" t="s">
        <v>17</v>
      </c>
      <c r="D1195" s="423" t="s">
        <v>174</v>
      </c>
      <c r="E1195" s="423" t="s">
        <v>174</v>
      </c>
      <c r="F1195" s="423" t="s">
        <v>174</v>
      </c>
    </row>
    <row r="1196" spans="1:6" ht="15" customHeight="1" thickBot="1" x14ac:dyDescent="0.3">
      <c r="A1196" s="50" t="s">
        <v>130</v>
      </c>
      <c r="B1196" s="51" t="s">
        <v>150</v>
      </c>
      <c r="C1196" s="52" t="s">
        <v>131</v>
      </c>
      <c r="D1196" s="53" t="s">
        <v>132</v>
      </c>
      <c r="E1196" s="52" t="s">
        <v>133</v>
      </c>
      <c r="F1196" s="54" t="s">
        <v>134</v>
      </c>
    </row>
    <row r="1197" spans="1:6" ht="15" customHeight="1" thickBot="1" x14ac:dyDescent="0.3">
      <c r="A1197" s="55" t="s">
        <v>40</v>
      </c>
      <c r="B1197" s="56"/>
      <c r="C1197" s="56" t="s">
        <v>18</v>
      </c>
      <c r="D1197" s="69" t="s">
        <v>526</v>
      </c>
      <c r="E1197" s="70" t="s">
        <v>138</v>
      </c>
      <c r="F1197" s="71" t="s">
        <v>176</v>
      </c>
    </row>
    <row r="1198" spans="1:6" ht="15" customHeight="1" thickBot="1" x14ac:dyDescent="0.3">
      <c r="A1198" s="60" t="s">
        <v>41</v>
      </c>
      <c r="B1198" s="61"/>
      <c r="C1198" s="56" t="s">
        <v>18</v>
      </c>
      <c r="D1198" s="72" t="s">
        <v>531</v>
      </c>
      <c r="E1198" s="73" t="s">
        <v>234</v>
      </c>
      <c r="F1198" s="74" t="s">
        <v>532</v>
      </c>
    </row>
    <row r="1199" spans="1:6" ht="15" customHeight="1" thickBot="1" x14ac:dyDescent="0.3">
      <c r="A1199" s="60" t="s">
        <v>135</v>
      </c>
      <c r="B1199" s="61"/>
      <c r="C1199" s="56" t="s">
        <v>18</v>
      </c>
      <c r="D1199" s="72" t="s">
        <v>527</v>
      </c>
      <c r="E1199" s="73" t="s">
        <v>258</v>
      </c>
      <c r="F1199" s="74" t="s">
        <v>528</v>
      </c>
    </row>
    <row r="1200" spans="1:6" ht="15" customHeight="1" thickBot="1" x14ac:dyDescent="0.3">
      <c r="A1200" s="60" t="s">
        <v>136</v>
      </c>
      <c r="B1200" s="61"/>
      <c r="C1200" s="56" t="s">
        <v>18</v>
      </c>
      <c r="D1200" s="72" t="s">
        <v>534</v>
      </c>
      <c r="E1200" s="73" t="s">
        <v>138</v>
      </c>
      <c r="F1200" s="74" t="s">
        <v>535</v>
      </c>
    </row>
    <row r="1201" spans="1:8" ht="15" customHeight="1" thickBot="1" x14ac:dyDescent="0.3">
      <c r="A1201" s="60" t="s">
        <v>137</v>
      </c>
      <c r="B1201" s="61"/>
      <c r="C1201" s="56" t="s">
        <v>18</v>
      </c>
      <c r="D1201" s="72" t="s">
        <v>529</v>
      </c>
      <c r="E1201" s="73" t="s">
        <v>138</v>
      </c>
      <c r="F1201" s="74" t="s">
        <v>530</v>
      </c>
      <c r="G1201" t="s">
        <v>140</v>
      </c>
    </row>
    <row r="1202" spans="1:8" ht="15" customHeight="1" thickBot="1" x14ac:dyDescent="0.3">
      <c r="A1202" s="60" t="s">
        <v>56</v>
      </c>
      <c r="B1202" s="61"/>
      <c r="C1202" s="56" t="s">
        <v>18</v>
      </c>
      <c r="D1202" s="76" t="s">
        <v>232</v>
      </c>
      <c r="E1202" s="73" t="s">
        <v>232</v>
      </c>
      <c r="F1202" s="74" t="s">
        <v>232</v>
      </c>
      <c r="H1202" t="s">
        <v>142</v>
      </c>
    </row>
    <row r="1203" spans="1:8" ht="15" customHeight="1" thickBot="1" x14ac:dyDescent="0.3">
      <c r="A1203" s="60" t="s">
        <v>60</v>
      </c>
      <c r="B1203" s="61"/>
      <c r="C1203" s="56" t="s">
        <v>18</v>
      </c>
      <c r="D1203" s="76">
        <v>55</v>
      </c>
      <c r="E1203" s="73" t="s">
        <v>251</v>
      </c>
      <c r="F1203" s="74" t="s">
        <v>525</v>
      </c>
    </row>
    <row r="1204" spans="1:8" ht="15" customHeight="1" thickBot="1" x14ac:dyDescent="0.3">
      <c r="A1204" s="60" t="s">
        <v>59</v>
      </c>
      <c r="B1204" s="61"/>
      <c r="C1204" s="56" t="s">
        <v>18</v>
      </c>
      <c r="D1204" s="76">
        <v>70</v>
      </c>
      <c r="E1204" s="73" t="s">
        <v>138</v>
      </c>
      <c r="F1204" s="74" t="s">
        <v>178</v>
      </c>
    </row>
    <row r="1205" spans="1:8" ht="15" customHeight="1" thickBot="1" x14ac:dyDescent="0.3">
      <c r="A1205" s="60" t="s">
        <v>62</v>
      </c>
      <c r="B1205" s="61"/>
      <c r="C1205" s="56" t="s">
        <v>18</v>
      </c>
      <c r="D1205" s="76" t="s">
        <v>533</v>
      </c>
      <c r="E1205" s="73" t="s">
        <v>138</v>
      </c>
      <c r="F1205" s="74" t="s">
        <v>176</v>
      </c>
    </row>
    <row r="1206" spans="1:8" ht="15" customHeight="1" thickBot="1" x14ac:dyDescent="0.3">
      <c r="A1206" s="60" t="s">
        <v>66</v>
      </c>
      <c r="B1206" s="61"/>
      <c r="C1206" s="56" t="s">
        <v>18</v>
      </c>
      <c r="D1206" s="76">
        <v>80</v>
      </c>
      <c r="E1206" s="73" t="s">
        <v>138</v>
      </c>
      <c r="F1206" s="74" t="s">
        <v>178</v>
      </c>
    </row>
    <row r="1207" spans="1:8" ht="15" customHeight="1" thickBot="1" x14ac:dyDescent="0.3">
      <c r="A1207" s="60" t="s">
        <v>68</v>
      </c>
      <c r="B1207" s="61"/>
      <c r="C1207" s="56" t="s">
        <v>18</v>
      </c>
      <c r="D1207" s="76" t="s">
        <v>472</v>
      </c>
      <c r="E1207" s="73" t="s">
        <v>138</v>
      </c>
      <c r="F1207" s="74" t="s">
        <v>176</v>
      </c>
    </row>
    <row r="1208" spans="1:8" ht="15" customHeight="1" thickBot="1" x14ac:dyDescent="0.3">
      <c r="A1208" s="60" t="s">
        <v>71</v>
      </c>
      <c r="B1208" s="61"/>
      <c r="C1208" s="56" t="s">
        <v>18</v>
      </c>
      <c r="D1208" s="76" t="s">
        <v>232</v>
      </c>
      <c r="E1208" s="73" t="s">
        <v>232</v>
      </c>
      <c r="F1208" s="74" t="s">
        <v>232</v>
      </c>
    </row>
    <row r="1209" spans="1:8" ht="15" customHeight="1" thickBot="1" x14ac:dyDescent="0.3">
      <c r="A1209" s="60" t="s">
        <v>73</v>
      </c>
      <c r="B1209" s="61"/>
      <c r="C1209" s="56" t="s">
        <v>18</v>
      </c>
      <c r="D1209" s="76" t="s">
        <v>536</v>
      </c>
      <c r="E1209" s="73" t="s">
        <v>138</v>
      </c>
      <c r="F1209" s="74" t="s">
        <v>330</v>
      </c>
    </row>
    <row r="1210" spans="1:8" ht="15" customHeight="1" thickBot="1" x14ac:dyDescent="0.3">
      <c r="A1210" s="60" t="s">
        <v>76</v>
      </c>
      <c r="B1210" s="61"/>
      <c r="C1210" s="56" t="s">
        <v>18</v>
      </c>
      <c r="D1210" s="76" t="s">
        <v>524</v>
      </c>
      <c r="E1210" s="73" t="s">
        <v>174</v>
      </c>
      <c r="F1210" s="74" t="s">
        <v>174</v>
      </c>
    </row>
    <row r="1211" spans="1:8" ht="15" customHeight="1" thickBot="1" x14ac:dyDescent="0.3">
      <c r="A1211" s="60" t="s">
        <v>79</v>
      </c>
      <c r="B1211" s="61"/>
      <c r="C1211" s="56" t="s">
        <v>18</v>
      </c>
      <c r="D1211" s="76">
        <v>40</v>
      </c>
      <c r="E1211" s="73" t="s">
        <v>138</v>
      </c>
      <c r="F1211" s="74" t="s">
        <v>169</v>
      </c>
    </row>
    <row r="1212" spans="1:8" ht="15" customHeight="1" thickBot="1" x14ac:dyDescent="0.3">
      <c r="A1212" s="60" t="s">
        <v>81</v>
      </c>
      <c r="B1212" s="61"/>
      <c r="C1212" s="56" t="s">
        <v>18</v>
      </c>
      <c r="D1212" s="76" t="s">
        <v>174</v>
      </c>
      <c r="E1212" s="73" t="s">
        <v>174</v>
      </c>
      <c r="F1212" s="74" t="s">
        <v>174</v>
      </c>
    </row>
    <row r="1213" spans="1:8" ht="15" customHeight="1" thickBot="1" x14ac:dyDescent="0.3">
      <c r="A1213" s="60" t="s">
        <v>83</v>
      </c>
      <c r="B1213" s="61"/>
      <c r="C1213" s="56" t="s">
        <v>18</v>
      </c>
      <c r="D1213" s="76">
        <v>40</v>
      </c>
      <c r="E1213" s="73" t="s">
        <v>138</v>
      </c>
      <c r="F1213" s="74" t="s">
        <v>169</v>
      </c>
    </row>
    <row r="1214" spans="1:8" ht="15" customHeight="1" thickBot="1" x14ac:dyDescent="0.3">
      <c r="A1214" s="65" t="s">
        <v>85</v>
      </c>
      <c r="B1214" s="66"/>
      <c r="C1214" s="56" t="s">
        <v>18</v>
      </c>
      <c r="D1214" s="76">
        <v>40</v>
      </c>
      <c r="E1214" s="73" t="s">
        <v>138</v>
      </c>
      <c r="F1214" s="75" t="s">
        <v>169</v>
      </c>
    </row>
    <row r="1215" spans="1:8" ht="15" customHeight="1" thickBot="1" x14ac:dyDescent="0.3"/>
    <row r="1216" spans="1:8" ht="15" customHeight="1" thickBot="1" x14ac:dyDescent="0.3">
      <c r="A1216" s="50" t="s">
        <v>130</v>
      </c>
      <c r="B1216" s="51" t="s">
        <v>150</v>
      </c>
      <c r="C1216" s="52" t="s">
        <v>131</v>
      </c>
      <c r="D1216" s="53" t="s">
        <v>132</v>
      </c>
      <c r="E1216" s="52" t="s">
        <v>133</v>
      </c>
      <c r="F1216" s="54" t="s">
        <v>134</v>
      </c>
    </row>
    <row r="1217" spans="1:6" ht="15" customHeight="1" thickBot="1" x14ac:dyDescent="0.3">
      <c r="A1217" s="55" t="s">
        <v>40</v>
      </c>
      <c r="B1217" s="56"/>
      <c r="C1217" s="56" t="s">
        <v>19</v>
      </c>
      <c r="D1217" s="69">
        <v>270</v>
      </c>
      <c r="E1217" s="70" t="s">
        <v>138</v>
      </c>
      <c r="F1217" s="71" t="s">
        <v>204</v>
      </c>
    </row>
    <row r="1218" spans="1:6" ht="15" customHeight="1" thickBot="1" x14ac:dyDescent="0.3">
      <c r="A1218" s="60" t="s">
        <v>41</v>
      </c>
      <c r="B1218" s="61"/>
      <c r="C1218" s="56" t="s">
        <v>19</v>
      </c>
      <c r="D1218" s="72" t="s">
        <v>539</v>
      </c>
      <c r="E1218" s="73" t="s">
        <v>226</v>
      </c>
      <c r="F1218" s="74" t="s">
        <v>540</v>
      </c>
    </row>
    <row r="1219" spans="1:6" ht="15" customHeight="1" thickBot="1" x14ac:dyDescent="0.3">
      <c r="A1219" s="60" t="s">
        <v>135</v>
      </c>
      <c r="B1219" s="61"/>
      <c r="C1219" s="56" t="s">
        <v>19</v>
      </c>
      <c r="D1219" s="72">
        <v>60</v>
      </c>
      <c r="E1219" s="73" t="s">
        <v>138</v>
      </c>
      <c r="F1219" s="74" t="s">
        <v>336</v>
      </c>
    </row>
    <row r="1220" spans="1:6" ht="15" customHeight="1" thickBot="1" x14ac:dyDescent="0.3">
      <c r="A1220" s="60" t="s">
        <v>136</v>
      </c>
      <c r="B1220" s="61"/>
      <c r="C1220" s="56" t="s">
        <v>19</v>
      </c>
      <c r="D1220" s="72" t="s">
        <v>537</v>
      </c>
      <c r="E1220" s="73" t="s">
        <v>226</v>
      </c>
      <c r="F1220" s="74" t="s">
        <v>538</v>
      </c>
    </row>
    <row r="1221" spans="1:6" ht="15" customHeight="1" thickBot="1" x14ac:dyDescent="0.3">
      <c r="A1221" s="60" t="s">
        <v>137</v>
      </c>
      <c r="B1221" s="61"/>
      <c r="C1221" s="56" t="s">
        <v>19</v>
      </c>
      <c r="D1221" s="72" t="s">
        <v>541</v>
      </c>
      <c r="E1221" s="73" t="s">
        <v>258</v>
      </c>
      <c r="F1221" s="74" t="s">
        <v>542</v>
      </c>
    </row>
    <row r="1222" spans="1:6" ht="15" customHeight="1" thickBot="1" x14ac:dyDescent="0.3">
      <c r="A1222" s="60" t="s">
        <v>56</v>
      </c>
      <c r="B1222" s="61"/>
      <c r="C1222" s="56" t="s">
        <v>19</v>
      </c>
      <c r="D1222" s="76" t="s">
        <v>174</v>
      </c>
      <c r="E1222" s="73" t="s">
        <v>232</v>
      </c>
      <c r="F1222" s="74" t="s">
        <v>232</v>
      </c>
    </row>
    <row r="1223" spans="1:6" ht="15" customHeight="1" thickBot="1" x14ac:dyDescent="0.3">
      <c r="A1223" s="60" t="s">
        <v>60</v>
      </c>
      <c r="B1223" s="61"/>
      <c r="C1223" s="56" t="s">
        <v>19</v>
      </c>
      <c r="D1223" s="76" t="s">
        <v>174</v>
      </c>
      <c r="E1223" s="73" t="s">
        <v>232</v>
      </c>
      <c r="F1223" s="74" t="s">
        <v>232</v>
      </c>
    </row>
    <row r="1224" spans="1:6" ht="15" customHeight="1" thickBot="1" x14ac:dyDescent="0.3">
      <c r="A1224" s="60" t="s">
        <v>59</v>
      </c>
      <c r="B1224" s="61"/>
      <c r="C1224" s="56" t="s">
        <v>19</v>
      </c>
      <c r="D1224" s="76">
        <v>140</v>
      </c>
      <c r="E1224" s="73" t="s">
        <v>138</v>
      </c>
      <c r="F1224" s="71" t="s">
        <v>204</v>
      </c>
    </row>
    <row r="1225" spans="1:6" ht="15" customHeight="1" thickBot="1" x14ac:dyDescent="0.3">
      <c r="A1225" s="60" t="s">
        <v>62</v>
      </c>
      <c r="B1225" s="61"/>
      <c r="C1225" s="56" t="s">
        <v>19</v>
      </c>
      <c r="D1225" s="76">
        <v>165</v>
      </c>
      <c r="E1225" s="73" t="s">
        <v>138</v>
      </c>
      <c r="F1225" s="71" t="s">
        <v>204</v>
      </c>
    </row>
    <row r="1226" spans="1:6" ht="15" customHeight="1" thickBot="1" x14ac:dyDescent="0.3">
      <c r="A1226" s="60" t="s">
        <v>66</v>
      </c>
      <c r="B1226" s="61"/>
      <c r="C1226" s="56" t="s">
        <v>19</v>
      </c>
      <c r="D1226" s="76">
        <v>240</v>
      </c>
      <c r="E1226" s="73" t="s">
        <v>138</v>
      </c>
      <c r="F1226" s="71" t="s">
        <v>204</v>
      </c>
    </row>
    <row r="1227" spans="1:6" ht="15" customHeight="1" thickBot="1" x14ac:dyDescent="0.3">
      <c r="A1227" s="60" t="s">
        <v>68</v>
      </c>
      <c r="B1227" s="61"/>
      <c r="C1227" s="56" t="s">
        <v>19</v>
      </c>
      <c r="D1227" s="76">
        <v>220</v>
      </c>
      <c r="E1227" s="73" t="s">
        <v>138</v>
      </c>
      <c r="F1227" s="71" t="s">
        <v>204</v>
      </c>
    </row>
    <row r="1228" spans="1:6" ht="15" customHeight="1" thickBot="1" x14ac:dyDescent="0.3">
      <c r="A1228" s="60" t="s">
        <v>71</v>
      </c>
      <c r="B1228" s="61"/>
      <c r="C1228" s="56" t="s">
        <v>19</v>
      </c>
      <c r="D1228" s="76" t="s">
        <v>174</v>
      </c>
      <c r="E1228" s="73" t="s">
        <v>232</v>
      </c>
      <c r="F1228" s="74" t="s">
        <v>232</v>
      </c>
    </row>
    <row r="1229" spans="1:6" ht="15" customHeight="1" thickBot="1" x14ac:dyDescent="0.3">
      <c r="A1229" s="60" t="s">
        <v>73</v>
      </c>
      <c r="B1229" s="61"/>
      <c r="C1229" s="56" t="s">
        <v>19</v>
      </c>
      <c r="D1229" s="76">
        <v>240</v>
      </c>
      <c r="E1229" s="73" t="s">
        <v>138</v>
      </c>
      <c r="F1229" s="74" t="s">
        <v>230</v>
      </c>
    </row>
    <row r="1230" spans="1:6" ht="15" customHeight="1" thickBot="1" x14ac:dyDescent="0.3">
      <c r="A1230" s="60" t="s">
        <v>76</v>
      </c>
      <c r="B1230" s="61"/>
      <c r="C1230" s="56" t="s">
        <v>19</v>
      </c>
      <c r="D1230" s="76">
        <v>60</v>
      </c>
      <c r="E1230" s="73" t="s">
        <v>138</v>
      </c>
      <c r="F1230" s="74" t="s">
        <v>196</v>
      </c>
    </row>
    <row r="1231" spans="1:6" ht="15" customHeight="1" thickBot="1" x14ac:dyDescent="0.3">
      <c r="A1231" s="60" t="s">
        <v>79</v>
      </c>
      <c r="B1231" s="61"/>
      <c r="C1231" s="56" t="s">
        <v>19</v>
      </c>
      <c r="D1231" s="76">
        <v>40</v>
      </c>
      <c r="E1231" s="73" t="s">
        <v>138</v>
      </c>
      <c r="F1231" s="74" t="s">
        <v>196</v>
      </c>
    </row>
    <row r="1232" spans="1:6" ht="15" customHeight="1" thickBot="1" x14ac:dyDescent="0.3">
      <c r="A1232" s="60" t="s">
        <v>81</v>
      </c>
      <c r="B1232" s="61"/>
      <c r="C1232" s="56" t="s">
        <v>19</v>
      </c>
      <c r="D1232" s="76" t="s">
        <v>174</v>
      </c>
      <c r="E1232" s="73" t="s">
        <v>232</v>
      </c>
      <c r="F1232" s="74" t="s">
        <v>232</v>
      </c>
    </row>
    <row r="1233" spans="1:6" ht="15" customHeight="1" thickBot="1" x14ac:dyDescent="0.3">
      <c r="A1233" s="60" t="s">
        <v>83</v>
      </c>
      <c r="B1233" s="61"/>
      <c r="C1233" s="56" t="s">
        <v>19</v>
      </c>
      <c r="D1233" s="76" t="s">
        <v>174</v>
      </c>
      <c r="E1233" s="73" t="s">
        <v>232</v>
      </c>
      <c r="F1233" s="74" t="s">
        <v>232</v>
      </c>
    </row>
    <row r="1234" spans="1:6" ht="15" customHeight="1" thickBot="1" x14ac:dyDescent="0.3">
      <c r="A1234" s="65" t="s">
        <v>85</v>
      </c>
      <c r="B1234" s="66"/>
      <c r="C1234" s="56" t="s">
        <v>19</v>
      </c>
      <c r="D1234" s="76" t="s">
        <v>174</v>
      </c>
      <c r="E1234" s="73" t="s">
        <v>232</v>
      </c>
      <c r="F1234" s="75" t="s">
        <v>232</v>
      </c>
    </row>
    <row r="1235" spans="1:6" ht="15" customHeight="1" thickBot="1" x14ac:dyDescent="0.3">
      <c r="A1235" s="50" t="s">
        <v>130</v>
      </c>
      <c r="B1235" s="51" t="s">
        <v>151</v>
      </c>
      <c r="C1235" s="52" t="s">
        <v>131</v>
      </c>
      <c r="D1235" s="53" t="s">
        <v>132</v>
      </c>
      <c r="E1235" s="52" t="s">
        <v>133</v>
      </c>
      <c r="F1235" s="54" t="s">
        <v>134</v>
      </c>
    </row>
    <row r="1236" spans="1:6" ht="15" customHeight="1" thickBot="1" x14ac:dyDescent="0.3">
      <c r="A1236" s="55" t="s">
        <v>40</v>
      </c>
      <c r="B1236" s="56"/>
      <c r="C1236" s="56" t="s">
        <v>17</v>
      </c>
      <c r="D1236" s="69"/>
      <c r="E1236" s="70"/>
      <c r="F1236" s="71"/>
    </row>
    <row r="1237" spans="1:6" ht="15" customHeight="1" thickBot="1" x14ac:dyDescent="0.3">
      <c r="A1237" s="60" t="s">
        <v>41</v>
      </c>
      <c r="B1237" s="61"/>
      <c r="C1237" s="56" t="s">
        <v>17</v>
      </c>
      <c r="D1237" s="72"/>
      <c r="E1237" s="73"/>
      <c r="F1237" s="74"/>
    </row>
    <row r="1238" spans="1:6" ht="15" customHeight="1" thickBot="1" x14ac:dyDescent="0.3">
      <c r="A1238" s="60" t="s">
        <v>135</v>
      </c>
      <c r="B1238" s="61"/>
      <c r="C1238" s="56" t="s">
        <v>17</v>
      </c>
      <c r="D1238" s="72"/>
      <c r="E1238" s="73"/>
      <c r="F1238" s="74"/>
    </row>
    <row r="1239" spans="1:6" ht="15" customHeight="1" thickBot="1" x14ac:dyDescent="0.3">
      <c r="A1239" s="60" t="s">
        <v>136</v>
      </c>
      <c r="B1239" s="61"/>
      <c r="C1239" s="56" t="s">
        <v>17</v>
      </c>
      <c r="D1239" s="72"/>
      <c r="E1239" s="73"/>
      <c r="F1239" s="74"/>
    </row>
    <row r="1240" spans="1:6" ht="15" customHeight="1" thickBot="1" x14ac:dyDescent="0.3">
      <c r="A1240" s="60" t="s">
        <v>137</v>
      </c>
      <c r="B1240" s="61"/>
      <c r="C1240" s="56" t="s">
        <v>17</v>
      </c>
      <c r="D1240" s="72"/>
      <c r="E1240" s="73"/>
      <c r="F1240" s="74"/>
    </row>
    <row r="1241" spans="1:6" ht="15" customHeight="1" thickBot="1" x14ac:dyDescent="0.3">
      <c r="A1241" s="60" t="s">
        <v>56</v>
      </c>
      <c r="B1241" s="61"/>
      <c r="C1241" s="56" t="s">
        <v>17</v>
      </c>
      <c r="D1241" s="76"/>
      <c r="E1241" s="73"/>
      <c r="F1241" s="74"/>
    </row>
    <row r="1242" spans="1:6" ht="15" customHeight="1" thickBot="1" x14ac:dyDescent="0.3">
      <c r="A1242" s="60" t="s">
        <v>60</v>
      </c>
      <c r="B1242" s="61"/>
      <c r="C1242" s="56" t="s">
        <v>17</v>
      </c>
      <c r="D1242" s="76"/>
      <c r="E1242" s="73"/>
      <c r="F1242" s="74"/>
    </row>
    <row r="1243" spans="1:6" ht="15" customHeight="1" thickBot="1" x14ac:dyDescent="0.3">
      <c r="A1243" s="60" t="s">
        <v>59</v>
      </c>
      <c r="B1243" s="61"/>
      <c r="C1243" s="56" t="s">
        <v>17</v>
      </c>
      <c r="D1243" s="76"/>
      <c r="E1243" s="73"/>
      <c r="F1243" s="74"/>
    </row>
    <row r="1244" spans="1:6" ht="15" customHeight="1" thickBot="1" x14ac:dyDescent="0.3">
      <c r="A1244" s="60" t="s">
        <v>62</v>
      </c>
      <c r="B1244" s="61"/>
      <c r="C1244" s="56" t="s">
        <v>17</v>
      </c>
      <c r="D1244" s="76"/>
      <c r="E1244" s="73"/>
      <c r="F1244" s="74"/>
    </row>
    <row r="1245" spans="1:6" ht="15" customHeight="1" thickBot="1" x14ac:dyDescent="0.3">
      <c r="A1245" s="60" t="s">
        <v>66</v>
      </c>
      <c r="B1245" s="61"/>
      <c r="C1245" s="56" t="s">
        <v>17</v>
      </c>
      <c r="D1245" s="76"/>
      <c r="E1245" s="73"/>
      <c r="F1245" s="74"/>
    </row>
    <row r="1246" spans="1:6" ht="15" customHeight="1" thickBot="1" x14ac:dyDescent="0.3">
      <c r="A1246" s="60" t="s">
        <v>68</v>
      </c>
      <c r="B1246" s="61"/>
      <c r="C1246" s="56" t="s">
        <v>17</v>
      </c>
      <c r="D1246" s="76"/>
      <c r="E1246" s="73"/>
      <c r="F1246" s="74"/>
    </row>
    <row r="1247" spans="1:6" ht="15" customHeight="1" thickBot="1" x14ac:dyDescent="0.3">
      <c r="A1247" s="60" t="s">
        <v>71</v>
      </c>
      <c r="B1247" s="61"/>
      <c r="C1247" s="56" t="s">
        <v>17</v>
      </c>
      <c r="D1247" s="76"/>
      <c r="E1247" s="73"/>
      <c r="F1247" s="74"/>
    </row>
    <row r="1248" spans="1:6" ht="15" customHeight="1" thickBot="1" x14ac:dyDescent="0.3">
      <c r="A1248" s="60" t="s">
        <v>73</v>
      </c>
      <c r="B1248" s="61"/>
      <c r="C1248" s="56" t="s">
        <v>17</v>
      </c>
      <c r="D1248" s="76"/>
      <c r="E1248" s="73"/>
      <c r="F1248" s="74"/>
    </row>
    <row r="1249" spans="1:6" ht="15" customHeight="1" thickBot="1" x14ac:dyDescent="0.3">
      <c r="A1249" s="60" t="s">
        <v>76</v>
      </c>
      <c r="B1249" s="61"/>
      <c r="C1249" s="56" t="s">
        <v>17</v>
      </c>
      <c r="D1249" s="76"/>
      <c r="E1249" s="73"/>
      <c r="F1249" s="74"/>
    </row>
    <row r="1250" spans="1:6" ht="15" customHeight="1" thickBot="1" x14ac:dyDescent="0.3">
      <c r="A1250" s="60" t="s">
        <v>79</v>
      </c>
      <c r="B1250" s="61"/>
      <c r="C1250" s="56" t="s">
        <v>17</v>
      </c>
      <c r="D1250" s="76"/>
      <c r="E1250" s="73"/>
      <c r="F1250" s="74"/>
    </row>
    <row r="1251" spans="1:6" ht="15" customHeight="1" thickBot="1" x14ac:dyDescent="0.3">
      <c r="A1251" s="60" t="s">
        <v>81</v>
      </c>
      <c r="B1251" s="61"/>
      <c r="C1251" s="56" t="s">
        <v>17</v>
      </c>
      <c r="D1251" s="76"/>
      <c r="E1251" s="73"/>
      <c r="F1251" s="74"/>
    </row>
    <row r="1252" spans="1:6" ht="15" customHeight="1" thickBot="1" x14ac:dyDescent="0.3">
      <c r="A1252" s="60" t="s">
        <v>83</v>
      </c>
      <c r="B1252" s="61"/>
      <c r="C1252" s="56" t="s">
        <v>17</v>
      </c>
      <c r="D1252" s="76"/>
      <c r="E1252" s="73"/>
      <c r="F1252" s="74"/>
    </row>
    <row r="1253" spans="1:6" ht="15" customHeight="1" thickBot="1" x14ac:dyDescent="0.3">
      <c r="A1253" s="65" t="s">
        <v>85</v>
      </c>
      <c r="B1253" s="66"/>
      <c r="C1253" s="56" t="s">
        <v>17</v>
      </c>
      <c r="D1253" s="76"/>
      <c r="E1253" s="73"/>
      <c r="F1253" s="75"/>
    </row>
    <row r="1254" spans="1:6" ht="15" customHeight="1" thickBot="1" x14ac:dyDescent="0.3">
      <c r="A1254" s="50" t="s">
        <v>130</v>
      </c>
      <c r="B1254" s="51" t="s">
        <v>151</v>
      </c>
      <c r="C1254" s="52" t="s">
        <v>131</v>
      </c>
      <c r="D1254" s="53" t="s">
        <v>132</v>
      </c>
      <c r="E1254" s="52" t="s">
        <v>133</v>
      </c>
      <c r="F1254" s="54" t="s">
        <v>134</v>
      </c>
    </row>
    <row r="1255" spans="1:6" ht="15" customHeight="1" thickBot="1" x14ac:dyDescent="0.3">
      <c r="A1255" s="55" t="s">
        <v>40</v>
      </c>
      <c r="B1255" s="56"/>
      <c r="C1255" s="56" t="s">
        <v>18</v>
      </c>
      <c r="D1255" s="82" t="s">
        <v>547</v>
      </c>
      <c r="E1255" s="83" t="s">
        <v>138</v>
      </c>
      <c r="F1255" s="84" t="s">
        <v>176</v>
      </c>
    </row>
    <row r="1256" spans="1:6" ht="15" customHeight="1" thickBot="1" x14ac:dyDescent="0.3">
      <c r="A1256" s="60" t="s">
        <v>41</v>
      </c>
      <c r="B1256" s="61"/>
      <c r="C1256" s="56" t="s">
        <v>18</v>
      </c>
      <c r="D1256" s="77">
        <v>30</v>
      </c>
      <c r="E1256" s="77" t="s">
        <v>288</v>
      </c>
      <c r="F1256" s="77" t="s">
        <v>543</v>
      </c>
    </row>
    <row r="1257" spans="1:6" ht="15" customHeight="1" thickBot="1" x14ac:dyDescent="0.3">
      <c r="A1257" s="60" t="s">
        <v>135</v>
      </c>
      <c r="B1257" s="61"/>
      <c r="C1257" s="56" t="s">
        <v>18</v>
      </c>
      <c r="D1257" s="85" t="s">
        <v>544</v>
      </c>
      <c r="E1257" s="79" t="s">
        <v>227</v>
      </c>
      <c r="F1257" s="80" t="s">
        <v>545</v>
      </c>
    </row>
    <row r="1258" spans="1:6" ht="15" customHeight="1" thickBot="1" x14ac:dyDescent="0.3">
      <c r="A1258" s="60" t="s">
        <v>136</v>
      </c>
      <c r="B1258" s="61"/>
      <c r="C1258" s="56" t="s">
        <v>18</v>
      </c>
      <c r="D1258" s="85" t="s">
        <v>174</v>
      </c>
      <c r="E1258" s="79" t="s">
        <v>232</v>
      </c>
      <c r="F1258" s="80" t="s">
        <v>232</v>
      </c>
    </row>
    <row r="1259" spans="1:6" ht="15" customHeight="1" thickBot="1" x14ac:dyDescent="0.3">
      <c r="A1259" s="60" t="s">
        <v>137</v>
      </c>
      <c r="B1259" s="61"/>
      <c r="C1259" s="56" t="s">
        <v>18</v>
      </c>
      <c r="D1259" s="85" t="s">
        <v>421</v>
      </c>
      <c r="E1259" s="79" t="s">
        <v>138</v>
      </c>
      <c r="F1259" s="80" t="s">
        <v>546</v>
      </c>
    </row>
    <row r="1260" spans="1:6" ht="15" customHeight="1" thickBot="1" x14ac:dyDescent="0.3">
      <c r="A1260" s="60" t="s">
        <v>56</v>
      </c>
      <c r="B1260" s="61"/>
      <c r="C1260" s="56" t="s">
        <v>18</v>
      </c>
      <c r="D1260" s="77">
        <v>480</v>
      </c>
      <c r="E1260" s="79" t="s">
        <v>237</v>
      </c>
      <c r="F1260" s="80" t="s">
        <v>247</v>
      </c>
    </row>
    <row r="1261" spans="1:6" ht="15" customHeight="1" thickBot="1" x14ac:dyDescent="0.3">
      <c r="A1261" s="60" t="s">
        <v>60</v>
      </c>
      <c r="B1261" s="61"/>
      <c r="C1261" s="56" t="s">
        <v>18</v>
      </c>
      <c r="D1261" s="77">
        <v>480</v>
      </c>
      <c r="E1261" s="79" t="s">
        <v>138</v>
      </c>
      <c r="F1261" s="80" t="s">
        <v>170</v>
      </c>
    </row>
    <row r="1262" spans="1:6" ht="15" customHeight="1" thickBot="1" x14ac:dyDescent="0.3">
      <c r="A1262" s="60" t="s">
        <v>59</v>
      </c>
      <c r="B1262" s="61"/>
      <c r="C1262" s="56" t="s">
        <v>18</v>
      </c>
      <c r="D1262" s="77">
        <v>200</v>
      </c>
      <c r="E1262" s="79" t="s">
        <v>138</v>
      </c>
      <c r="F1262" s="80" t="s">
        <v>204</v>
      </c>
    </row>
    <row r="1263" spans="1:6" ht="15" customHeight="1" thickBot="1" x14ac:dyDescent="0.3">
      <c r="A1263" s="60" t="s">
        <v>62</v>
      </c>
      <c r="B1263" s="61"/>
      <c r="C1263" s="56" t="s">
        <v>18</v>
      </c>
      <c r="D1263" s="77">
        <v>140</v>
      </c>
      <c r="E1263" s="79" t="s">
        <v>138</v>
      </c>
      <c r="F1263" s="80" t="s">
        <v>204</v>
      </c>
    </row>
    <row r="1264" spans="1:6" ht="15" customHeight="1" thickBot="1" x14ac:dyDescent="0.3">
      <c r="A1264" s="60" t="s">
        <v>66</v>
      </c>
      <c r="B1264" s="61"/>
      <c r="C1264" s="56" t="s">
        <v>18</v>
      </c>
      <c r="D1264" s="77">
        <v>170</v>
      </c>
      <c r="E1264" s="79" t="s">
        <v>138</v>
      </c>
      <c r="F1264" s="80" t="s">
        <v>204</v>
      </c>
    </row>
    <row r="1265" spans="1:6" ht="15" customHeight="1" thickBot="1" x14ac:dyDescent="0.3">
      <c r="A1265" s="60" t="s">
        <v>68</v>
      </c>
      <c r="B1265" s="61"/>
      <c r="C1265" s="56" t="s">
        <v>18</v>
      </c>
      <c r="D1265" s="77">
        <v>120</v>
      </c>
      <c r="E1265" s="79" t="s">
        <v>138</v>
      </c>
      <c r="F1265" s="80" t="s">
        <v>204</v>
      </c>
    </row>
    <row r="1266" spans="1:6" ht="15" customHeight="1" thickBot="1" x14ac:dyDescent="0.3">
      <c r="A1266" s="60" t="s">
        <v>71</v>
      </c>
      <c r="B1266" s="61"/>
      <c r="C1266" s="56" t="s">
        <v>18</v>
      </c>
      <c r="D1266" s="77" t="s">
        <v>549</v>
      </c>
      <c r="E1266" s="79" t="s">
        <v>138</v>
      </c>
      <c r="F1266" s="80" t="s">
        <v>173</v>
      </c>
    </row>
    <row r="1267" spans="1:6" ht="15" customHeight="1" thickBot="1" x14ac:dyDescent="0.3">
      <c r="A1267" s="60" t="s">
        <v>73</v>
      </c>
      <c r="B1267" s="61"/>
      <c r="C1267" s="56" t="s">
        <v>18</v>
      </c>
      <c r="D1267" s="77">
        <v>60</v>
      </c>
      <c r="E1267" s="79" t="s">
        <v>138</v>
      </c>
      <c r="F1267" s="80" t="s">
        <v>204</v>
      </c>
    </row>
    <row r="1268" spans="1:6" ht="15" customHeight="1" thickBot="1" x14ac:dyDescent="0.3">
      <c r="A1268" s="60" t="s">
        <v>76</v>
      </c>
      <c r="B1268" s="61"/>
      <c r="C1268" s="56" t="s">
        <v>18</v>
      </c>
      <c r="D1268" s="77" t="s">
        <v>174</v>
      </c>
      <c r="E1268" s="77" t="s">
        <v>138</v>
      </c>
      <c r="F1268" s="77" t="s">
        <v>169</v>
      </c>
    </row>
    <row r="1269" spans="1:6" ht="15" customHeight="1" thickBot="1" x14ac:dyDescent="0.3">
      <c r="A1269" s="60" t="s">
        <v>79</v>
      </c>
      <c r="B1269" s="61"/>
      <c r="C1269" s="56" t="s">
        <v>18</v>
      </c>
      <c r="D1269" s="77" t="s">
        <v>462</v>
      </c>
      <c r="E1269" s="77" t="s">
        <v>256</v>
      </c>
      <c r="F1269" s="77" t="s">
        <v>548</v>
      </c>
    </row>
    <row r="1270" spans="1:6" ht="15" customHeight="1" thickBot="1" x14ac:dyDescent="0.3">
      <c r="A1270" s="60" t="s">
        <v>81</v>
      </c>
      <c r="B1270" s="61"/>
      <c r="C1270" s="56" t="s">
        <v>18</v>
      </c>
      <c r="D1270" s="77" t="s">
        <v>174</v>
      </c>
      <c r="E1270" s="79" t="s">
        <v>232</v>
      </c>
      <c r="F1270" s="80" t="s">
        <v>232</v>
      </c>
    </row>
    <row r="1271" spans="1:6" ht="15" customHeight="1" thickBot="1" x14ac:dyDescent="0.3">
      <c r="A1271" s="60" t="s">
        <v>83</v>
      </c>
      <c r="B1271" s="61"/>
      <c r="C1271" s="56" t="s">
        <v>18</v>
      </c>
      <c r="D1271" s="77">
        <v>40</v>
      </c>
      <c r="E1271" s="77" t="s">
        <v>138</v>
      </c>
      <c r="F1271" s="77" t="s">
        <v>169</v>
      </c>
    </row>
    <row r="1272" spans="1:6" ht="15" customHeight="1" thickBot="1" x14ac:dyDescent="0.3">
      <c r="A1272" s="65" t="s">
        <v>85</v>
      </c>
      <c r="B1272" s="66"/>
      <c r="C1272" s="56" t="s">
        <v>18</v>
      </c>
      <c r="D1272" s="77">
        <v>40</v>
      </c>
      <c r="E1272" s="79" t="s">
        <v>138</v>
      </c>
      <c r="F1272" s="81" t="s">
        <v>169</v>
      </c>
    </row>
    <row r="1273" spans="1:6" ht="15" customHeight="1" thickBot="1" x14ac:dyDescent="0.3">
      <c r="A1273" s="50" t="s">
        <v>130</v>
      </c>
      <c r="B1273" s="51" t="s">
        <v>151</v>
      </c>
      <c r="C1273" s="52" t="s">
        <v>131</v>
      </c>
      <c r="D1273" s="53" t="s">
        <v>132</v>
      </c>
      <c r="E1273" s="52" t="s">
        <v>133</v>
      </c>
      <c r="F1273" s="54" t="s">
        <v>134</v>
      </c>
    </row>
    <row r="1274" spans="1:6" ht="15" customHeight="1" thickBot="1" x14ac:dyDescent="0.3">
      <c r="A1274" s="55" t="s">
        <v>40</v>
      </c>
      <c r="B1274" s="56"/>
      <c r="C1274" s="56" t="s">
        <v>19</v>
      </c>
      <c r="D1274" s="69" t="s">
        <v>215</v>
      </c>
      <c r="E1274" s="70" t="s">
        <v>138</v>
      </c>
      <c r="F1274" s="71" t="s">
        <v>369</v>
      </c>
    </row>
    <row r="1275" spans="1:6" ht="15" customHeight="1" thickBot="1" x14ac:dyDescent="0.3">
      <c r="A1275" s="60" t="s">
        <v>41</v>
      </c>
      <c r="B1275" s="61"/>
      <c r="C1275" s="56" t="s">
        <v>19</v>
      </c>
      <c r="D1275" s="72" t="s">
        <v>174</v>
      </c>
      <c r="E1275" s="73" t="s">
        <v>232</v>
      </c>
      <c r="F1275" s="74" t="s">
        <v>232</v>
      </c>
    </row>
    <row r="1276" spans="1:6" ht="15" customHeight="1" thickBot="1" x14ac:dyDescent="0.3">
      <c r="A1276" s="60" t="s">
        <v>135</v>
      </c>
      <c r="B1276" s="61"/>
      <c r="C1276" s="56" t="s">
        <v>19</v>
      </c>
      <c r="D1276" s="72" t="s">
        <v>553</v>
      </c>
      <c r="E1276" s="73" t="s">
        <v>256</v>
      </c>
      <c r="F1276" s="74" t="s">
        <v>554</v>
      </c>
    </row>
    <row r="1277" spans="1:6" ht="15" customHeight="1" thickBot="1" x14ac:dyDescent="0.3">
      <c r="A1277" s="60" t="s">
        <v>136</v>
      </c>
      <c r="B1277" s="61"/>
      <c r="C1277" s="56" t="s">
        <v>19</v>
      </c>
      <c r="D1277" s="72">
        <v>30</v>
      </c>
      <c r="E1277" s="73" t="s">
        <v>251</v>
      </c>
      <c r="F1277" s="74" t="s">
        <v>555</v>
      </c>
    </row>
    <row r="1278" spans="1:6" ht="15" customHeight="1" thickBot="1" x14ac:dyDescent="0.3">
      <c r="A1278" s="60" t="s">
        <v>137</v>
      </c>
      <c r="B1278" s="61"/>
      <c r="C1278" s="56" t="s">
        <v>19</v>
      </c>
      <c r="D1278" s="72">
        <v>30</v>
      </c>
      <c r="E1278" s="73" t="s">
        <v>237</v>
      </c>
      <c r="F1278" s="74" t="s">
        <v>552</v>
      </c>
    </row>
    <row r="1279" spans="1:6" ht="15" customHeight="1" thickBot="1" x14ac:dyDescent="0.3">
      <c r="A1279" s="60" t="s">
        <v>56</v>
      </c>
      <c r="B1279" s="61"/>
      <c r="C1279" s="56" t="s">
        <v>19</v>
      </c>
      <c r="D1279" s="76">
        <v>480</v>
      </c>
      <c r="E1279" s="73" t="s">
        <v>138</v>
      </c>
      <c r="F1279" s="74" t="s">
        <v>247</v>
      </c>
    </row>
    <row r="1280" spans="1:6" ht="15" customHeight="1" thickBot="1" x14ac:dyDescent="0.3">
      <c r="A1280" s="60" t="s">
        <v>60</v>
      </c>
      <c r="B1280" s="61"/>
      <c r="C1280" s="56" t="s">
        <v>19</v>
      </c>
      <c r="D1280" s="76">
        <v>605</v>
      </c>
      <c r="E1280" s="73" t="s">
        <v>138</v>
      </c>
      <c r="F1280" s="74" t="s">
        <v>170</v>
      </c>
    </row>
    <row r="1281" spans="1:6" ht="15" customHeight="1" thickBot="1" x14ac:dyDescent="0.3">
      <c r="A1281" s="60" t="s">
        <v>59</v>
      </c>
      <c r="B1281" s="61"/>
      <c r="C1281" s="56" t="s">
        <v>19</v>
      </c>
      <c r="D1281" s="76" t="s">
        <v>556</v>
      </c>
      <c r="E1281" s="73" t="s">
        <v>138</v>
      </c>
      <c r="F1281" s="74" t="s">
        <v>369</v>
      </c>
    </row>
    <row r="1282" spans="1:6" ht="15" customHeight="1" thickBot="1" x14ac:dyDescent="0.3">
      <c r="A1282" s="60" t="s">
        <v>62</v>
      </c>
      <c r="B1282" s="61"/>
      <c r="C1282" s="56" t="s">
        <v>19</v>
      </c>
      <c r="D1282" s="76">
        <v>80</v>
      </c>
      <c r="E1282" s="73" t="s">
        <v>138</v>
      </c>
      <c r="F1282" s="74" t="s">
        <v>204</v>
      </c>
    </row>
    <row r="1283" spans="1:6" ht="15" customHeight="1" thickBot="1" x14ac:dyDescent="0.3">
      <c r="A1283" s="60" t="s">
        <v>66</v>
      </c>
      <c r="B1283" s="61"/>
      <c r="C1283" s="56" t="s">
        <v>19</v>
      </c>
      <c r="D1283" s="76">
        <v>160</v>
      </c>
      <c r="E1283" s="73" t="s">
        <v>237</v>
      </c>
      <c r="F1283" s="74" t="s">
        <v>204</v>
      </c>
    </row>
    <row r="1284" spans="1:6" ht="15" customHeight="1" thickBot="1" x14ac:dyDescent="0.3">
      <c r="A1284" s="60" t="s">
        <v>68</v>
      </c>
      <c r="B1284" s="61"/>
      <c r="C1284" s="56" t="s">
        <v>19</v>
      </c>
      <c r="D1284" s="76" t="s">
        <v>550</v>
      </c>
      <c r="E1284" s="73" t="s">
        <v>237</v>
      </c>
      <c r="F1284" s="74" t="s">
        <v>551</v>
      </c>
    </row>
    <row r="1285" spans="1:6" ht="15" customHeight="1" thickBot="1" x14ac:dyDescent="0.3">
      <c r="A1285" s="60" t="s">
        <v>71</v>
      </c>
      <c r="B1285" s="61"/>
      <c r="C1285" s="56" t="s">
        <v>19</v>
      </c>
      <c r="D1285" s="76" t="s">
        <v>174</v>
      </c>
      <c r="E1285" s="73" t="s">
        <v>232</v>
      </c>
      <c r="F1285" s="74" t="s">
        <v>232</v>
      </c>
    </row>
    <row r="1286" spans="1:6" ht="15" customHeight="1" thickBot="1" x14ac:dyDescent="0.3">
      <c r="A1286" s="60" t="s">
        <v>73</v>
      </c>
      <c r="B1286" s="61"/>
      <c r="C1286" s="56" t="s">
        <v>19</v>
      </c>
      <c r="D1286" s="76">
        <v>60</v>
      </c>
      <c r="E1286" s="73" t="s">
        <v>138</v>
      </c>
      <c r="F1286" s="74" t="s">
        <v>196</v>
      </c>
    </row>
    <row r="1287" spans="1:6" ht="15" customHeight="1" thickBot="1" x14ac:dyDescent="0.3">
      <c r="A1287" s="60" t="s">
        <v>76</v>
      </c>
      <c r="B1287" s="61"/>
      <c r="C1287" s="56" t="s">
        <v>19</v>
      </c>
      <c r="D1287" s="76" t="s">
        <v>174</v>
      </c>
      <c r="E1287" s="73" t="s">
        <v>232</v>
      </c>
      <c r="F1287" s="74" t="s">
        <v>232</v>
      </c>
    </row>
    <row r="1288" spans="1:6" ht="15" customHeight="1" thickBot="1" x14ac:dyDescent="0.3">
      <c r="A1288" s="60" t="s">
        <v>79</v>
      </c>
      <c r="B1288" s="61"/>
      <c r="C1288" s="56" t="s">
        <v>19</v>
      </c>
      <c r="D1288" s="76">
        <v>40</v>
      </c>
      <c r="E1288" s="73" t="s">
        <v>138</v>
      </c>
      <c r="F1288" s="74" t="s">
        <v>196</v>
      </c>
    </row>
    <row r="1289" spans="1:6" ht="15" customHeight="1" thickBot="1" x14ac:dyDescent="0.3">
      <c r="A1289" s="60" t="s">
        <v>81</v>
      </c>
      <c r="B1289" s="61"/>
      <c r="C1289" s="56" t="s">
        <v>19</v>
      </c>
      <c r="D1289" s="76" t="s">
        <v>174</v>
      </c>
      <c r="E1289" s="73" t="s">
        <v>232</v>
      </c>
      <c r="F1289" s="74" t="s">
        <v>232</v>
      </c>
    </row>
    <row r="1290" spans="1:6" ht="15" customHeight="1" thickBot="1" x14ac:dyDescent="0.3">
      <c r="A1290" s="60" t="s">
        <v>83</v>
      </c>
      <c r="B1290" s="61"/>
      <c r="C1290" s="56" t="s">
        <v>19</v>
      </c>
      <c r="D1290" s="76" t="s">
        <v>174</v>
      </c>
      <c r="E1290" s="73" t="s">
        <v>232</v>
      </c>
      <c r="F1290" s="74" t="s">
        <v>232</v>
      </c>
    </row>
    <row r="1291" spans="1:6" ht="15" customHeight="1" thickBot="1" x14ac:dyDescent="0.3">
      <c r="A1291" s="65" t="s">
        <v>85</v>
      </c>
      <c r="B1291" s="66"/>
      <c r="C1291" s="56" t="s">
        <v>19</v>
      </c>
      <c r="D1291" s="76" t="s">
        <v>557</v>
      </c>
      <c r="E1291" s="73" t="s">
        <v>138</v>
      </c>
      <c r="F1291" s="75" t="s">
        <v>422</v>
      </c>
    </row>
    <row r="1292" spans="1:6" ht="15" customHeight="1" thickBot="1" x14ac:dyDescent="0.3">
      <c r="A1292" s="50" t="s">
        <v>130</v>
      </c>
      <c r="B1292" s="51" t="s">
        <v>559</v>
      </c>
      <c r="C1292" s="52" t="s">
        <v>131</v>
      </c>
      <c r="D1292" s="53" t="s">
        <v>132</v>
      </c>
      <c r="E1292" s="52" t="s">
        <v>133</v>
      </c>
      <c r="F1292" s="54" t="s">
        <v>134</v>
      </c>
    </row>
    <row r="1293" spans="1:6" ht="15" customHeight="1" thickBot="1" x14ac:dyDescent="0.3">
      <c r="A1293" s="55" t="s">
        <v>40</v>
      </c>
      <c r="B1293" s="56"/>
      <c r="C1293" s="56" t="s">
        <v>17</v>
      </c>
      <c r="D1293" s="82">
        <v>210</v>
      </c>
      <c r="E1293" s="425" t="s">
        <v>181</v>
      </c>
      <c r="F1293" s="84" t="s">
        <v>182</v>
      </c>
    </row>
    <row r="1294" spans="1:6" ht="15" customHeight="1" thickBot="1" x14ac:dyDescent="0.3">
      <c r="A1294" s="60" t="s">
        <v>41</v>
      </c>
      <c r="B1294" s="61"/>
      <c r="C1294" s="56" t="s">
        <v>17</v>
      </c>
      <c r="D1294" s="422" t="s">
        <v>174</v>
      </c>
      <c r="E1294" s="422" t="s">
        <v>174</v>
      </c>
      <c r="F1294" s="422" t="s">
        <v>174</v>
      </c>
    </row>
    <row r="1295" spans="1:6" ht="15" customHeight="1" thickBot="1" x14ac:dyDescent="0.3">
      <c r="A1295" s="60" t="s">
        <v>135</v>
      </c>
      <c r="B1295" s="61"/>
      <c r="C1295" s="56" t="s">
        <v>17</v>
      </c>
      <c r="D1295" s="422" t="s">
        <v>174</v>
      </c>
      <c r="E1295" s="422" t="s">
        <v>174</v>
      </c>
      <c r="F1295" s="422" t="s">
        <v>174</v>
      </c>
    </row>
    <row r="1296" spans="1:6" ht="15" customHeight="1" thickBot="1" x14ac:dyDescent="0.3">
      <c r="A1296" s="60" t="s">
        <v>136</v>
      </c>
      <c r="B1296" s="61"/>
      <c r="C1296" s="56" t="s">
        <v>17</v>
      </c>
      <c r="D1296" s="85">
        <v>60</v>
      </c>
      <c r="E1296" s="424" t="s">
        <v>181</v>
      </c>
      <c r="F1296" s="80" t="s">
        <v>569</v>
      </c>
    </row>
    <row r="1297" spans="1:6" ht="15" customHeight="1" thickBot="1" x14ac:dyDescent="0.3">
      <c r="A1297" s="60" t="s">
        <v>137</v>
      </c>
      <c r="B1297" s="61"/>
      <c r="C1297" s="56" t="s">
        <v>17</v>
      </c>
      <c r="D1297" s="85">
        <v>60</v>
      </c>
      <c r="E1297" s="424" t="s">
        <v>181</v>
      </c>
      <c r="F1297" s="80" t="s">
        <v>570</v>
      </c>
    </row>
    <row r="1298" spans="1:6" ht="15" customHeight="1" thickBot="1" x14ac:dyDescent="0.3">
      <c r="A1298" s="60" t="s">
        <v>56</v>
      </c>
      <c r="B1298" s="61"/>
      <c r="C1298" s="56" t="s">
        <v>17</v>
      </c>
      <c r="D1298" s="77">
        <v>480</v>
      </c>
      <c r="E1298" s="79" t="s">
        <v>181</v>
      </c>
      <c r="F1298" s="80" t="s">
        <v>170</v>
      </c>
    </row>
    <row r="1299" spans="1:6" ht="15" customHeight="1" thickBot="1" x14ac:dyDescent="0.3">
      <c r="A1299" s="60" t="s">
        <v>60</v>
      </c>
      <c r="B1299" s="61"/>
      <c r="C1299" s="56" t="s">
        <v>17</v>
      </c>
      <c r="D1299" s="77" t="s">
        <v>571</v>
      </c>
      <c r="E1299" s="79" t="s">
        <v>189</v>
      </c>
      <c r="F1299" s="80" t="s">
        <v>572</v>
      </c>
    </row>
    <row r="1300" spans="1:6" ht="15" customHeight="1" thickBot="1" x14ac:dyDescent="0.3">
      <c r="A1300" s="60" t="s">
        <v>59</v>
      </c>
      <c r="B1300" s="61"/>
      <c r="C1300" s="56" t="s">
        <v>17</v>
      </c>
      <c r="D1300" s="422">
        <v>115</v>
      </c>
      <c r="E1300" s="79" t="s">
        <v>181</v>
      </c>
      <c r="F1300" s="80" t="s">
        <v>182</v>
      </c>
    </row>
    <row r="1301" spans="1:6" ht="15" customHeight="1" thickBot="1" x14ac:dyDescent="0.3">
      <c r="A1301" s="60" t="s">
        <v>62</v>
      </c>
      <c r="B1301" s="61"/>
      <c r="C1301" s="56" t="s">
        <v>17</v>
      </c>
      <c r="D1301" s="422">
        <v>145</v>
      </c>
      <c r="E1301" s="79" t="s">
        <v>181</v>
      </c>
      <c r="F1301" s="80" t="s">
        <v>182</v>
      </c>
    </row>
    <row r="1302" spans="1:6" ht="15" customHeight="1" thickBot="1" x14ac:dyDescent="0.3">
      <c r="A1302" s="60" t="s">
        <v>66</v>
      </c>
      <c r="B1302" s="61"/>
      <c r="C1302" s="56" t="s">
        <v>17</v>
      </c>
      <c r="D1302" s="422">
        <v>170</v>
      </c>
      <c r="E1302" s="79" t="s">
        <v>181</v>
      </c>
      <c r="F1302" s="80" t="s">
        <v>182</v>
      </c>
    </row>
    <row r="1303" spans="1:6" ht="15" customHeight="1" thickBot="1" x14ac:dyDescent="0.3">
      <c r="A1303" s="60" t="s">
        <v>68</v>
      </c>
      <c r="B1303" s="61"/>
      <c r="C1303" s="56" t="s">
        <v>17</v>
      </c>
      <c r="D1303" s="422">
        <v>70</v>
      </c>
      <c r="E1303" s="79" t="s">
        <v>181</v>
      </c>
      <c r="F1303" s="80" t="s">
        <v>182</v>
      </c>
    </row>
    <row r="1304" spans="1:6" ht="15" customHeight="1" thickBot="1" x14ac:dyDescent="0.3">
      <c r="A1304" s="60" t="s">
        <v>71</v>
      </c>
      <c r="B1304" s="61"/>
      <c r="C1304" s="56" t="s">
        <v>17</v>
      </c>
      <c r="D1304" s="422">
        <v>30</v>
      </c>
      <c r="E1304" s="79" t="s">
        <v>181</v>
      </c>
      <c r="F1304" s="80" t="s">
        <v>182</v>
      </c>
    </row>
    <row r="1305" spans="1:6" ht="15" customHeight="1" thickBot="1" x14ac:dyDescent="0.3">
      <c r="A1305" s="60" t="s">
        <v>73</v>
      </c>
      <c r="B1305" s="61"/>
      <c r="C1305" s="56" t="s">
        <v>17</v>
      </c>
      <c r="D1305" s="422">
        <v>180</v>
      </c>
      <c r="E1305" s="79" t="s">
        <v>181</v>
      </c>
      <c r="F1305" s="80" t="s">
        <v>182</v>
      </c>
    </row>
    <row r="1306" spans="1:6" ht="15" customHeight="1" thickBot="1" x14ac:dyDescent="0.3">
      <c r="A1306" s="60" t="s">
        <v>76</v>
      </c>
      <c r="B1306" s="61"/>
      <c r="C1306" s="56" t="s">
        <v>17</v>
      </c>
      <c r="D1306" s="422" t="s">
        <v>174</v>
      </c>
      <c r="E1306" s="422" t="s">
        <v>174</v>
      </c>
      <c r="F1306" s="422" t="s">
        <v>174</v>
      </c>
    </row>
    <row r="1307" spans="1:6" ht="15" customHeight="1" thickBot="1" x14ac:dyDescent="0.3">
      <c r="A1307" s="60" t="s">
        <v>79</v>
      </c>
      <c r="B1307" s="61"/>
      <c r="C1307" s="56" t="s">
        <v>17</v>
      </c>
      <c r="D1307" s="422" t="s">
        <v>174</v>
      </c>
      <c r="E1307" s="422" t="s">
        <v>174</v>
      </c>
      <c r="F1307" s="422" t="s">
        <v>174</v>
      </c>
    </row>
    <row r="1308" spans="1:6" ht="15" customHeight="1" thickBot="1" x14ac:dyDescent="0.3">
      <c r="A1308" s="60" t="s">
        <v>81</v>
      </c>
      <c r="B1308" s="61"/>
      <c r="C1308" s="56" t="s">
        <v>17</v>
      </c>
      <c r="D1308" s="422">
        <v>480</v>
      </c>
      <c r="E1308" s="79" t="s">
        <v>181</v>
      </c>
      <c r="F1308" s="80" t="s">
        <v>170</v>
      </c>
    </row>
    <row r="1309" spans="1:6" ht="15" customHeight="1" thickBot="1" x14ac:dyDescent="0.3">
      <c r="A1309" s="60" t="s">
        <v>83</v>
      </c>
      <c r="B1309" s="61"/>
      <c r="C1309" s="56" t="s">
        <v>17</v>
      </c>
      <c r="D1309" s="422" t="s">
        <v>174</v>
      </c>
      <c r="E1309" s="422" t="s">
        <v>174</v>
      </c>
      <c r="F1309" s="422" t="s">
        <v>174</v>
      </c>
    </row>
    <row r="1310" spans="1:6" ht="15" customHeight="1" thickBot="1" x14ac:dyDescent="0.3">
      <c r="A1310" s="65" t="s">
        <v>85</v>
      </c>
      <c r="B1310" s="66"/>
      <c r="C1310" s="56" t="s">
        <v>17</v>
      </c>
      <c r="D1310" s="422" t="s">
        <v>174</v>
      </c>
      <c r="E1310" s="422" t="s">
        <v>174</v>
      </c>
      <c r="F1310" s="422" t="s">
        <v>174</v>
      </c>
    </row>
    <row r="1311" spans="1:6" ht="15" customHeight="1" thickBot="1" x14ac:dyDescent="0.3">
      <c r="A1311" s="50" t="s">
        <v>130</v>
      </c>
      <c r="B1311" s="51" t="s">
        <v>559</v>
      </c>
      <c r="C1311" s="52" t="s">
        <v>131</v>
      </c>
      <c r="D1311" s="53" t="s">
        <v>132</v>
      </c>
      <c r="E1311" s="52" t="s">
        <v>133</v>
      </c>
      <c r="F1311" s="54" t="s">
        <v>134</v>
      </c>
    </row>
    <row r="1312" spans="1:6" ht="15" customHeight="1" thickBot="1" x14ac:dyDescent="0.3">
      <c r="A1312" s="55" t="s">
        <v>40</v>
      </c>
      <c r="B1312" s="56"/>
      <c r="C1312" s="86" t="s">
        <v>18</v>
      </c>
      <c r="D1312" s="82" t="s">
        <v>581</v>
      </c>
      <c r="E1312" s="83" t="s">
        <v>138</v>
      </c>
      <c r="F1312" s="84" t="s">
        <v>176</v>
      </c>
    </row>
    <row r="1313" spans="1:6" ht="15" customHeight="1" thickBot="1" x14ac:dyDescent="0.3">
      <c r="A1313" s="60" t="s">
        <v>41</v>
      </c>
      <c r="B1313" s="61"/>
      <c r="C1313" s="86" t="s">
        <v>18</v>
      </c>
      <c r="D1313" s="77" t="s">
        <v>578</v>
      </c>
      <c r="E1313" s="79" t="s">
        <v>226</v>
      </c>
      <c r="F1313" s="81" t="s">
        <v>579</v>
      </c>
    </row>
    <row r="1314" spans="1:6" ht="15" customHeight="1" thickBot="1" x14ac:dyDescent="0.3">
      <c r="A1314" s="60" t="s">
        <v>135</v>
      </c>
      <c r="B1314" s="61"/>
      <c r="C1314" s="86" t="s">
        <v>18</v>
      </c>
      <c r="D1314" s="85" t="s">
        <v>577</v>
      </c>
      <c r="E1314" s="79" t="s">
        <v>138</v>
      </c>
      <c r="F1314" s="80" t="s">
        <v>171</v>
      </c>
    </row>
    <row r="1315" spans="1:6" ht="15" customHeight="1" thickBot="1" x14ac:dyDescent="0.3">
      <c r="A1315" s="60" t="s">
        <v>136</v>
      </c>
      <c r="B1315" s="61"/>
      <c r="C1315" s="86" t="s">
        <v>18</v>
      </c>
      <c r="D1315" s="85" t="s">
        <v>174</v>
      </c>
      <c r="E1315" s="79" t="s">
        <v>174</v>
      </c>
      <c r="F1315" s="80" t="s">
        <v>174</v>
      </c>
    </row>
    <row r="1316" spans="1:6" ht="15" customHeight="1" thickBot="1" x14ac:dyDescent="0.3">
      <c r="A1316" s="60" t="s">
        <v>137</v>
      </c>
      <c r="B1316" s="61"/>
      <c r="C1316" s="86" t="s">
        <v>18</v>
      </c>
      <c r="D1316" s="85">
        <v>30</v>
      </c>
      <c r="E1316" s="79" t="s">
        <v>138</v>
      </c>
      <c r="F1316" s="80" t="s">
        <v>580</v>
      </c>
    </row>
    <row r="1317" spans="1:6" ht="15" customHeight="1" thickBot="1" x14ac:dyDescent="0.3">
      <c r="A1317" s="60" t="s">
        <v>56</v>
      </c>
      <c r="B1317" s="61"/>
      <c r="C1317" s="86" t="s">
        <v>18</v>
      </c>
      <c r="D1317" s="77" t="s">
        <v>174</v>
      </c>
      <c r="E1317" s="79" t="s">
        <v>174</v>
      </c>
      <c r="F1317" s="80" t="s">
        <v>174</v>
      </c>
    </row>
    <row r="1318" spans="1:6" ht="15" customHeight="1" thickBot="1" x14ac:dyDescent="0.3">
      <c r="A1318" s="60" t="s">
        <v>60</v>
      </c>
      <c r="B1318" s="61"/>
      <c r="C1318" s="86" t="s">
        <v>18</v>
      </c>
      <c r="D1318" s="77" t="s">
        <v>575</v>
      </c>
      <c r="E1318" s="79" t="s">
        <v>262</v>
      </c>
      <c r="F1318" s="80" t="s">
        <v>576</v>
      </c>
    </row>
    <row r="1319" spans="1:6" ht="15" customHeight="1" thickBot="1" x14ac:dyDescent="0.3">
      <c r="A1319" s="60" t="s">
        <v>59</v>
      </c>
      <c r="B1319" s="61"/>
      <c r="C1319" s="86" t="s">
        <v>18</v>
      </c>
      <c r="D1319" s="77" t="s">
        <v>174</v>
      </c>
      <c r="E1319" s="79" t="s">
        <v>141</v>
      </c>
      <c r="F1319" s="80"/>
    </row>
    <row r="1320" spans="1:6" ht="15" customHeight="1" thickBot="1" x14ac:dyDescent="0.3">
      <c r="A1320" s="60" t="s">
        <v>62</v>
      </c>
      <c r="B1320" s="61"/>
      <c r="C1320" s="86" t="s">
        <v>18</v>
      </c>
      <c r="D1320" s="77">
        <v>80</v>
      </c>
      <c r="E1320" s="79" t="s">
        <v>138</v>
      </c>
      <c r="F1320" s="80" t="s">
        <v>178</v>
      </c>
    </row>
    <row r="1321" spans="1:6" ht="15" customHeight="1" thickBot="1" x14ac:dyDescent="0.3">
      <c r="A1321" s="60" t="s">
        <v>66</v>
      </c>
      <c r="B1321" s="61"/>
      <c r="C1321" s="86" t="s">
        <v>18</v>
      </c>
      <c r="D1321" s="77">
        <v>128</v>
      </c>
      <c r="E1321" s="79" t="s">
        <v>138</v>
      </c>
      <c r="F1321" s="80" t="s">
        <v>178</v>
      </c>
    </row>
    <row r="1322" spans="1:6" ht="15" customHeight="1" thickBot="1" x14ac:dyDescent="0.3">
      <c r="A1322" s="60" t="s">
        <v>68</v>
      </c>
      <c r="B1322" s="61"/>
      <c r="C1322" s="86" t="s">
        <v>18</v>
      </c>
      <c r="D1322" s="77">
        <v>120</v>
      </c>
      <c r="E1322" s="79" t="s">
        <v>138</v>
      </c>
      <c r="F1322" s="80" t="s">
        <v>178</v>
      </c>
    </row>
    <row r="1323" spans="1:6" ht="15" customHeight="1" thickBot="1" x14ac:dyDescent="0.3">
      <c r="A1323" s="60" t="s">
        <v>71</v>
      </c>
      <c r="B1323" s="61"/>
      <c r="C1323" s="86" t="s">
        <v>18</v>
      </c>
      <c r="D1323" s="77">
        <v>45</v>
      </c>
      <c r="E1323" s="79" t="s">
        <v>138</v>
      </c>
      <c r="F1323" s="80" t="s">
        <v>169</v>
      </c>
    </row>
    <row r="1324" spans="1:6" ht="15" customHeight="1" thickBot="1" x14ac:dyDescent="0.3">
      <c r="A1324" s="60" t="s">
        <v>73</v>
      </c>
      <c r="B1324" s="61"/>
      <c r="C1324" s="86" t="s">
        <v>18</v>
      </c>
      <c r="D1324" s="77">
        <v>50</v>
      </c>
      <c r="E1324" s="79" t="s">
        <v>138</v>
      </c>
      <c r="F1324" s="80" t="s">
        <v>169</v>
      </c>
    </row>
    <row r="1325" spans="1:6" ht="15" customHeight="1" thickBot="1" x14ac:dyDescent="0.3">
      <c r="A1325" s="60" t="s">
        <v>76</v>
      </c>
      <c r="B1325" s="61"/>
      <c r="C1325" s="86" t="s">
        <v>18</v>
      </c>
      <c r="D1325" s="77">
        <v>40</v>
      </c>
      <c r="E1325" s="79" t="s">
        <v>138</v>
      </c>
      <c r="F1325" s="80" t="s">
        <v>169</v>
      </c>
    </row>
    <row r="1326" spans="1:6" ht="15" customHeight="1" thickBot="1" x14ac:dyDescent="0.3">
      <c r="A1326" s="60" t="s">
        <v>79</v>
      </c>
      <c r="B1326" s="61"/>
      <c r="C1326" s="86" t="s">
        <v>18</v>
      </c>
      <c r="D1326" s="77">
        <v>40</v>
      </c>
      <c r="E1326" s="79" t="s">
        <v>138</v>
      </c>
      <c r="F1326" s="80" t="s">
        <v>169</v>
      </c>
    </row>
    <row r="1327" spans="1:6" ht="15" customHeight="1" thickBot="1" x14ac:dyDescent="0.3">
      <c r="A1327" s="60" t="s">
        <v>81</v>
      </c>
      <c r="B1327" s="61"/>
      <c r="C1327" s="86" t="s">
        <v>18</v>
      </c>
      <c r="D1327" s="77" t="s">
        <v>174</v>
      </c>
      <c r="E1327" s="79" t="s">
        <v>174</v>
      </c>
      <c r="F1327" s="80" t="s">
        <v>174</v>
      </c>
    </row>
    <row r="1328" spans="1:6" ht="15" customHeight="1" thickBot="1" x14ac:dyDescent="0.3">
      <c r="A1328" s="60" t="s">
        <v>83</v>
      </c>
      <c r="B1328" s="61"/>
      <c r="C1328" s="86" t="s">
        <v>18</v>
      </c>
      <c r="D1328" s="77" t="s">
        <v>174</v>
      </c>
      <c r="E1328" s="79" t="s">
        <v>174</v>
      </c>
      <c r="F1328" s="80" t="s">
        <v>174</v>
      </c>
    </row>
    <row r="1329" spans="1:6" ht="15" customHeight="1" thickBot="1" x14ac:dyDescent="0.3">
      <c r="A1329" s="65" t="s">
        <v>85</v>
      </c>
      <c r="B1329" s="66"/>
      <c r="C1329" s="86" t="s">
        <v>18</v>
      </c>
      <c r="D1329" s="77">
        <v>40</v>
      </c>
      <c r="E1329" s="79" t="s">
        <v>138</v>
      </c>
      <c r="F1329" s="81" t="s">
        <v>169</v>
      </c>
    </row>
    <row r="1330" spans="1:6" ht="15" customHeight="1" thickBot="1" x14ac:dyDescent="0.3">
      <c r="A1330" s="50" t="s">
        <v>130</v>
      </c>
      <c r="B1330" s="51" t="s">
        <v>559</v>
      </c>
      <c r="C1330" s="52" t="s">
        <v>131</v>
      </c>
      <c r="D1330" s="53" t="s">
        <v>132</v>
      </c>
      <c r="E1330" s="52" t="s">
        <v>133</v>
      </c>
      <c r="F1330" s="54" t="s">
        <v>134</v>
      </c>
    </row>
    <row r="1331" spans="1:6" ht="15" customHeight="1" thickBot="1" x14ac:dyDescent="0.3">
      <c r="A1331" s="55" t="s">
        <v>40</v>
      </c>
      <c r="B1331" s="56"/>
      <c r="C1331" s="56" t="s">
        <v>19</v>
      </c>
      <c r="D1331" s="69">
        <v>345</v>
      </c>
      <c r="E1331" s="70" t="s">
        <v>138</v>
      </c>
      <c r="F1331" s="71" t="s">
        <v>204</v>
      </c>
    </row>
    <row r="1332" spans="1:6" ht="15" customHeight="1" thickBot="1" x14ac:dyDescent="0.3">
      <c r="A1332" s="60" t="s">
        <v>41</v>
      </c>
      <c r="B1332" s="61"/>
      <c r="C1332" s="56" t="s">
        <v>19</v>
      </c>
      <c r="D1332" s="72" t="s">
        <v>582</v>
      </c>
      <c r="E1332" s="73" t="s">
        <v>239</v>
      </c>
      <c r="F1332" s="74" t="s">
        <v>583</v>
      </c>
    </row>
    <row r="1333" spans="1:6" ht="15" customHeight="1" thickBot="1" x14ac:dyDescent="0.3">
      <c r="A1333" s="60" t="s">
        <v>135</v>
      </c>
      <c r="B1333" s="61"/>
      <c r="C1333" s="56" t="s">
        <v>19</v>
      </c>
      <c r="D1333" s="72">
        <v>35</v>
      </c>
      <c r="E1333" s="73" t="s">
        <v>138</v>
      </c>
      <c r="F1333" s="74" t="s">
        <v>196</v>
      </c>
    </row>
    <row r="1334" spans="1:6" ht="15" customHeight="1" thickBot="1" x14ac:dyDescent="0.3">
      <c r="A1334" s="60" t="s">
        <v>136</v>
      </c>
      <c r="B1334" s="61"/>
      <c r="C1334" s="56" t="s">
        <v>19</v>
      </c>
      <c r="D1334" s="72">
        <v>40</v>
      </c>
      <c r="E1334" s="73" t="s">
        <v>138</v>
      </c>
      <c r="F1334" s="74" t="s">
        <v>196</v>
      </c>
    </row>
    <row r="1335" spans="1:6" ht="15" customHeight="1" thickBot="1" x14ac:dyDescent="0.3">
      <c r="A1335" s="60" t="s">
        <v>137</v>
      </c>
      <c r="B1335" s="61"/>
      <c r="C1335" s="56" t="s">
        <v>19</v>
      </c>
      <c r="D1335" s="72" t="s">
        <v>584</v>
      </c>
      <c r="E1335" s="73" t="s">
        <v>213</v>
      </c>
      <c r="F1335" s="74" t="s">
        <v>585</v>
      </c>
    </row>
    <row r="1336" spans="1:6" ht="15" customHeight="1" thickBot="1" x14ac:dyDescent="0.3">
      <c r="A1336" s="60" t="s">
        <v>56</v>
      </c>
      <c r="B1336" s="61"/>
      <c r="C1336" s="56" t="s">
        <v>19</v>
      </c>
      <c r="D1336" s="76" t="s">
        <v>174</v>
      </c>
      <c r="E1336" s="76" t="s">
        <v>174</v>
      </c>
      <c r="F1336" s="76" t="s">
        <v>174</v>
      </c>
    </row>
    <row r="1337" spans="1:6" ht="15" customHeight="1" thickBot="1" x14ac:dyDescent="0.3">
      <c r="A1337" s="60" t="s">
        <v>60</v>
      </c>
      <c r="B1337" s="61"/>
      <c r="C1337" s="56" t="s">
        <v>19</v>
      </c>
      <c r="D1337" s="76" t="s">
        <v>174</v>
      </c>
      <c r="E1337" s="76" t="s">
        <v>174</v>
      </c>
      <c r="F1337" s="76" t="s">
        <v>174</v>
      </c>
    </row>
    <row r="1338" spans="1:6" ht="15" customHeight="1" thickBot="1" x14ac:dyDescent="0.3">
      <c r="A1338" s="60" t="s">
        <v>59</v>
      </c>
      <c r="B1338" s="61"/>
      <c r="C1338" s="56" t="s">
        <v>19</v>
      </c>
      <c r="D1338" s="76">
        <v>180</v>
      </c>
      <c r="E1338" s="73" t="s">
        <v>138</v>
      </c>
      <c r="F1338" s="71" t="s">
        <v>204</v>
      </c>
    </row>
    <row r="1339" spans="1:6" ht="15" customHeight="1" thickBot="1" x14ac:dyDescent="0.3">
      <c r="A1339" s="60" t="s">
        <v>62</v>
      </c>
      <c r="B1339" s="61"/>
      <c r="C1339" s="56" t="s">
        <v>19</v>
      </c>
      <c r="D1339" s="76">
        <v>110</v>
      </c>
      <c r="E1339" s="73" t="s">
        <v>138</v>
      </c>
      <c r="F1339" s="71" t="s">
        <v>204</v>
      </c>
    </row>
    <row r="1340" spans="1:6" ht="15" customHeight="1" thickBot="1" x14ac:dyDescent="0.3">
      <c r="A1340" s="60" t="s">
        <v>66</v>
      </c>
      <c r="B1340" s="61"/>
      <c r="C1340" s="56" t="s">
        <v>19</v>
      </c>
      <c r="D1340" s="76">
        <v>160</v>
      </c>
      <c r="E1340" s="73" t="s">
        <v>138</v>
      </c>
      <c r="F1340" s="71" t="s">
        <v>204</v>
      </c>
    </row>
    <row r="1341" spans="1:6" ht="15" customHeight="1" thickBot="1" x14ac:dyDescent="0.3">
      <c r="A1341" s="60" t="s">
        <v>68</v>
      </c>
      <c r="B1341" s="61"/>
      <c r="C1341" s="56" t="s">
        <v>19</v>
      </c>
      <c r="D1341" s="76">
        <v>90</v>
      </c>
      <c r="E1341" s="73" t="s">
        <v>138</v>
      </c>
      <c r="F1341" s="74" t="s">
        <v>204</v>
      </c>
    </row>
    <row r="1342" spans="1:6" ht="15" customHeight="1" thickBot="1" x14ac:dyDescent="0.3">
      <c r="A1342" s="60" t="s">
        <v>71</v>
      </c>
      <c r="B1342" s="61"/>
      <c r="C1342" s="56" t="s">
        <v>19</v>
      </c>
      <c r="D1342" s="76">
        <v>60</v>
      </c>
      <c r="E1342" s="73" t="s">
        <v>138</v>
      </c>
      <c r="F1342" s="74" t="s">
        <v>196</v>
      </c>
    </row>
    <row r="1343" spans="1:6" ht="15" customHeight="1" thickBot="1" x14ac:dyDescent="0.3">
      <c r="A1343" s="60" t="s">
        <v>73</v>
      </c>
      <c r="B1343" s="61"/>
      <c r="C1343" s="56" t="s">
        <v>19</v>
      </c>
      <c r="D1343" s="76">
        <v>60</v>
      </c>
      <c r="E1343" s="73" t="s">
        <v>138</v>
      </c>
      <c r="F1343" s="74" t="s">
        <v>196</v>
      </c>
    </row>
    <row r="1344" spans="1:6" ht="15" customHeight="1" thickBot="1" x14ac:dyDescent="0.3">
      <c r="A1344" s="60" t="s">
        <v>76</v>
      </c>
      <c r="B1344" s="61"/>
      <c r="C1344" s="56" t="s">
        <v>19</v>
      </c>
      <c r="D1344" s="76">
        <v>40</v>
      </c>
      <c r="E1344" s="73" t="s">
        <v>138</v>
      </c>
      <c r="F1344" s="74" t="s">
        <v>196</v>
      </c>
    </row>
    <row r="1345" spans="1:6" ht="15" customHeight="1" thickBot="1" x14ac:dyDescent="0.3">
      <c r="A1345" s="60" t="s">
        <v>79</v>
      </c>
      <c r="B1345" s="61"/>
      <c r="C1345" s="56" t="s">
        <v>19</v>
      </c>
      <c r="D1345" s="76">
        <v>40</v>
      </c>
      <c r="E1345" s="73" t="s">
        <v>138</v>
      </c>
      <c r="F1345" s="74" t="s">
        <v>196</v>
      </c>
    </row>
    <row r="1346" spans="1:6" ht="15" customHeight="1" thickBot="1" x14ac:dyDescent="0.3">
      <c r="A1346" s="60" t="s">
        <v>81</v>
      </c>
      <c r="B1346" s="61"/>
      <c r="C1346" s="56" t="s">
        <v>17</v>
      </c>
      <c r="D1346" s="76" t="s">
        <v>174</v>
      </c>
      <c r="E1346" s="73" t="s">
        <v>174</v>
      </c>
      <c r="F1346" s="74" t="s">
        <v>174</v>
      </c>
    </row>
    <row r="1347" spans="1:6" ht="15" customHeight="1" thickBot="1" x14ac:dyDescent="0.3">
      <c r="A1347" s="60" t="s">
        <v>83</v>
      </c>
      <c r="B1347" s="61"/>
      <c r="C1347" s="56" t="s">
        <v>19</v>
      </c>
      <c r="D1347" s="76">
        <v>35</v>
      </c>
      <c r="E1347" s="73" t="s">
        <v>138</v>
      </c>
      <c r="F1347" s="74" t="s">
        <v>196</v>
      </c>
    </row>
    <row r="1348" spans="1:6" ht="15" customHeight="1" thickBot="1" x14ac:dyDescent="0.3">
      <c r="A1348" s="65" t="s">
        <v>85</v>
      </c>
      <c r="B1348" s="66"/>
      <c r="C1348" s="56" t="s">
        <v>19</v>
      </c>
      <c r="D1348" s="76">
        <v>160</v>
      </c>
      <c r="E1348" s="73" t="s">
        <v>138</v>
      </c>
      <c r="F1348" s="75" t="s">
        <v>586</v>
      </c>
    </row>
    <row r="1349" spans="1:6" ht="15" customHeight="1" thickBot="1" x14ac:dyDescent="0.3">
      <c r="A1349" s="50" t="s">
        <v>130</v>
      </c>
      <c r="B1349" s="51" t="s">
        <v>560</v>
      </c>
      <c r="C1349" s="52" t="s">
        <v>131</v>
      </c>
      <c r="D1349" s="53" t="s">
        <v>132</v>
      </c>
      <c r="E1349" s="52" t="s">
        <v>133</v>
      </c>
      <c r="F1349" s="54" t="s">
        <v>134</v>
      </c>
    </row>
    <row r="1350" spans="1:6" ht="15" customHeight="1" thickBot="1" x14ac:dyDescent="0.3">
      <c r="A1350" s="55" t="s">
        <v>40</v>
      </c>
      <c r="B1350" s="56"/>
      <c r="C1350" s="56" t="s">
        <v>17</v>
      </c>
      <c r="D1350" s="69"/>
      <c r="E1350" s="70"/>
      <c r="F1350" s="71"/>
    </row>
    <row r="1351" spans="1:6" ht="15" customHeight="1" thickBot="1" x14ac:dyDescent="0.3">
      <c r="A1351" s="60" t="s">
        <v>41</v>
      </c>
      <c r="B1351" s="61"/>
      <c r="C1351" s="56" t="s">
        <v>17</v>
      </c>
      <c r="D1351" s="72"/>
      <c r="E1351" s="73"/>
      <c r="F1351" s="74"/>
    </row>
    <row r="1352" spans="1:6" ht="15" customHeight="1" thickBot="1" x14ac:dyDescent="0.3">
      <c r="A1352" s="60" t="s">
        <v>135</v>
      </c>
      <c r="B1352" s="61"/>
      <c r="C1352" s="56" t="s">
        <v>17</v>
      </c>
      <c r="D1352" s="72"/>
      <c r="E1352" s="73"/>
      <c r="F1352" s="74"/>
    </row>
    <row r="1353" spans="1:6" ht="15" customHeight="1" thickBot="1" x14ac:dyDescent="0.3">
      <c r="A1353" s="60" t="s">
        <v>136</v>
      </c>
      <c r="B1353" s="61"/>
      <c r="C1353" s="56" t="s">
        <v>17</v>
      </c>
      <c r="D1353" s="72"/>
      <c r="E1353" s="73"/>
      <c r="F1353" s="74"/>
    </row>
    <row r="1354" spans="1:6" ht="15" customHeight="1" thickBot="1" x14ac:dyDescent="0.3">
      <c r="A1354" s="60" t="s">
        <v>137</v>
      </c>
      <c r="B1354" s="61"/>
      <c r="C1354" s="56" t="s">
        <v>17</v>
      </c>
      <c r="D1354" s="72"/>
      <c r="E1354" s="73"/>
      <c r="F1354" s="74"/>
    </row>
    <row r="1355" spans="1:6" ht="15" customHeight="1" thickBot="1" x14ac:dyDescent="0.3">
      <c r="A1355" s="60" t="s">
        <v>56</v>
      </c>
      <c r="B1355" s="61"/>
      <c r="C1355" s="56" t="s">
        <v>17</v>
      </c>
      <c r="D1355" s="76"/>
      <c r="E1355" s="73"/>
      <c r="F1355" s="74"/>
    </row>
    <row r="1356" spans="1:6" ht="15" customHeight="1" thickBot="1" x14ac:dyDescent="0.3">
      <c r="A1356" s="60" t="s">
        <v>60</v>
      </c>
      <c r="B1356" s="61"/>
      <c r="C1356" s="56" t="s">
        <v>17</v>
      </c>
      <c r="D1356" s="76"/>
      <c r="E1356" s="73"/>
      <c r="F1356" s="74"/>
    </row>
    <row r="1357" spans="1:6" ht="15" customHeight="1" thickBot="1" x14ac:dyDescent="0.3">
      <c r="A1357" s="60" t="s">
        <v>59</v>
      </c>
      <c r="B1357" s="61"/>
      <c r="C1357" s="56" t="s">
        <v>17</v>
      </c>
      <c r="D1357" s="76"/>
      <c r="E1357" s="73"/>
      <c r="F1357" s="74"/>
    </row>
    <row r="1358" spans="1:6" ht="15" customHeight="1" thickBot="1" x14ac:dyDescent="0.3">
      <c r="A1358" s="60" t="s">
        <v>62</v>
      </c>
      <c r="B1358" s="61"/>
      <c r="C1358" s="56" t="s">
        <v>17</v>
      </c>
      <c r="D1358" s="76"/>
      <c r="E1358" s="73"/>
      <c r="F1358" s="74"/>
    </row>
    <row r="1359" spans="1:6" ht="15" customHeight="1" thickBot="1" x14ac:dyDescent="0.3">
      <c r="A1359" s="60" t="s">
        <v>66</v>
      </c>
      <c r="B1359" s="61"/>
      <c r="C1359" s="56" t="s">
        <v>17</v>
      </c>
      <c r="D1359" s="76"/>
      <c r="E1359" s="73"/>
      <c r="F1359" s="74"/>
    </row>
    <row r="1360" spans="1:6" ht="15" customHeight="1" thickBot="1" x14ac:dyDescent="0.3">
      <c r="A1360" s="60" t="s">
        <v>68</v>
      </c>
      <c r="B1360" s="61"/>
      <c r="C1360" s="56" t="s">
        <v>17</v>
      </c>
      <c r="D1360" s="76"/>
      <c r="E1360" s="73"/>
      <c r="F1360" s="74"/>
    </row>
    <row r="1361" spans="1:6" ht="15" customHeight="1" thickBot="1" x14ac:dyDescent="0.3">
      <c r="A1361" s="60" t="s">
        <v>71</v>
      </c>
      <c r="B1361" s="61"/>
      <c r="C1361" s="56" t="s">
        <v>17</v>
      </c>
      <c r="D1361" s="76"/>
      <c r="E1361" s="73"/>
      <c r="F1361" s="74"/>
    </row>
    <row r="1362" spans="1:6" ht="15" customHeight="1" thickBot="1" x14ac:dyDescent="0.3">
      <c r="A1362" s="60" t="s">
        <v>73</v>
      </c>
      <c r="B1362" s="61"/>
      <c r="C1362" s="56" t="s">
        <v>17</v>
      </c>
      <c r="D1362" s="76"/>
      <c r="E1362" s="73"/>
      <c r="F1362" s="74"/>
    </row>
    <row r="1363" spans="1:6" ht="15" customHeight="1" thickBot="1" x14ac:dyDescent="0.3">
      <c r="A1363" s="60" t="s">
        <v>76</v>
      </c>
      <c r="B1363" s="61"/>
      <c r="C1363" s="56" t="s">
        <v>17</v>
      </c>
      <c r="D1363" s="76"/>
      <c r="E1363" s="73"/>
      <c r="F1363" s="74"/>
    </row>
    <row r="1364" spans="1:6" ht="15" customHeight="1" thickBot="1" x14ac:dyDescent="0.3">
      <c r="A1364" s="60" t="s">
        <v>79</v>
      </c>
      <c r="B1364" s="61"/>
      <c r="C1364" s="56" t="s">
        <v>17</v>
      </c>
      <c r="D1364" s="76"/>
      <c r="E1364" s="73"/>
      <c r="F1364" s="74"/>
    </row>
    <row r="1365" spans="1:6" ht="15" customHeight="1" thickBot="1" x14ac:dyDescent="0.3">
      <c r="A1365" s="60" t="s">
        <v>81</v>
      </c>
      <c r="B1365" s="61"/>
      <c r="C1365" s="56" t="s">
        <v>17</v>
      </c>
      <c r="D1365" s="76"/>
      <c r="E1365" s="73"/>
      <c r="F1365" s="74"/>
    </row>
    <row r="1366" spans="1:6" ht="15" customHeight="1" thickBot="1" x14ac:dyDescent="0.3">
      <c r="A1366" s="60" t="s">
        <v>83</v>
      </c>
      <c r="B1366" s="61"/>
      <c r="C1366" s="56" t="s">
        <v>17</v>
      </c>
      <c r="D1366" s="76"/>
      <c r="E1366" s="73"/>
      <c r="F1366" s="74"/>
    </row>
    <row r="1367" spans="1:6" ht="15" customHeight="1" thickBot="1" x14ac:dyDescent="0.3">
      <c r="A1367" s="65" t="s">
        <v>85</v>
      </c>
      <c r="B1367" s="66"/>
      <c r="C1367" s="56" t="s">
        <v>17</v>
      </c>
      <c r="D1367" s="76"/>
      <c r="E1367" s="73"/>
      <c r="F1367" s="74"/>
    </row>
    <row r="1368" spans="1:6" ht="15" customHeight="1" thickBot="1" x14ac:dyDescent="0.3">
      <c r="A1368" s="50" t="s">
        <v>130</v>
      </c>
      <c r="B1368" s="51" t="s">
        <v>560</v>
      </c>
      <c r="C1368" s="52" t="s">
        <v>131</v>
      </c>
      <c r="D1368" s="53" t="s">
        <v>132</v>
      </c>
      <c r="E1368" s="52" t="s">
        <v>133</v>
      </c>
      <c r="F1368" s="54" t="s">
        <v>134</v>
      </c>
    </row>
    <row r="1369" spans="1:6" ht="15" customHeight="1" thickBot="1" x14ac:dyDescent="0.3">
      <c r="A1369" s="55" t="s">
        <v>40</v>
      </c>
      <c r="B1369" s="56"/>
      <c r="C1369" s="56" t="s">
        <v>18</v>
      </c>
      <c r="D1369" s="82" t="s">
        <v>587</v>
      </c>
      <c r="E1369" s="83" t="s">
        <v>588</v>
      </c>
      <c r="F1369" s="84" t="s">
        <v>589</v>
      </c>
    </row>
    <row r="1370" spans="1:6" ht="15" customHeight="1" thickBot="1" x14ac:dyDescent="0.3">
      <c r="A1370" s="60" t="s">
        <v>41</v>
      </c>
      <c r="B1370" s="61"/>
      <c r="C1370" s="56" t="s">
        <v>18</v>
      </c>
      <c r="D1370" s="77">
        <v>140</v>
      </c>
      <c r="E1370" s="77" t="s">
        <v>138</v>
      </c>
      <c r="F1370" s="77" t="s">
        <v>590</v>
      </c>
    </row>
    <row r="1371" spans="1:6" ht="15" customHeight="1" thickBot="1" x14ac:dyDescent="0.3">
      <c r="A1371" s="60" t="s">
        <v>135</v>
      </c>
      <c r="B1371" s="61"/>
      <c r="C1371" s="56" t="s">
        <v>18</v>
      </c>
      <c r="D1371" s="85" t="s">
        <v>591</v>
      </c>
      <c r="E1371" s="79" t="s">
        <v>138</v>
      </c>
      <c r="F1371" s="80" t="s">
        <v>592</v>
      </c>
    </row>
    <row r="1372" spans="1:6" ht="15" customHeight="1" thickBot="1" x14ac:dyDescent="0.3">
      <c r="A1372" s="60" t="s">
        <v>136</v>
      </c>
      <c r="B1372" s="61"/>
      <c r="C1372" s="56" t="s">
        <v>18</v>
      </c>
      <c r="D1372" s="85" t="s">
        <v>595</v>
      </c>
      <c r="E1372" s="79" t="s">
        <v>138</v>
      </c>
      <c r="F1372" s="80" t="s">
        <v>596</v>
      </c>
    </row>
    <row r="1373" spans="1:6" ht="15" customHeight="1" thickBot="1" x14ac:dyDescent="0.3">
      <c r="A1373" s="60" t="s">
        <v>137</v>
      </c>
      <c r="B1373" s="61"/>
      <c r="C1373" s="56" t="s">
        <v>18</v>
      </c>
      <c r="D1373" s="85" t="s">
        <v>593</v>
      </c>
      <c r="E1373" s="79" t="s">
        <v>138</v>
      </c>
      <c r="F1373" s="80" t="s">
        <v>594</v>
      </c>
    </row>
    <row r="1374" spans="1:6" ht="15" customHeight="1" thickBot="1" x14ac:dyDescent="0.3">
      <c r="A1374" s="60" t="s">
        <v>56</v>
      </c>
      <c r="B1374" s="61"/>
      <c r="C1374" s="56" t="s">
        <v>18</v>
      </c>
      <c r="D1374" s="77" t="s">
        <v>174</v>
      </c>
      <c r="E1374" s="79" t="s">
        <v>174</v>
      </c>
      <c r="F1374" s="80" t="s">
        <v>174</v>
      </c>
    </row>
    <row r="1375" spans="1:6" ht="15" customHeight="1" thickBot="1" x14ac:dyDescent="0.3">
      <c r="A1375" s="60" t="s">
        <v>60</v>
      </c>
      <c r="B1375" s="61"/>
      <c r="C1375" s="56" t="s">
        <v>18</v>
      </c>
      <c r="D1375" s="77" t="s">
        <v>174</v>
      </c>
      <c r="E1375" s="77" t="s">
        <v>174</v>
      </c>
      <c r="F1375" s="77" t="s">
        <v>174</v>
      </c>
    </row>
    <row r="1376" spans="1:6" ht="15" customHeight="1" thickBot="1" x14ac:dyDescent="0.3">
      <c r="A1376" s="60" t="s">
        <v>59</v>
      </c>
      <c r="B1376" s="61"/>
      <c r="C1376" s="56" t="s">
        <v>18</v>
      </c>
      <c r="D1376" s="77">
        <v>160</v>
      </c>
      <c r="E1376" s="79" t="s">
        <v>138</v>
      </c>
      <c r="F1376" s="80" t="s">
        <v>178</v>
      </c>
    </row>
    <row r="1377" spans="1:6" ht="15" customHeight="1" thickBot="1" x14ac:dyDescent="0.3">
      <c r="A1377" s="60" t="s">
        <v>62</v>
      </c>
      <c r="B1377" s="61"/>
      <c r="C1377" s="56" t="s">
        <v>18</v>
      </c>
      <c r="D1377" s="77">
        <v>80</v>
      </c>
      <c r="E1377" s="79" t="s">
        <v>138</v>
      </c>
      <c r="F1377" s="80" t="s">
        <v>178</v>
      </c>
    </row>
    <row r="1378" spans="1:6" ht="15" customHeight="1" thickBot="1" x14ac:dyDescent="0.3">
      <c r="A1378" s="60" t="s">
        <v>66</v>
      </c>
      <c r="B1378" s="61"/>
      <c r="C1378" s="56" t="s">
        <v>18</v>
      </c>
      <c r="D1378" s="77">
        <v>80</v>
      </c>
      <c r="E1378" s="79" t="s">
        <v>138</v>
      </c>
      <c r="F1378" s="80" t="s">
        <v>178</v>
      </c>
    </row>
    <row r="1379" spans="1:6" ht="15" customHeight="1" thickBot="1" x14ac:dyDescent="0.3">
      <c r="A1379" s="60" t="s">
        <v>68</v>
      </c>
      <c r="B1379" s="61"/>
      <c r="C1379" s="56" t="s">
        <v>18</v>
      </c>
      <c r="D1379" s="77">
        <v>80</v>
      </c>
      <c r="E1379" s="79" t="s">
        <v>138</v>
      </c>
      <c r="F1379" s="80" t="s">
        <v>178</v>
      </c>
    </row>
    <row r="1380" spans="1:6" ht="15" customHeight="1" thickBot="1" x14ac:dyDescent="0.3">
      <c r="A1380" s="60" t="s">
        <v>71</v>
      </c>
      <c r="B1380" s="61"/>
      <c r="C1380" s="56" t="s">
        <v>18</v>
      </c>
      <c r="D1380" s="77" t="s">
        <v>174</v>
      </c>
      <c r="E1380" s="79" t="s">
        <v>174</v>
      </c>
      <c r="F1380" s="80" t="s">
        <v>174</v>
      </c>
    </row>
    <row r="1381" spans="1:6" ht="15" customHeight="1" thickBot="1" x14ac:dyDescent="0.3">
      <c r="A1381" s="60" t="s">
        <v>73</v>
      </c>
      <c r="B1381" s="61"/>
      <c r="C1381" s="56" t="s">
        <v>18</v>
      </c>
      <c r="D1381" s="77" t="s">
        <v>174</v>
      </c>
      <c r="E1381" s="79" t="s">
        <v>174</v>
      </c>
      <c r="F1381" s="80" t="s">
        <v>174</v>
      </c>
    </row>
    <row r="1382" spans="1:6" ht="15" customHeight="1" thickBot="1" x14ac:dyDescent="0.3">
      <c r="A1382" s="60" t="s">
        <v>76</v>
      </c>
      <c r="B1382" s="61"/>
      <c r="C1382" s="56" t="s">
        <v>18</v>
      </c>
      <c r="D1382" s="77" t="s">
        <v>174</v>
      </c>
      <c r="E1382" s="79" t="s">
        <v>174</v>
      </c>
      <c r="F1382" s="80" t="s">
        <v>174</v>
      </c>
    </row>
    <row r="1383" spans="1:6" ht="15" customHeight="1" thickBot="1" x14ac:dyDescent="0.3">
      <c r="A1383" s="60" t="s">
        <v>79</v>
      </c>
      <c r="B1383" s="61"/>
      <c r="C1383" s="56" t="s">
        <v>18</v>
      </c>
      <c r="D1383" s="77">
        <v>40</v>
      </c>
      <c r="E1383" s="79" t="s">
        <v>138</v>
      </c>
      <c r="F1383" s="80" t="s">
        <v>169</v>
      </c>
    </row>
    <row r="1384" spans="1:6" ht="15" customHeight="1" thickBot="1" x14ac:dyDescent="0.3">
      <c r="A1384" s="60" t="s">
        <v>81</v>
      </c>
      <c r="B1384" s="61"/>
      <c r="C1384" s="56" t="s">
        <v>18</v>
      </c>
      <c r="D1384" s="77" t="s">
        <v>174</v>
      </c>
      <c r="E1384" s="79" t="s">
        <v>174</v>
      </c>
      <c r="F1384" s="80" t="s">
        <v>174</v>
      </c>
    </row>
    <row r="1385" spans="1:6" ht="15" customHeight="1" thickBot="1" x14ac:dyDescent="0.3">
      <c r="A1385" s="60" t="s">
        <v>83</v>
      </c>
      <c r="B1385" s="61"/>
      <c r="C1385" s="56" t="s">
        <v>18</v>
      </c>
      <c r="D1385" s="77" t="s">
        <v>174</v>
      </c>
      <c r="E1385" s="77" t="s">
        <v>174</v>
      </c>
      <c r="F1385" s="77" t="s">
        <v>174</v>
      </c>
    </row>
    <row r="1386" spans="1:6" ht="15" customHeight="1" thickBot="1" x14ac:dyDescent="0.3">
      <c r="A1386" s="65" t="s">
        <v>85</v>
      </c>
      <c r="B1386" s="66"/>
      <c r="C1386" s="56" t="s">
        <v>18</v>
      </c>
      <c r="D1386" s="77">
        <v>40</v>
      </c>
      <c r="E1386" s="79" t="s">
        <v>138</v>
      </c>
      <c r="F1386" s="81" t="s">
        <v>169</v>
      </c>
    </row>
    <row r="1387" spans="1:6" ht="15" customHeight="1" thickBot="1" x14ac:dyDescent="0.3">
      <c r="A1387" s="50" t="s">
        <v>130</v>
      </c>
      <c r="B1387" s="51" t="s">
        <v>560</v>
      </c>
      <c r="C1387" s="52" t="s">
        <v>131</v>
      </c>
      <c r="D1387" s="53" t="s">
        <v>132</v>
      </c>
      <c r="E1387" s="52" t="s">
        <v>133</v>
      </c>
      <c r="F1387" s="54" t="s">
        <v>134</v>
      </c>
    </row>
    <row r="1388" spans="1:6" ht="15" customHeight="1" thickBot="1" x14ac:dyDescent="0.3">
      <c r="A1388" s="55" t="s">
        <v>40</v>
      </c>
      <c r="B1388" s="56"/>
      <c r="C1388" s="56" t="s">
        <v>19</v>
      </c>
      <c r="D1388" s="82">
        <v>225</v>
      </c>
      <c r="E1388" s="83" t="s">
        <v>138</v>
      </c>
      <c r="F1388" s="84" t="s">
        <v>204</v>
      </c>
    </row>
    <row r="1389" spans="1:6" ht="15" customHeight="1" thickBot="1" x14ac:dyDescent="0.3">
      <c r="A1389" s="60" t="s">
        <v>41</v>
      </c>
      <c r="B1389" s="61"/>
      <c r="C1389" s="56" t="s">
        <v>19</v>
      </c>
      <c r="D1389" s="77">
        <v>30</v>
      </c>
      <c r="E1389" s="77" t="s">
        <v>138</v>
      </c>
      <c r="F1389" s="77" t="s">
        <v>196</v>
      </c>
    </row>
    <row r="1390" spans="1:6" ht="15" customHeight="1" thickBot="1" x14ac:dyDescent="0.3">
      <c r="A1390" s="60" t="s">
        <v>135</v>
      </c>
      <c r="B1390" s="61"/>
      <c r="C1390" s="56" t="s">
        <v>19</v>
      </c>
      <c r="D1390" s="85" t="s">
        <v>600</v>
      </c>
      <c r="E1390" s="79" t="s">
        <v>227</v>
      </c>
      <c r="F1390" s="80" t="s">
        <v>598</v>
      </c>
    </row>
    <row r="1391" spans="1:6" ht="15" customHeight="1" thickBot="1" x14ac:dyDescent="0.3">
      <c r="A1391" s="60" t="s">
        <v>136</v>
      </c>
      <c r="B1391" s="61"/>
      <c r="C1391" s="56" t="s">
        <v>19</v>
      </c>
      <c r="D1391" s="85">
        <v>50</v>
      </c>
      <c r="E1391" s="79" t="s">
        <v>138</v>
      </c>
      <c r="F1391" s="80" t="s">
        <v>336</v>
      </c>
    </row>
    <row r="1392" spans="1:6" ht="15" customHeight="1" thickBot="1" x14ac:dyDescent="0.3">
      <c r="A1392" s="60" t="s">
        <v>137</v>
      </c>
      <c r="B1392" s="61"/>
      <c r="C1392" s="56" t="s">
        <v>19</v>
      </c>
      <c r="D1392" s="85">
        <v>300</v>
      </c>
      <c r="E1392" s="79" t="s">
        <v>138</v>
      </c>
      <c r="F1392" s="80" t="s">
        <v>230</v>
      </c>
    </row>
    <row r="1393" spans="1:6" ht="15" customHeight="1" thickBot="1" x14ac:dyDescent="0.3">
      <c r="A1393" s="60" t="s">
        <v>56</v>
      </c>
      <c r="B1393" s="61"/>
      <c r="C1393" s="56" t="s">
        <v>19</v>
      </c>
      <c r="D1393" s="77">
        <v>440</v>
      </c>
      <c r="E1393" s="79" t="s">
        <v>138</v>
      </c>
      <c r="F1393" s="80" t="s">
        <v>230</v>
      </c>
    </row>
    <row r="1394" spans="1:6" ht="15" customHeight="1" thickBot="1" x14ac:dyDescent="0.3">
      <c r="A1394" s="60" t="s">
        <v>60</v>
      </c>
      <c r="B1394" s="61"/>
      <c r="C1394" s="56" t="s">
        <v>19</v>
      </c>
      <c r="D1394" s="77"/>
      <c r="E1394" s="77"/>
      <c r="F1394" s="77"/>
    </row>
    <row r="1395" spans="1:6" ht="15" customHeight="1" thickBot="1" x14ac:dyDescent="0.3">
      <c r="A1395" s="60" t="s">
        <v>59</v>
      </c>
      <c r="B1395" s="61"/>
      <c r="C1395" s="56" t="s">
        <v>19</v>
      </c>
      <c r="D1395" s="77">
        <v>160</v>
      </c>
      <c r="E1395" s="79" t="s">
        <v>138</v>
      </c>
      <c r="F1395" s="80" t="s">
        <v>204</v>
      </c>
    </row>
    <row r="1396" spans="1:6" ht="15" customHeight="1" thickBot="1" x14ac:dyDescent="0.3">
      <c r="A1396" s="60" t="s">
        <v>62</v>
      </c>
      <c r="B1396" s="61"/>
      <c r="C1396" s="56" t="s">
        <v>19</v>
      </c>
      <c r="D1396" s="77">
        <v>90</v>
      </c>
      <c r="E1396" s="79" t="s">
        <v>138</v>
      </c>
      <c r="F1396" s="80" t="s">
        <v>204</v>
      </c>
    </row>
    <row r="1397" spans="1:6" ht="15" customHeight="1" thickBot="1" x14ac:dyDescent="0.3">
      <c r="A1397" s="60" t="s">
        <v>66</v>
      </c>
      <c r="B1397" s="61"/>
      <c r="C1397" s="56" t="s">
        <v>19</v>
      </c>
      <c r="D1397" s="77">
        <v>160</v>
      </c>
      <c r="E1397" s="79" t="s">
        <v>138</v>
      </c>
      <c r="F1397" s="80" t="s">
        <v>204</v>
      </c>
    </row>
    <row r="1398" spans="1:6" ht="15" customHeight="1" thickBot="1" x14ac:dyDescent="0.3">
      <c r="A1398" s="60" t="s">
        <v>68</v>
      </c>
      <c r="B1398" s="61"/>
      <c r="C1398" s="56" t="s">
        <v>19</v>
      </c>
      <c r="D1398" s="77">
        <v>40</v>
      </c>
      <c r="E1398" s="79" t="s">
        <v>138</v>
      </c>
      <c r="F1398" s="80" t="s">
        <v>204</v>
      </c>
    </row>
    <row r="1399" spans="1:6" ht="15" customHeight="1" thickBot="1" x14ac:dyDescent="0.3">
      <c r="A1399" s="60" t="s">
        <v>71</v>
      </c>
      <c r="B1399" s="61"/>
      <c r="C1399" s="56" t="s">
        <v>19</v>
      </c>
      <c r="D1399" s="77">
        <v>45</v>
      </c>
      <c r="E1399" s="79" t="s">
        <v>138</v>
      </c>
      <c r="F1399" s="80" t="s">
        <v>196</v>
      </c>
    </row>
    <row r="1400" spans="1:6" ht="15" customHeight="1" thickBot="1" x14ac:dyDescent="0.3">
      <c r="A1400" s="60" t="s">
        <v>73</v>
      </c>
      <c r="B1400" s="61"/>
      <c r="C1400" s="56" t="s">
        <v>19</v>
      </c>
      <c r="D1400" s="77">
        <v>195</v>
      </c>
      <c r="E1400" s="79" t="s">
        <v>138</v>
      </c>
      <c r="F1400" s="80" t="s">
        <v>230</v>
      </c>
    </row>
    <row r="1401" spans="1:6" ht="15" customHeight="1" thickBot="1" x14ac:dyDescent="0.3">
      <c r="A1401" s="60" t="s">
        <v>76</v>
      </c>
      <c r="B1401" s="61"/>
      <c r="C1401" s="56" t="s">
        <v>19</v>
      </c>
      <c r="D1401" s="77">
        <v>45</v>
      </c>
      <c r="E1401" s="79" t="s">
        <v>138</v>
      </c>
      <c r="F1401" s="80" t="s">
        <v>196</v>
      </c>
    </row>
    <row r="1402" spans="1:6" ht="15" customHeight="1" thickBot="1" x14ac:dyDescent="0.3">
      <c r="A1402" s="60" t="s">
        <v>79</v>
      </c>
      <c r="B1402" s="61"/>
      <c r="C1402" s="56" t="s">
        <v>19</v>
      </c>
      <c r="D1402" s="77">
        <v>40</v>
      </c>
      <c r="E1402" s="79" t="s">
        <v>138</v>
      </c>
      <c r="F1402" s="80" t="s">
        <v>196</v>
      </c>
    </row>
    <row r="1403" spans="1:6" ht="15" customHeight="1" thickBot="1" x14ac:dyDescent="0.3">
      <c r="A1403" s="60" t="s">
        <v>81</v>
      </c>
      <c r="B1403" s="61"/>
      <c r="C1403" s="56" t="s">
        <v>19</v>
      </c>
      <c r="D1403" s="77"/>
      <c r="E1403" s="79"/>
      <c r="F1403" s="80"/>
    </row>
    <row r="1404" spans="1:6" ht="15" customHeight="1" thickBot="1" x14ac:dyDescent="0.3">
      <c r="A1404" s="60" t="s">
        <v>83</v>
      </c>
      <c r="B1404" s="61"/>
      <c r="C1404" s="56" t="s">
        <v>19</v>
      </c>
      <c r="D1404" s="77">
        <v>40</v>
      </c>
      <c r="E1404" s="77" t="s">
        <v>138</v>
      </c>
      <c r="F1404" s="77" t="s">
        <v>196</v>
      </c>
    </row>
    <row r="1405" spans="1:6" ht="15" customHeight="1" thickBot="1" x14ac:dyDescent="0.3">
      <c r="A1405" s="65" t="s">
        <v>85</v>
      </c>
      <c r="B1405" s="66"/>
      <c r="C1405" s="56" t="s">
        <v>19</v>
      </c>
      <c r="D1405" s="77">
        <v>70</v>
      </c>
      <c r="E1405" s="79" t="s">
        <v>138</v>
      </c>
      <c r="F1405" s="81" t="s">
        <v>599</v>
      </c>
    </row>
    <row r="1406" spans="1:6" ht="15" customHeight="1" thickBot="1" x14ac:dyDescent="0.3">
      <c r="A1406" s="50" t="s">
        <v>130</v>
      </c>
      <c r="B1406" s="51" t="s">
        <v>561</v>
      </c>
      <c r="C1406" s="52" t="s">
        <v>131</v>
      </c>
      <c r="D1406" s="53" t="s">
        <v>132</v>
      </c>
      <c r="E1406" s="52" t="s">
        <v>133</v>
      </c>
      <c r="F1406" s="54" t="s">
        <v>134</v>
      </c>
    </row>
    <row r="1407" spans="1:6" ht="15" customHeight="1" thickBot="1" x14ac:dyDescent="0.3">
      <c r="A1407" s="55" t="s">
        <v>40</v>
      </c>
      <c r="B1407" s="56"/>
      <c r="C1407" s="56" t="s">
        <v>17</v>
      </c>
      <c r="D1407" s="69"/>
      <c r="E1407" s="70"/>
      <c r="F1407" s="71"/>
    </row>
    <row r="1408" spans="1:6" ht="15" customHeight="1" thickBot="1" x14ac:dyDescent="0.3">
      <c r="A1408" s="60" t="s">
        <v>41</v>
      </c>
      <c r="B1408" s="61"/>
      <c r="C1408" s="56" t="s">
        <v>17</v>
      </c>
      <c r="D1408" s="76"/>
      <c r="E1408" s="76"/>
      <c r="F1408" s="76"/>
    </row>
    <row r="1409" spans="1:6" ht="15" customHeight="1" thickBot="1" x14ac:dyDescent="0.3">
      <c r="A1409" s="60" t="s">
        <v>135</v>
      </c>
      <c r="B1409" s="61"/>
      <c r="C1409" s="56" t="s">
        <v>17</v>
      </c>
      <c r="D1409" s="72"/>
      <c r="E1409" s="73"/>
      <c r="F1409" s="74"/>
    </row>
    <row r="1410" spans="1:6" ht="15" customHeight="1" thickBot="1" x14ac:dyDescent="0.3">
      <c r="A1410" s="60" t="s">
        <v>136</v>
      </c>
      <c r="B1410" s="61"/>
      <c r="C1410" s="56" t="s">
        <v>17</v>
      </c>
      <c r="D1410" s="72"/>
      <c r="E1410" s="73"/>
      <c r="F1410" s="74"/>
    </row>
    <row r="1411" spans="1:6" ht="15" customHeight="1" thickBot="1" x14ac:dyDescent="0.3">
      <c r="A1411" s="60" t="s">
        <v>137</v>
      </c>
      <c r="B1411" s="61"/>
      <c r="C1411" s="56" t="s">
        <v>17</v>
      </c>
      <c r="D1411" s="72"/>
      <c r="E1411" s="73"/>
      <c r="F1411" s="74"/>
    </row>
    <row r="1412" spans="1:6" ht="15" customHeight="1" thickBot="1" x14ac:dyDescent="0.3">
      <c r="A1412" s="60" t="s">
        <v>56</v>
      </c>
      <c r="B1412" s="61"/>
      <c r="C1412" s="56" t="s">
        <v>17</v>
      </c>
      <c r="D1412" s="76"/>
      <c r="E1412" s="76"/>
      <c r="F1412" s="74"/>
    </row>
    <row r="1413" spans="1:6" ht="15" customHeight="1" thickBot="1" x14ac:dyDescent="0.3">
      <c r="A1413" s="60" t="s">
        <v>60</v>
      </c>
      <c r="B1413" s="61"/>
      <c r="C1413" s="56" t="s">
        <v>17</v>
      </c>
      <c r="D1413" s="76"/>
      <c r="E1413" s="76"/>
      <c r="F1413" s="76"/>
    </row>
    <row r="1414" spans="1:6" ht="15" customHeight="1" thickBot="1" x14ac:dyDescent="0.3">
      <c r="A1414" s="60" t="s">
        <v>59</v>
      </c>
      <c r="B1414" s="61"/>
      <c r="C1414" s="56" t="s">
        <v>17</v>
      </c>
      <c r="D1414" s="76"/>
      <c r="E1414" s="76"/>
      <c r="F1414" s="74"/>
    </row>
    <row r="1415" spans="1:6" ht="15" customHeight="1" thickBot="1" x14ac:dyDescent="0.3">
      <c r="A1415" s="60" t="s">
        <v>62</v>
      </c>
      <c r="B1415" s="61"/>
      <c r="C1415" s="56" t="s">
        <v>17</v>
      </c>
      <c r="D1415" s="76"/>
      <c r="E1415" s="76"/>
      <c r="F1415" s="74"/>
    </row>
    <row r="1416" spans="1:6" ht="15" customHeight="1" thickBot="1" x14ac:dyDescent="0.3">
      <c r="A1416" s="60" t="s">
        <v>66</v>
      </c>
      <c r="B1416" s="61"/>
      <c r="C1416" s="56" t="s">
        <v>17</v>
      </c>
      <c r="D1416" s="76"/>
      <c r="E1416" s="76"/>
      <c r="F1416" s="74"/>
    </row>
    <row r="1417" spans="1:6" ht="15" customHeight="1" thickBot="1" x14ac:dyDescent="0.3">
      <c r="A1417" s="60" t="s">
        <v>68</v>
      </c>
      <c r="B1417" s="61"/>
      <c r="C1417" s="56" t="s">
        <v>17</v>
      </c>
      <c r="D1417" s="76"/>
      <c r="E1417" s="76"/>
      <c r="F1417" s="74"/>
    </row>
    <row r="1418" spans="1:6" ht="15" customHeight="1" thickBot="1" x14ac:dyDescent="0.3">
      <c r="A1418" s="60" t="s">
        <v>71</v>
      </c>
      <c r="B1418" s="61"/>
      <c r="C1418" s="56" t="s">
        <v>17</v>
      </c>
      <c r="D1418" s="76"/>
      <c r="E1418" s="76"/>
      <c r="F1418" s="74"/>
    </row>
    <row r="1419" spans="1:6" ht="15" customHeight="1" thickBot="1" x14ac:dyDescent="0.3">
      <c r="A1419" s="60" t="s">
        <v>73</v>
      </c>
      <c r="B1419" s="61"/>
      <c r="C1419" s="56" t="s">
        <v>17</v>
      </c>
      <c r="D1419" s="76"/>
      <c r="E1419" s="76"/>
      <c r="F1419" s="74"/>
    </row>
    <row r="1420" spans="1:6" ht="15" customHeight="1" thickBot="1" x14ac:dyDescent="0.3">
      <c r="A1420" s="60" t="s">
        <v>76</v>
      </c>
      <c r="B1420" s="61"/>
      <c r="C1420" s="56" t="s">
        <v>17</v>
      </c>
      <c r="D1420" s="76"/>
      <c r="E1420" s="76"/>
      <c r="F1420" s="74"/>
    </row>
    <row r="1421" spans="1:6" ht="15" customHeight="1" thickBot="1" x14ac:dyDescent="0.3">
      <c r="A1421" s="60" t="s">
        <v>79</v>
      </c>
      <c r="B1421" s="61"/>
      <c r="C1421" s="56" t="s">
        <v>17</v>
      </c>
      <c r="D1421" s="76"/>
      <c r="E1421" s="76"/>
      <c r="F1421" s="74"/>
    </row>
    <row r="1422" spans="1:6" ht="15" customHeight="1" thickBot="1" x14ac:dyDescent="0.3">
      <c r="A1422" s="60" t="s">
        <v>81</v>
      </c>
      <c r="B1422" s="61"/>
      <c r="C1422" s="56" t="s">
        <v>17</v>
      </c>
      <c r="D1422" s="76"/>
      <c r="E1422" s="76"/>
      <c r="F1422" s="74"/>
    </row>
    <row r="1423" spans="1:6" ht="15" customHeight="1" thickBot="1" x14ac:dyDescent="0.3">
      <c r="A1423" s="60" t="s">
        <v>83</v>
      </c>
      <c r="B1423" s="61"/>
      <c r="C1423" s="56" t="s">
        <v>17</v>
      </c>
      <c r="D1423" s="76"/>
      <c r="E1423" s="76"/>
      <c r="F1423" s="74"/>
    </row>
    <row r="1424" spans="1:6" ht="15" customHeight="1" thickBot="1" x14ac:dyDescent="0.3">
      <c r="A1424" s="65" t="s">
        <v>85</v>
      </c>
      <c r="B1424" s="66"/>
      <c r="C1424" s="56" t="s">
        <v>17</v>
      </c>
      <c r="D1424" s="76"/>
      <c r="E1424" s="76"/>
      <c r="F1424" s="74"/>
    </row>
    <row r="1425" spans="1:6" ht="15" customHeight="1" thickBot="1" x14ac:dyDescent="0.3">
      <c r="A1425" s="50" t="s">
        <v>130</v>
      </c>
      <c r="B1425" s="51" t="s">
        <v>561</v>
      </c>
      <c r="C1425" s="52" t="s">
        <v>131</v>
      </c>
      <c r="D1425" s="53" t="s">
        <v>132</v>
      </c>
      <c r="E1425" s="52" t="s">
        <v>133</v>
      </c>
      <c r="F1425" s="54" t="s">
        <v>134</v>
      </c>
    </row>
    <row r="1426" spans="1:6" ht="15" customHeight="1" thickBot="1" x14ac:dyDescent="0.3">
      <c r="A1426" s="55" t="s">
        <v>40</v>
      </c>
      <c r="B1426" s="56"/>
      <c r="C1426" s="56" t="s">
        <v>18</v>
      </c>
      <c r="D1426" s="82">
        <v>285</v>
      </c>
      <c r="E1426" s="83" t="s">
        <v>181</v>
      </c>
      <c r="F1426" s="80" t="s">
        <v>345</v>
      </c>
    </row>
    <row r="1427" spans="1:6" ht="15" customHeight="1" thickBot="1" x14ac:dyDescent="0.3">
      <c r="A1427" s="60" t="s">
        <v>41</v>
      </c>
      <c r="B1427" s="61"/>
      <c r="C1427" s="56" t="s">
        <v>18</v>
      </c>
      <c r="D1427" s="77">
        <v>35</v>
      </c>
      <c r="E1427" s="83" t="s">
        <v>181</v>
      </c>
      <c r="F1427" s="77" t="s">
        <v>169</v>
      </c>
    </row>
    <row r="1428" spans="1:6" ht="15" customHeight="1" thickBot="1" x14ac:dyDescent="0.3">
      <c r="A1428" s="60" t="s">
        <v>135</v>
      </c>
      <c r="B1428" s="61"/>
      <c r="C1428" s="56" t="s">
        <v>18</v>
      </c>
      <c r="D1428" s="85" t="s">
        <v>603</v>
      </c>
      <c r="E1428" s="79" t="s">
        <v>185</v>
      </c>
      <c r="F1428" s="80" t="s">
        <v>604</v>
      </c>
    </row>
    <row r="1429" spans="1:6" ht="15" customHeight="1" thickBot="1" x14ac:dyDescent="0.3">
      <c r="A1429" s="60" t="s">
        <v>136</v>
      </c>
      <c r="B1429" s="61"/>
      <c r="C1429" s="56" t="s">
        <v>18</v>
      </c>
      <c r="D1429" s="85">
        <v>22</v>
      </c>
      <c r="E1429" s="79" t="s">
        <v>181</v>
      </c>
      <c r="F1429" s="80" t="s">
        <v>244</v>
      </c>
    </row>
    <row r="1430" spans="1:6" ht="15" customHeight="1" thickBot="1" x14ac:dyDescent="0.3">
      <c r="A1430" s="60" t="s">
        <v>137</v>
      </c>
      <c r="B1430" s="61"/>
      <c r="C1430" s="56" t="s">
        <v>18</v>
      </c>
      <c r="D1430" s="85" t="s">
        <v>606</v>
      </c>
      <c r="E1430" s="79" t="s">
        <v>605</v>
      </c>
      <c r="F1430" s="80" t="s">
        <v>607</v>
      </c>
    </row>
    <row r="1431" spans="1:6" ht="15" customHeight="1" thickBot="1" x14ac:dyDescent="0.3">
      <c r="A1431" s="60" t="s">
        <v>56</v>
      </c>
      <c r="B1431" s="61"/>
      <c r="C1431" s="56" t="s">
        <v>18</v>
      </c>
      <c r="D1431" s="77"/>
      <c r="E1431" s="77"/>
      <c r="F1431" s="80"/>
    </row>
    <row r="1432" spans="1:6" ht="15" customHeight="1" thickBot="1" x14ac:dyDescent="0.3">
      <c r="A1432" s="60" t="s">
        <v>60</v>
      </c>
      <c r="B1432" s="61"/>
      <c r="C1432" s="56" t="s">
        <v>18</v>
      </c>
      <c r="D1432" s="77" t="s">
        <v>608</v>
      </c>
      <c r="E1432" s="77" t="s">
        <v>383</v>
      </c>
      <c r="F1432" s="77" t="s">
        <v>609</v>
      </c>
    </row>
    <row r="1433" spans="1:6" ht="15" customHeight="1" thickBot="1" x14ac:dyDescent="0.3">
      <c r="A1433" s="60" t="s">
        <v>59</v>
      </c>
      <c r="B1433" s="61"/>
      <c r="C1433" s="56" t="s">
        <v>18</v>
      </c>
      <c r="D1433" s="422">
        <v>120</v>
      </c>
      <c r="E1433" s="77" t="s">
        <v>181</v>
      </c>
      <c r="F1433" s="80" t="s">
        <v>182</v>
      </c>
    </row>
    <row r="1434" spans="1:6" ht="15" customHeight="1" thickBot="1" x14ac:dyDescent="0.3">
      <c r="A1434" s="60" t="s">
        <v>62</v>
      </c>
      <c r="B1434" s="61"/>
      <c r="C1434" s="56" t="s">
        <v>18</v>
      </c>
      <c r="D1434" s="422">
        <v>120</v>
      </c>
      <c r="E1434" s="77" t="s">
        <v>181</v>
      </c>
      <c r="F1434" s="80" t="s">
        <v>182</v>
      </c>
    </row>
    <row r="1435" spans="1:6" ht="15" customHeight="1" thickBot="1" x14ac:dyDescent="0.3">
      <c r="A1435" s="60" t="s">
        <v>66</v>
      </c>
      <c r="B1435" s="61"/>
      <c r="C1435" s="56" t="s">
        <v>18</v>
      </c>
      <c r="D1435" s="422">
        <v>130</v>
      </c>
      <c r="E1435" s="77" t="s">
        <v>181</v>
      </c>
      <c r="F1435" s="80" t="s">
        <v>182</v>
      </c>
    </row>
    <row r="1436" spans="1:6" ht="15" customHeight="1" thickBot="1" x14ac:dyDescent="0.3">
      <c r="A1436" s="60" t="s">
        <v>68</v>
      </c>
      <c r="B1436" s="61"/>
      <c r="C1436" s="56" t="s">
        <v>18</v>
      </c>
      <c r="D1436" s="422">
        <v>90</v>
      </c>
      <c r="E1436" s="77" t="s">
        <v>181</v>
      </c>
      <c r="F1436" s="80" t="s">
        <v>182</v>
      </c>
    </row>
    <row r="1437" spans="1:6" ht="15" customHeight="1" thickBot="1" x14ac:dyDescent="0.3">
      <c r="A1437" s="60" t="s">
        <v>71</v>
      </c>
      <c r="B1437" s="61"/>
      <c r="C1437" s="56" t="s">
        <v>18</v>
      </c>
      <c r="D1437" s="422" t="s">
        <v>602</v>
      </c>
      <c r="E1437" s="77" t="s">
        <v>181</v>
      </c>
      <c r="F1437" s="80" t="s">
        <v>601</v>
      </c>
    </row>
    <row r="1438" spans="1:6" ht="15" customHeight="1" thickBot="1" x14ac:dyDescent="0.3">
      <c r="A1438" s="60" t="s">
        <v>73</v>
      </c>
      <c r="B1438" s="61"/>
      <c r="C1438" s="56" t="s">
        <v>18</v>
      </c>
      <c r="D1438" s="422">
        <v>90</v>
      </c>
      <c r="E1438" s="77" t="s">
        <v>181</v>
      </c>
      <c r="F1438" s="80" t="s">
        <v>345</v>
      </c>
    </row>
    <row r="1439" spans="1:6" ht="15" customHeight="1" thickBot="1" x14ac:dyDescent="0.3">
      <c r="A1439" s="60" t="s">
        <v>76</v>
      </c>
      <c r="B1439" s="61"/>
      <c r="C1439" s="56" t="s">
        <v>18</v>
      </c>
      <c r="D1439" s="422" t="s">
        <v>174</v>
      </c>
      <c r="E1439" s="422" t="s">
        <v>174</v>
      </c>
      <c r="F1439" s="422" t="s">
        <v>174</v>
      </c>
    </row>
    <row r="1440" spans="1:6" ht="15" customHeight="1" thickBot="1" x14ac:dyDescent="0.3">
      <c r="A1440" s="60" t="s">
        <v>79</v>
      </c>
      <c r="B1440" s="61"/>
      <c r="C1440" s="56" t="s">
        <v>18</v>
      </c>
      <c r="D1440" s="422" t="s">
        <v>174</v>
      </c>
      <c r="E1440" s="422" t="s">
        <v>174</v>
      </c>
      <c r="F1440" s="422" t="s">
        <v>174</v>
      </c>
    </row>
    <row r="1441" spans="1:6" ht="15" customHeight="1" thickBot="1" x14ac:dyDescent="0.3">
      <c r="A1441" s="60" t="s">
        <v>81</v>
      </c>
      <c r="B1441" s="61"/>
      <c r="C1441" s="56" t="s">
        <v>18</v>
      </c>
      <c r="D1441" s="422">
        <v>480</v>
      </c>
      <c r="E1441" s="77" t="s">
        <v>181</v>
      </c>
      <c r="F1441" s="80" t="s">
        <v>170</v>
      </c>
    </row>
    <row r="1442" spans="1:6" ht="15" customHeight="1" thickBot="1" x14ac:dyDescent="0.3">
      <c r="A1442" s="60" t="s">
        <v>83</v>
      </c>
      <c r="B1442" s="61"/>
      <c r="C1442" s="56" t="s">
        <v>18</v>
      </c>
      <c r="D1442" s="422" t="s">
        <v>174</v>
      </c>
      <c r="E1442" s="422" t="s">
        <v>174</v>
      </c>
      <c r="F1442" s="422" t="s">
        <v>174</v>
      </c>
    </row>
    <row r="1443" spans="1:6" ht="15" customHeight="1" thickBot="1" x14ac:dyDescent="0.3">
      <c r="A1443" s="65" t="s">
        <v>85</v>
      </c>
      <c r="B1443" s="66"/>
      <c r="C1443" s="56" t="s">
        <v>18</v>
      </c>
      <c r="D1443" s="422">
        <v>100</v>
      </c>
      <c r="E1443" s="422" t="s">
        <v>181</v>
      </c>
      <c r="F1443" s="422" t="s">
        <v>483</v>
      </c>
    </row>
    <row r="1444" spans="1:6" ht="15" customHeight="1" thickBot="1" x14ac:dyDescent="0.3">
      <c r="A1444" s="50" t="s">
        <v>130</v>
      </c>
      <c r="B1444" s="51" t="s">
        <v>561</v>
      </c>
      <c r="C1444" s="52" t="s">
        <v>131</v>
      </c>
      <c r="D1444" s="53" t="s">
        <v>132</v>
      </c>
      <c r="E1444" s="52" t="s">
        <v>133</v>
      </c>
      <c r="F1444" s="54" t="s">
        <v>134</v>
      </c>
    </row>
    <row r="1445" spans="1:6" ht="15" customHeight="1" thickBot="1" x14ac:dyDescent="0.3">
      <c r="A1445" s="55" t="s">
        <v>40</v>
      </c>
      <c r="B1445" s="56"/>
      <c r="C1445" s="56" t="s">
        <v>19</v>
      </c>
      <c r="D1445" s="82"/>
      <c r="E1445" s="77" t="s">
        <v>138</v>
      </c>
      <c r="F1445" s="80"/>
    </row>
    <row r="1446" spans="1:6" ht="15" customHeight="1" thickBot="1" x14ac:dyDescent="0.3">
      <c r="A1446" s="60" t="s">
        <v>41</v>
      </c>
      <c r="B1446" s="61"/>
      <c r="C1446" s="56" t="s">
        <v>19</v>
      </c>
      <c r="D1446" s="77" t="s">
        <v>174</v>
      </c>
      <c r="E1446" s="77" t="s">
        <v>174</v>
      </c>
      <c r="F1446" s="77" t="s">
        <v>174</v>
      </c>
    </row>
    <row r="1447" spans="1:6" ht="15" customHeight="1" thickBot="1" x14ac:dyDescent="0.3">
      <c r="A1447" s="60" t="s">
        <v>135</v>
      </c>
      <c r="B1447" s="61"/>
      <c r="C1447" s="56" t="s">
        <v>19</v>
      </c>
      <c r="D1447" s="85" t="s">
        <v>610</v>
      </c>
      <c r="E1447" s="79" t="s">
        <v>226</v>
      </c>
      <c r="F1447" s="80" t="s">
        <v>611</v>
      </c>
    </row>
    <row r="1448" spans="1:6" ht="15" customHeight="1" thickBot="1" x14ac:dyDescent="0.3">
      <c r="A1448" s="60" t="s">
        <v>136</v>
      </c>
      <c r="B1448" s="61"/>
      <c r="C1448" s="56" t="s">
        <v>19</v>
      </c>
      <c r="D1448" s="85" t="s">
        <v>468</v>
      </c>
      <c r="E1448" s="79" t="s">
        <v>227</v>
      </c>
      <c r="F1448" s="80" t="s">
        <v>612</v>
      </c>
    </row>
    <row r="1449" spans="1:6" ht="15" customHeight="1" thickBot="1" x14ac:dyDescent="0.3">
      <c r="A1449" s="60" t="s">
        <v>137</v>
      </c>
      <c r="B1449" s="61"/>
      <c r="C1449" s="56" t="s">
        <v>19</v>
      </c>
      <c r="D1449" s="85">
        <v>480</v>
      </c>
      <c r="E1449" s="79" t="s">
        <v>138</v>
      </c>
      <c r="F1449" s="80" t="s">
        <v>230</v>
      </c>
    </row>
    <row r="1450" spans="1:6" ht="15" customHeight="1" thickBot="1" x14ac:dyDescent="0.3">
      <c r="A1450" s="60" t="s">
        <v>56</v>
      </c>
      <c r="B1450" s="61"/>
      <c r="C1450" s="56" t="s">
        <v>19</v>
      </c>
      <c r="D1450" s="77">
        <v>300</v>
      </c>
      <c r="E1450" s="77" t="s">
        <v>138</v>
      </c>
      <c r="F1450" s="80" t="s">
        <v>230</v>
      </c>
    </row>
    <row r="1451" spans="1:6" ht="15" customHeight="1" thickBot="1" x14ac:dyDescent="0.3">
      <c r="A1451" s="60" t="s">
        <v>60</v>
      </c>
      <c r="B1451" s="61"/>
      <c r="C1451" s="56" t="s">
        <v>19</v>
      </c>
      <c r="D1451" s="77" t="s">
        <v>613</v>
      </c>
      <c r="E1451" s="77" t="s">
        <v>258</v>
      </c>
      <c r="F1451" s="77" t="s">
        <v>614</v>
      </c>
    </row>
    <row r="1452" spans="1:6" ht="15" customHeight="1" thickBot="1" x14ac:dyDescent="0.3">
      <c r="A1452" s="60" t="s">
        <v>59</v>
      </c>
      <c r="B1452" s="61"/>
      <c r="C1452" s="56" t="s">
        <v>19</v>
      </c>
      <c r="D1452" s="77">
        <v>200</v>
      </c>
      <c r="E1452" s="77" t="s">
        <v>138</v>
      </c>
      <c r="F1452" s="80" t="s">
        <v>204</v>
      </c>
    </row>
    <row r="1453" spans="1:6" ht="15" customHeight="1" thickBot="1" x14ac:dyDescent="0.3">
      <c r="A1453" s="60" t="s">
        <v>62</v>
      </c>
      <c r="B1453" s="61"/>
      <c r="C1453" s="56" t="s">
        <v>19</v>
      </c>
      <c r="D1453" s="77">
        <v>100</v>
      </c>
      <c r="E1453" s="77" t="s">
        <v>138</v>
      </c>
      <c r="F1453" s="80" t="s">
        <v>204</v>
      </c>
    </row>
    <row r="1454" spans="1:6" ht="15" customHeight="1" thickBot="1" x14ac:dyDescent="0.3">
      <c r="A1454" s="60" t="s">
        <v>66</v>
      </c>
      <c r="B1454" s="61"/>
      <c r="C1454" s="56" t="s">
        <v>19</v>
      </c>
      <c r="D1454" s="77">
        <v>80</v>
      </c>
      <c r="E1454" s="77" t="s">
        <v>138</v>
      </c>
      <c r="F1454" s="80" t="s">
        <v>204</v>
      </c>
    </row>
    <row r="1455" spans="1:6" ht="15" customHeight="1" thickBot="1" x14ac:dyDescent="0.3">
      <c r="A1455" s="60" t="s">
        <v>68</v>
      </c>
      <c r="B1455" s="61"/>
      <c r="C1455" s="56" t="s">
        <v>19</v>
      </c>
      <c r="D1455" s="77">
        <v>120</v>
      </c>
      <c r="E1455" s="77" t="s">
        <v>138</v>
      </c>
      <c r="F1455" s="80" t="s">
        <v>204</v>
      </c>
    </row>
    <row r="1456" spans="1:6" ht="15" customHeight="1" thickBot="1" x14ac:dyDescent="0.3">
      <c r="A1456" s="60" t="s">
        <v>71</v>
      </c>
      <c r="B1456" s="61"/>
      <c r="C1456" s="56" t="s">
        <v>19</v>
      </c>
      <c r="D1456" s="77">
        <v>280</v>
      </c>
      <c r="E1456" s="77" t="s">
        <v>138</v>
      </c>
      <c r="F1456" s="80" t="s">
        <v>230</v>
      </c>
    </row>
    <row r="1457" spans="1:6" ht="15" customHeight="1" thickBot="1" x14ac:dyDescent="0.3">
      <c r="A1457" s="60" t="s">
        <v>73</v>
      </c>
      <c r="B1457" s="61"/>
      <c r="C1457" s="56" t="s">
        <v>19</v>
      </c>
      <c r="D1457" s="77">
        <v>90</v>
      </c>
      <c r="E1457" s="77" t="s">
        <v>138</v>
      </c>
      <c r="F1457" s="80" t="s">
        <v>615</v>
      </c>
    </row>
    <row r="1458" spans="1:6" ht="15" customHeight="1" thickBot="1" x14ac:dyDescent="0.3">
      <c r="A1458" s="60" t="s">
        <v>76</v>
      </c>
      <c r="B1458" s="61"/>
      <c r="C1458" s="56" t="s">
        <v>19</v>
      </c>
      <c r="D1458" s="77" t="s">
        <v>174</v>
      </c>
      <c r="E1458" s="77" t="s">
        <v>174</v>
      </c>
      <c r="F1458" s="77" t="s">
        <v>174</v>
      </c>
    </row>
    <row r="1459" spans="1:6" ht="15" customHeight="1" thickBot="1" x14ac:dyDescent="0.3">
      <c r="A1459" s="60" t="s">
        <v>79</v>
      </c>
      <c r="B1459" s="61"/>
      <c r="C1459" s="56" t="s">
        <v>19</v>
      </c>
      <c r="D1459" s="77">
        <v>40</v>
      </c>
      <c r="E1459" s="77" t="s">
        <v>138</v>
      </c>
      <c r="F1459" s="80" t="s">
        <v>196</v>
      </c>
    </row>
    <row r="1460" spans="1:6" ht="15" customHeight="1" thickBot="1" x14ac:dyDescent="0.3">
      <c r="A1460" s="60" t="s">
        <v>81</v>
      </c>
      <c r="B1460" s="61"/>
      <c r="C1460" s="56" t="s">
        <v>19</v>
      </c>
      <c r="D1460" s="77" t="s">
        <v>174</v>
      </c>
      <c r="E1460" s="77" t="s">
        <v>174</v>
      </c>
      <c r="F1460" s="77" t="s">
        <v>174</v>
      </c>
    </row>
    <row r="1461" spans="1:6" ht="15" customHeight="1" thickBot="1" x14ac:dyDescent="0.3">
      <c r="A1461" s="60" t="s">
        <v>83</v>
      </c>
      <c r="B1461" s="61"/>
      <c r="C1461" s="56" t="s">
        <v>19</v>
      </c>
      <c r="D1461" s="77">
        <v>40</v>
      </c>
      <c r="E1461" s="77" t="s">
        <v>138</v>
      </c>
      <c r="F1461" s="80" t="s">
        <v>196</v>
      </c>
    </row>
    <row r="1462" spans="1:6" ht="15" customHeight="1" thickBot="1" x14ac:dyDescent="0.3">
      <c r="A1462" s="65" t="s">
        <v>85</v>
      </c>
      <c r="B1462" s="66"/>
      <c r="C1462" s="56" t="s">
        <v>19</v>
      </c>
      <c r="D1462" s="77">
        <v>240</v>
      </c>
      <c r="E1462" s="77" t="s">
        <v>138</v>
      </c>
      <c r="F1462" s="80" t="s">
        <v>230</v>
      </c>
    </row>
    <row r="1463" spans="1:6" ht="15" customHeight="1" thickBot="1" x14ac:dyDescent="0.3">
      <c r="A1463" s="50" t="s">
        <v>130</v>
      </c>
      <c r="B1463" s="51" t="s">
        <v>152</v>
      </c>
      <c r="C1463" s="52" t="s">
        <v>131</v>
      </c>
      <c r="D1463" s="53" t="s">
        <v>132</v>
      </c>
      <c r="E1463" s="52" t="s">
        <v>133</v>
      </c>
      <c r="F1463" s="54" t="s">
        <v>134</v>
      </c>
    </row>
    <row r="1464" spans="1:6" ht="15" customHeight="1" thickBot="1" x14ac:dyDescent="0.3">
      <c r="A1464" s="55" t="s">
        <v>40</v>
      </c>
      <c r="B1464" s="56"/>
      <c r="C1464" s="56" t="s">
        <v>17</v>
      </c>
      <c r="D1464" s="69">
        <v>225</v>
      </c>
      <c r="E1464" s="70" t="s">
        <v>138</v>
      </c>
      <c r="F1464" s="71" t="s">
        <v>178</v>
      </c>
    </row>
    <row r="1465" spans="1:6" ht="15" customHeight="1" thickBot="1" x14ac:dyDescent="0.3">
      <c r="A1465" s="60" t="s">
        <v>41</v>
      </c>
      <c r="B1465" s="61"/>
      <c r="C1465" s="56" t="s">
        <v>17</v>
      </c>
      <c r="D1465" s="76">
        <v>330</v>
      </c>
      <c r="E1465" s="76" t="s">
        <v>138</v>
      </c>
      <c r="F1465" s="76" t="s">
        <v>170</v>
      </c>
    </row>
    <row r="1466" spans="1:6" ht="15" customHeight="1" thickBot="1" x14ac:dyDescent="0.3">
      <c r="A1466" s="60" t="s">
        <v>135</v>
      </c>
      <c r="B1466" s="61"/>
      <c r="C1466" s="56" t="s">
        <v>17</v>
      </c>
      <c r="D1466" s="72" t="s">
        <v>627</v>
      </c>
      <c r="E1466" s="73" t="s">
        <v>138</v>
      </c>
      <c r="F1466" s="74" t="s">
        <v>628</v>
      </c>
    </row>
    <row r="1467" spans="1:6" ht="15" customHeight="1" thickBot="1" x14ac:dyDescent="0.3">
      <c r="A1467" s="60" t="s">
        <v>136</v>
      </c>
      <c r="B1467" s="61"/>
      <c r="C1467" s="56" t="s">
        <v>17</v>
      </c>
      <c r="D1467" s="72">
        <v>13</v>
      </c>
      <c r="E1467" s="73" t="s">
        <v>138</v>
      </c>
      <c r="F1467" s="74" t="s">
        <v>171</v>
      </c>
    </row>
    <row r="1468" spans="1:6" ht="15" customHeight="1" thickBot="1" x14ac:dyDescent="0.3">
      <c r="A1468" s="60" t="s">
        <v>137</v>
      </c>
      <c r="B1468" s="61"/>
      <c r="C1468" s="56" t="s">
        <v>17</v>
      </c>
      <c r="D1468" s="72" t="s">
        <v>618</v>
      </c>
      <c r="E1468" s="73" t="s">
        <v>619</v>
      </c>
      <c r="F1468" s="74" t="s">
        <v>620</v>
      </c>
    </row>
    <row r="1469" spans="1:6" ht="15" customHeight="1" thickBot="1" x14ac:dyDescent="0.3">
      <c r="A1469" s="60" t="s">
        <v>56</v>
      </c>
      <c r="B1469" s="61"/>
      <c r="C1469" s="56" t="s">
        <v>17</v>
      </c>
      <c r="D1469" s="76" t="s">
        <v>624</v>
      </c>
      <c r="E1469" s="76" t="s">
        <v>138</v>
      </c>
      <c r="F1469" s="74" t="s">
        <v>625</v>
      </c>
    </row>
    <row r="1470" spans="1:6" ht="15" customHeight="1" thickBot="1" x14ac:dyDescent="0.3">
      <c r="A1470" s="60" t="s">
        <v>60</v>
      </c>
      <c r="B1470" s="61"/>
      <c r="C1470" s="56" t="s">
        <v>17</v>
      </c>
      <c r="D1470" s="76" t="s">
        <v>352</v>
      </c>
      <c r="E1470" s="76" t="s">
        <v>256</v>
      </c>
      <c r="F1470" s="76" t="s">
        <v>623</v>
      </c>
    </row>
    <row r="1471" spans="1:6" ht="15" customHeight="1" thickBot="1" x14ac:dyDescent="0.3">
      <c r="A1471" s="60" t="s">
        <v>59</v>
      </c>
      <c r="B1471" s="61"/>
      <c r="C1471" s="56" t="s">
        <v>17</v>
      </c>
      <c r="D1471" s="76">
        <v>220</v>
      </c>
      <c r="E1471" s="76" t="s">
        <v>138</v>
      </c>
      <c r="F1471" s="74" t="s">
        <v>178</v>
      </c>
    </row>
    <row r="1472" spans="1:6" ht="15" customHeight="1" thickBot="1" x14ac:dyDescent="0.3">
      <c r="A1472" s="60" t="s">
        <v>62</v>
      </c>
      <c r="B1472" s="61"/>
      <c r="C1472" s="56" t="s">
        <v>17</v>
      </c>
      <c r="D1472" s="76" t="s">
        <v>622</v>
      </c>
      <c r="E1472" s="76" t="s">
        <v>138</v>
      </c>
      <c r="F1472" s="74" t="s">
        <v>330</v>
      </c>
    </row>
    <row r="1473" spans="1:6" ht="15" customHeight="1" thickBot="1" x14ac:dyDescent="0.3">
      <c r="A1473" s="60" t="s">
        <v>66</v>
      </c>
      <c r="B1473" s="61"/>
      <c r="C1473" s="56" t="s">
        <v>17</v>
      </c>
      <c r="D1473" s="76" t="s">
        <v>616</v>
      </c>
      <c r="E1473" s="76" t="s">
        <v>138</v>
      </c>
      <c r="F1473" s="74" t="s">
        <v>371</v>
      </c>
    </row>
    <row r="1474" spans="1:6" ht="15" customHeight="1" thickBot="1" x14ac:dyDescent="0.3">
      <c r="A1474" s="60" t="s">
        <v>68</v>
      </c>
      <c r="B1474" s="61"/>
      <c r="C1474" s="56" t="s">
        <v>17</v>
      </c>
      <c r="D1474" s="76" t="s">
        <v>617</v>
      </c>
      <c r="E1474" s="76" t="s">
        <v>138</v>
      </c>
      <c r="F1474" s="74" t="s">
        <v>330</v>
      </c>
    </row>
    <row r="1475" spans="1:6" ht="15" customHeight="1" thickBot="1" x14ac:dyDescent="0.3">
      <c r="A1475" s="60" t="s">
        <v>71</v>
      </c>
      <c r="B1475" s="61"/>
      <c r="C1475" s="56" t="s">
        <v>17</v>
      </c>
      <c r="D1475" s="76">
        <v>180</v>
      </c>
      <c r="E1475" s="76" t="s">
        <v>138</v>
      </c>
      <c r="F1475" s="74" t="s">
        <v>170</v>
      </c>
    </row>
    <row r="1476" spans="1:6" ht="15" customHeight="1" thickBot="1" x14ac:dyDescent="0.3">
      <c r="A1476" s="60" t="s">
        <v>73</v>
      </c>
      <c r="B1476" s="61"/>
      <c r="C1476" s="56" t="s">
        <v>17</v>
      </c>
      <c r="D1476" s="76">
        <v>120</v>
      </c>
      <c r="E1476" s="76" t="s">
        <v>138</v>
      </c>
      <c r="F1476" s="74" t="s">
        <v>178</v>
      </c>
    </row>
    <row r="1477" spans="1:6" ht="15" customHeight="1" thickBot="1" x14ac:dyDescent="0.3">
      <c r="A1477" s="60" t="s">
        <v>76</v>
      </c>
      <c r="B1477" s="61"/>
      <c r="C1477" s="56" t="s">
        <v>17</v>
      </c>
      <c r="D1477" s="76">
        <v>300</v>
      </c>
      <c r="E1477" s="76" t="s">
        <v>138</v>
      </c>
      <c r="F1477" s="74" t="s">
        <v>170</v>
      </c>
    </row>
    <row r="1478" spans="1:6" ht="15" customHeight="1" thickBot="1" x14ac:dyDescent="0.3">
      <c r="A1478" s="60" t="s">
        <v>79</v>
      </c>
      <c r="B1478" s="61"/>
      <c r="C1478" s="56" t="s">
        <v>17</v>
      </c>
      <c r="D1478" s="76" t="s">
        <v>174</v>
      </c>
      <c r="E1478" s="76" t="s">
        <v>174</v>
      </c>
      <c r="F1478" s="74" t="s">
        <v>174</v>
      </c>
    </row>
    <row r="1479" spans="1:6" ht="15" customHeight="1" thickBot="1" x14ac:dyDescent="0.3">
      <c r="A1479" s="60" t="s">
        <v>81</v>
      </c>
      <c r="B1479" s="61"/>
      <c r="C1479" s="56" t="s">
        <v>17</v>
      </c>
      <c r="D1479" s="76" t="s">
        <v>174</v>
      </c>
      <c r="E1479" s="76" t="s">
        <v>174</v>
      </c>
      <c r="F1479" s="74" t="s">
        <v>174</v>
      </c>
    </row>
    <row r="1480" spans="1:6" ht="15" customHeight="1" thickBot="1" x14ac:dyDescent="0.3">
      <c r="A1480" s="60" t="s">
        <v>83</v>
      </c>
      <c r="B1480" s="61"/>
      <c r="C1480" s="56" t="s">
        <v>17</v>
      </c>
      <c r="D1480" s="76">
        <v>30</v>
      </c>
      <c r="E1480" s="76" t="s">
        <v>138</v>
      </c>
      <c r="F1480" s="74" t="s">
        <v>626</v>
      </c>
    </row>
    <row r="1481" spans="1:6" ht="15" customHeight="1" thickBot="1" x14ac:dyDescent="0.3">
      <c r="A1481" s="65" t="s">
        <v>85</v>
      </c>
      <c r="B1481" s="66"/>
      <c r="C1481" s="56" t="s">
        <v>17</v>
      </c>
      <c r="D1481" s="76" t="s">
        <v>312</v>
      </c>
      <c r="E1481" s="76" t="s">
        <v>138</v>
      </c>
      <c r="F1481" s="74" t="s">
        <v>621</v>
      </c>
    </row>
    <row r="1482" spans="1:6" ht="15" customHeight="1" thickBot="1" x14ac:dyDescent="0.3">
      <c r="A1482" s="50" t="s">
        <v>130</v>
      </c>
      <c r="B1482" s="51" t="s">
        <v>153</v>
      </c>
      <c r="C1482" s="52" t="s">
        <v>131</v>
      </c>
      <c r="D1482" s="53" t="s">
        <v>132</v>
      </c>
      <c r="E1482" s="52" t="s">
        <v>133</v>
      </c>
      <c r="F1482" s="54" t="s">
        <v>134</v>
      </c>
    </row>
    <row r="1483" spans="1:6" ht="15" customHeight="1" thickBot="1" x14ac:dyDescent="0.3">
      <c r="A1483" s="55" t="s">
        <v>40</v>
      </c>
      <c r="B1483" s="56"/>
      <c r="C1483" s="56" t="s">
        <v>18</v>
      </c>
      <c r="D1483" s="69">
        <v>285</v>
      </c>
      <c r="E1483" s="70" t="s">
        <v>181</v>
      </c>
      <c r="F1483" s="80" t="s">
        <v>345</v>
      </c>
    </row>
    <row r="1484" spans="1:6" ht="15" customHeight="1" thickBot="1" x14ac:dyDescent="0.3">
      <c r="A1484" s="60" t="s">
        <v>41</v>
      </c>
      <c r="B1484" s="61"/>
      <c r="C1484" s="56" t="s">
        <v>18</v>
      </c>
      <c r="D1484" s="422" t="s">
        <v>174</v>
      </c>
      <c r="E1484" s="77" t="s">
        <v>174</v>
      </c>
      <c r="F1484" s="80" t="s">
        <v>174</v>
      </c>
    </row>
    <row r="1485" spans="1:6" ht="15" customHeight="1" thickBot="1" x14ac:dyDescent="0.3">
      <c r="A1485" s="60" t="s">
        <v>135</v>
      </c>
      <c r="B1485" s="61"/>
      <c r="C1485" s="56" t="s">
        <v>18</v>
      </c>
      <c r="D1485" s="85" t="s">
        <v>629</v>
      </c>
      <c r="E1485" s="79" t="s">
        <v>303</v>
      </c>
      <c r="F1485" s="80" t="s">
        <v>630</v>
      </c>
    </row>
    <row r="1486" spans="1:6" ht="15" customHeight="1" thickBot="1" x14ac:dyDescent="0.3">
      <c r="A1486" s="60" t="s">
        <v>136</v>
      </c>
      <c r="B1486" s="61"/>
      <c r="C1486" s="56" t="s">
        <v>18</v>
      </c>
      <c r="D1486" s="85">
        <v>25</v>
      </c>
      <c r="E1486" s="79" t="s">
        <v>181</v>
      </c>
      <c r="F1486" s="80" t="s">
        <v>244</v>
      </c>
    </row>
    <row r="1487" spans="1:6" ht="15" customHeight="1" thickBot="1" x14ac:dyDescent="0.3">
      <c r="A1487" s="60" t="s">
        <v>137</v>
      </c>
      <c r="B1487" s="61"/>
      <c r="C1487" s="56" t="s">
        <v>18</v>
      </c>
      <c r="D1487" s="85">
        <v>40</v>
      </c>
      <c r="E1487" s="79" t="s">
        <v>181</v>
      </c>
      <c r="F1487" s="80" t="s">
        <v>346</v>
      </c>
    </row>
    <row r="1488" spans="1:6" ht="15" customHeight="1" thickBot="1" x14ac:dyDescent="0.3">
      <c r="A1488" s="60" t="s">
        <v>56</v>
      </c>
      <c r="B1488" s="61"/>
      <c r="C1488" s="56" t="s">
        <v>18</v>
      </c>
      <c r="D1488" s="77">
        <v>240</v>
      </c>
      <c r="E1488" s="77" t="s">
        <v>181</v>
      </c>
      <c r="F1488" s="80" t="s">
        <v>170</v>
      </c>
    </row>
    <row r="1489" spans="1:6" ht="15" customHeight="1" thickBot="1" x14ac:dyDescent="0.3">
      <c r="A1489" s="60" t="s">
        <v>60</v>
      </c>
      <c r="B1489" s="61"/>
      <c r="C1489" s="56" t="s">
        <v>18</v>
      </c>
      <c r="D1489" s="77" t="s">
        <v>631</v>
      </c>
      <c r="E1489" s="77" t="s">
        <v>383</v>
      </c>
      <c r="F1489" s="77" t="s">
        <v>632</v>
      </c>
    </row>
    <row r="1490" spans="1:6" ht="15" customHeight="1" thickBot="1" x14ac:dyDescent="0.3">
      <c r="A1490" s="60" t="s">
        <v>59</v>
      </c>
      <c r="B1490" s="61"/>
      <c r="C1490" s="56" t="s">
        <v>18</v>
      </c>
      <c r="D1490" s="422">
        <v>190</v>
      </c>
      <c r="E1490" s="77" t="s">
        <v>181</v>
      </c>
      <c r="F1490" s="80" t="s">
        <v>182</v>
      </c>
    </row>
    <row r="1491" spans="1:6" ht="15" customHeight="1" thickBot="1" x14ac:dyDescent="0.3">
      <c r="A1491" s="60" t="s">
        <v>62</v>
      </c>
      <c r="B1491" s="61"/>
      <c r="C1491" s="56" t="s">
        <v>18</v>
      </c>
      <c r="D1491" s="422">
        <v>160</v>
      </c>
      <c r="E1491" s="77" t="s">
        <v>181</v>
      </c>
      <c r="F1491" s="80" t="s">
        <v>182</v>
      </c>
    </row>
    <row r="1492" spans="1:6" ht="15" customHeight="1" thickBot="1" x14ac:dyDescent="0.3">
      <c r="A1492" s="60" t="s">
        <v>66</v>
      </c>
      <c r="B1492" s="61"/>
      <c r="C1492" s="56" t="s">
        <v>18</v>
      </c>
      <c r="D1492" s="422">
        <v>155</v>
      </c>
      <c r="E1492" s="77" t="s">
        <v>181</v>
      </c>
      <c r="F1492" s="80" t="s">
        <v>182</v>
      </c>
    </row>
    <row r="1493" spans="1:6" ht="15" customHeight="1" thickBot="1" x14ac:dyDescent="0.3">
      <c r="A1493" s="60" t="s">
        <v>68</v>
      </c>
      <c r="B1493" s="61"/>
      <c r="C1493" s="56" t="s">
        <v>18</v>
      </c>
      <c r="D1493" s="422">
        <v>40</v>
      </c>
      <c r="E1493" s="77" t="s">
        <v>181</v>
      </c>
      <c r="F1493" s="80" t="s">
        <v>182</v>
      </c>
    </row>
    <row r="1494" spans="1:6" ht="15" customHeight="1" thickBot="1" x14ac:dyDescent="0.3">
      <c r="A1494" s="60" t="s">
        <v>71</v>
      </c>
      <c r="B1494" s="61"/>
      <c r="C1494" s="56" t="s">
        <v>18</v>
      </c>
      <c r="D1494" s="422">
        <v>100</v>
      </c>
      <c r="E1494" s="77" t="s">
        <v>181</v>
      </c>
      <c r="F1494" s="80" t="s">
        <v>633</v>
      </c>
    </row>
    <row r="1495" spans="1:6" ht="15" customHeight="1" thickBot="1" x14ac:dyDescent="0.3">
      <c r="A1495" s="60" t="s">
        <v>73</v>
      </c>
      <c r="B1495" s="61"/>
      <c r="C1495" s="56" t="s">
        <v>18</v>
      </c>
      <c r="D1495" s="422">
        <v>90</v>
      </c>
      <c r="E1495" s="77" t="s">
        <v>181</v>
      </c>
      <c r="F1495" s="80" t="s">
        <v>345</v>
      </c>
    </row>
    <row r="1496" spans="1:6" ht="15" customHeight="1" thickBot="1" x14ac:dyDescent="0.3">
      <c r="A1496" s="60" t="s">
        <v>76</v>
      </c>
      <c r="B1496" s="61"/>
      <c r="C1496" s="56" t="s">
        <v>18</v>
      </c>
      <c r="D1496" s="422">
        <v>240</v>
      </c>
      <c r="E1496" s="77" t="s">
        <v>181</v>
      </c>
      <c r="F1496" s="80" t="s">
        <v>170</v>
      </c>
    </row>
    <row r="1497" spans="1:6" ht="15" customHeight="1" thickBot="1" x14ac:dyDescent="0.3">
      <c r="A1497" s="60" t="s">
        <v>79</v>
      </c>
      <c r="B1497" s="61"/>
      <c r="C1497" s="56" t="s">
        <v>18</v>
      </c>
      <c r="D1497" s="422">
        <v>40</v>
      </c>
      <c r="E1497" s="77" t="s">
        <v>181</v>
      </c>
      <c r="F1497" s="80" t="s">
        <v>169</v>
      </c>
    </row>
    <row r="1498" spans="1:6" ht="15" customHeight="1" thickBot="1" x14ac:dyDescent="0.3">
      <c r="A1498" s="60" t="s">
        <v>81</v>
      </c>
      <c r="B1498" s="61"/>
      <c r="C1498" s="56" t="s">
        <v>18</v>
      </c>
      <c r="D1498" s="422">
        <v>480</v>
      </c>
      <c r="E1498" s="77" t="s">
        <v>181</v>
      </c>
      <c r="F1498" s="80" t="s">
        <v>170</v>
      </c>
    </row>
    <row r="1499" spans="1:6" ht="15" customHeight="1" thickBot="1" x14ac:dyDescent="0.3">
      <c r="A1499" s="60" t="s">
        <v>83</v>
      </c>
      <c r="B1499" s="61"/>
      <c r="C1499" s="56" t="s">
        <v>18</v>
      </c>
      <c r="D1499" s="422">
        <v>40</v>
      </c>
      <c r="E1499" s="77" t="s">
        <v>181</v>
      </c>
      <c r="F1499" s="80" t="s">
        <v>169</v>
      </c>
    </row>
    <row r="1500" spans="1:6" ht="15" customHeight="1" thickBot="1" x14ac:dyDescent="0.3">
      <c r="A1500" s="65" t="s">
        <v>85</v>
      </c>
      <c r="B1500" s="66"/>
      <c r="C1500" s="56" t="s">
        <v>18</v>
      </c>
      <c r="D1500" s="422" t="s">
        <v>174</v>
      </c>
      <c r="E1500" s="77" t="s">
        <v>174</v>
      </c>
      <c r="F1500" s="80" t="s">
        <v>174</v>
      </c>
    </row>
    <row r="1501" spans="1:6" ht="15" customHeight="1" thickBot="1" x14ac:dyDescent="0.3">
      <c r="A1501" s="50" t="s">
        <v>130</v>
      </c>
      <c r="B1501" s="51" t="s">
        <v>153</v>
      </c>
      <c r="C1501" s="52" t="s">
        <v>131</v>
      </c>
      <c r="D1501" s="53" t="s">
        <v>132</v>
      </c>
      <c r="E1501" s="52" t="s">
        <v>133</v>
      </c>
      <c r="F1501" s="54" t="s">
        <v>134</v>
      </c>
    </row>
    <row r="1502" spans="1:6" ht="15" customHeight="1" thickBot="1" x14ac:dyDescent="0.3">
      <c r="A1502" s="55" t="s">
        <v>40</v>
      </c>
      <c r="B1502" s="56"/>
      <c r="C1502" s="56" t="s">
        <v>19</v>
      </c>
      <c r="D1502" s="69">
        <v>280</v>
      </c>
      <c r="E1502" s="70" t="s">
        <v>138</v>
      </c>
      <c r="F1502" s="71" t="s">
        <v>204</v>
      </c>
    </row>
    <row r="1503" spans="1:6" ht="15" customHeight="1" thickBot="1" x14ac:dyDescent="0.3">
      <c r="A1503" s="60" t="s">
        <v>41</v>
      </c>
      <c r="B1503" s="61"/>
      <c r="C1503" s="56" t="s">
        <v>19</v>
      </c>
      <c r="D1503" s="76" t="s">
        <v>174</v>
      </c>
      <c r="E1503" s="76" t="s">
        <v>174</v>
      </c>
      <c r="F1503" s="76" t="s">
        <v>174</v>
      </c>
    </row>
    <row r="1504" spans="1:6" ht="15" customHeight="1" thickBot="1" x14ac:dyDescent="0.3">
      <c r="A1504" s="60" t="s">
        <v>135</v>
      </c>
      <c r="B1504" s="61"/>
      <c r="C1504" s="56" t="s">
        <v>19</v>
      </c>
      <c r="D1504" s="72" t="s">
        <v>634</v>
      </c>
      <c r="E1504" s="73" t="s">
        <v>227</v>
      </c>
      <c r="F1504" s="74" t="s">
        <v>635</v>
      </c>
    </row>
    <row r="1505" spans="1:6" ht="15" customHeight="1" thickBot="1" x14ac:dyDescent="0.3">
      <c r="A1505" s="60" t="s">
        <v>136</v>
      </c>
      <c r="B1505" s="61"/>
      <c r="C1505" s="56" t="s">
        <v>19</v>
      </c>
      <c r="D1505" s="72">
        <v>80</v>
      </c>
      <c r="E1505" s="73" t="s">
        <v>138</v>
      </c>
      <c r="F1505" s="74" t="s">
        <v>404</v>
      </c>
    </row>
    <row r="1506" spans="1:6" ht="15" customHeight="1" thickBot="1" x14ac:dyDescent="0.3">
      <c r="A1506" s="60" t="s">
        <v>137</v>
      </c>
      <c r="B1506" s="61"/>
      <c r="C1506" s="56" t="s">
        <v>19</v>
      </c>
      <c r="D1506" s="72">
        <v>420</v>
      </c>
      <c r="E1506" s="73" t="s">
        <v>138</v>
      </c>
      <c r="F1506" s="74" t="s">
        <v>230</v>
      </c>
    </row>
    <row r="1507" spans="1:6" ht="15" customHeight="1" thickBot="1" x14ac:dyDescent="0.3">
      <c r="A1507" s="60" t="s">
        <v>56</v>
      </c>
      <c r="B1507" s="61"/>
      <c r="C1507" s="56" t="s">
        <v>19</v>
      </c>
      <c r="D1507" s="76" t="s">
        <v>174</v>
      </c>
      <c r="E1507" s="76" t="s">
        <v>174</v>
      </c>
      <c r="F1507" s="76" t="s">
        <v>174</v>
      </c>
    </row>
    <row r="1508" spans="1:6" ht="15" customHeight="1" thickBot="1" x14ac:dyDescent="0.3">
      <c r="A1508" s="60" t="s">
        <v>60</v>
      </c>
      <c r="B1508" s="61"/>
      <c r="C1508" s="56" t="s">
        <v>19</v>
      </c>
      <c r="D1508" s="76" t="s">
        <v>174</v>
      </c>
      <c r="E1508" s="76" t="s">
        <v>174</v>
      </c>
      <c r="F1508" s="76" t="s">
        <v>174</v>
      </c>
    </row>
    <row r="1509" spans="1:6" ht="15" customHeight="1" thickBot="1" x14ac:dyDescent="0.3">
      <c r="A1509" s="60" t="s">
        <v>59</v>
      </c>
      <c r="B1509" s="61"/>
      <c r="C1509" s="56" t="s">
        <v>19</v>
      </c>
      <c r="D1509" s="76">
        <v>280</v>
      </c>
      <c r="E1509" s="76" t="s">
        <v>138</v>
      </c>
      <c r="F1509" s="71" t="s">
        <v>204</v>
      </c>
    </row>
    <row r="1510" spans="1:6" ht="15" customHeight="1" thickBot="1" x14ac:dyDescent="0.3">
      <c r="A1510" s="60" t="s">
        <v>62</v>
      </c>
      <c r="B1510" s="61"/>
      <c r="C1510" s="56" t="s">
        <v>19</v>
      </c>
      <c r="D1510" s="76">
        <v>130</v>
      </c>
      <c r="E1510" s="76" t="s">
        <v>138</v>
      </c>
      <c r="F1510" s="71" t="s">
        <v>204</v>
      </c>
    </row>
    <row r="1511" spans="1:6" ht="15" customHeight="1" thickBot="1" x14ac:dyDescent="0.3">
      <c r="A1511" s="60" t="s">
        <v>66</v>
      </c>
      <c r="B1511" s="61"/>
      <c r="C1511" s="56" t="s">
        <v>19</v>
      </c>
      <c r="D1511" s="76">
        <v>160</v>
      </c>
      <c r="E1511" s="76" t="s">
        <v>138</v>
      </c>
      <c r="F1511" s="71" t="s">
        <v>204</v>
      </c>
    </row>
    <row r="1512" spans="1:6" ht="15" customHeight="1" thickBot="1" x14ac:dyDescent="0.3">
      <c r="A1512" s="60" t="s">
        <v>68</v>
      </c>
      <c r="B1512" s="61"/>
      <c r="C1512" s="56" t="s">
        <v>19</v>
      </c>
      <c r="D1512" s="76">
        <v>90</v>
      </c>
      <c r="E1512" s="76" t="s">
        <v>138</v>
      </c>
      <c r="F1512" s="71" t="s">
        <v>204</v>
      </c>
    </row>
    <row r="1513" spans="1:6" ht="15" customHeight="1" thickBot="1" x14ac:dyDescent="0.3">
      <c r="A1513" s="60" t="s">
        <v>71</v>
      </c>
      <c r="B1513" s="61"/>
      <c r="C1513" s="56" t="s">
        <v>19</v>
      </c>
      <c r="D1513" s="76">
        <v>40</v>
      </c>
      <c r="E1513" s="76" t="s">
        <v>138</v>
      </c>
      <c r="F1513" s="74" t="s">
        <v>196</v>
      </c>
    </row>
    <row r="1514" spans="1:6" ht="15" customHeight="1" thickBot="1" x14ac:dyDescent="0.3">
      <c r="A1514" s="60" t="s">
        <v>73</v>
      </c>
      <c r="B1514" s="61"/>
      <c r="C1514" s="56" t="s">
        <v>19</v>
      </c>
      <c r="D1514" s="76">
        <v>290</v>
      </c>
      <c r="E1514" s="76" t="s">
        <v>138</v>
      </c>
      <c r="F1514" s="71" t="s">
        <v>204</v>
      </c>
    </row>
    <row r="1515" spans="1:6" ht="15" customHeight="1" thickBot="1" x14ac:dyDescent="0.3">
      <c r="A1515" s="60" t="s">
        <v>76</v>
      </c>
      <c r="B1515" s="61"/>
      <c r="C1515" s="56" t="s">
        <v>19</v>
      </c>
      <c r="D1515" s="76">
        <v>120</v>
      </c>
      <c r="E1515" s="76" t="s">
        <v>138</v>
      </c>
      <c r="F1515" s="74" t="s">
        <v>230</v>
      </c>
    </row>
    <row r="1516" spans="1:6" ht="15" customHeight="1" thickBot="1" x14ac:dyDescent="0.3">
      <c r="A1516" s="60" t="s">
        <v>79</v>
      </c>
      <c r="B1516" s="61"/>
      <c r="C1516" s="56" t="s">
        <v>19</v>
      </c>
      <c r="D1516" s="76" t="s">
        <v>174</v>
      </c>
      <c r="E1516" s="76" t="s">
        <v>174</v>
      </c>
      <c r="F1516" s="76" t="s">
        <v>174</v>
      </c>
    </row>
    <row r="1517" spans="1:6" ht="15" customHeight="1" thickBot="1" x14ac:dyDescent="0.3">
      <c r="A1517" s="60" t="s">
        <v>81</v>
      </c>
      <c r="B1517" s="61"/>
      <c r="C1517" s="56" t="s">
        <v>19</v>
      </c>
      <c r="D1517" s="76" t="s">
        <v>174</v>
      </c>
      <c r="E1517" s="76" t="s">
        <v>174</v>
      </c>
      <c r="F1517" s="76" t="s">
        <v>174</v>
      </c>
    </row>
    <row r="1518" spans="1:6" ht="15" customHeight="1" thickBot="1" x14ac:dyDescent="0.3">
      <c r="A1518" s="60" t="s">
        <v>83</v>
      </c>
      <c r="B1518" s="61"/>
      <c r="C1518" s="56" t="s">
        <v>19</v>
      </c>
      <c r="D1518" s="76">
        <v>35</v>
      </c>
      <c r="E1518" s="76" t="s">
        <v>138</v>
      </c>
      <c r="F1518" s="74" t="s">
        <v>196</v>
      </c>
    </row>
    <row r="1519" spans="1:6" ht="15" customHeight="1" thickBot="1" x14ac:dyDescent="0.3">
      <c r="A1519" s="65" t="s">
        <v>85</v>
      </c>
      <c r="B1519" s="66"/>
      <c r="C1519" s="56" t="s">
        <v>19</v>
      </c>
      <c r="D1519" s="76">
        <v>180</v>
      </c>
      <c r="E1519" s="76" t="s">
        <v>138</v>
      </c>
      <c r="F1519" s="74" t="s">
        <v>230</v>
      </c>
    </row>
    <row r="1520" spans="1:6" ht="15" customHeight="1" thickBot="1" x14ac:dyDescent="0.3">
      <c r="A1520" s="50" t="s">
        <v>130</v>
      </c>
      <c r="B1520" s="51" t="s">
        <v>154</v>
      </c>
      <c r="C1520" s="52" t="s">
        <v>131</v>
      </c>
      <c r="D1520" s="53" t="s">
        <v>132</v>
      </c>
      <c r="E1520" s="52" t="s">
        <v>133</v>
      </c>
      <c r="F1520" s="54" t="s">
        <v>134</v>
      </c>
    </row>
    <row r="1521" spans="1:6" ht="15" customHeight="1" thickBot="1" x14ac:dyDescent="0.3">
      <c r="A1521" s="55" t="s">
        <v>40</v>
      </c>
      <c r="B1521" s="56"/>
      <c r="C1521" s="56" t="s">
        <v>17</v>
      </c>
      <c r="D1521" s="69">
        <v>290</v>
      </c>
      <c r="E1521" s="70" t="s">
        <v>138</v>
      </c>
      <c r="F1521" s="71" t="s">
        <v>178</v>
      </c>
    </row>
    <row r="1522" spans="1:6" ht="15" customHeight="1" thickBot="1" x14ac:dyDescent="0.3">
      <c r="A1522" s="60" t="s">
        <v>41</v>
      </c>
      <c r="B1522" s="61"/>
      <c r="C1522" s="56" t="s">
        <v>17</v>
      </c>
      <c r="D1522" s="76" t="s">
        <v>174</v>
      </c>
      <c r="E1522" s="76" t="s">
        <v>174</v>
      </c>
      <c r="F1522" s="76" t="s">
        <v>174</v>
      </c>
    </row>
    <row r="1523" spans="1:6" ht="15" customHeight="1" thickBot="1" x14ac:dyDescent="0.3">
      <c r="A1523" s="60" t="s">
        <v>135</v>
      </c>
      <c r="B1523" s="61"/>
      <c r="C1523" s="56" t="s">
        <v>17</v>
      </c>
      <c r="D1523" s="72" t="s">
        <v>174</v>
      </c>
      <c r="E1523" s="73" t="s">
        <v>174</v>
      </c>
      <c r="F1523" s="74" t="s">
        <v>174</v>
      </c>
    </row>
    <row r="1524" spans="1:6" ht="15" customHeight="1" thickBot="1" x14ac:dyDescent="0.3">
      <c r="A1524" s="60" t="s">
        <v>136</v>
      </c>
      <c r="B1524" s="61"/>
      <c r="C1524" s="56" t="s">
        <v>17</v>
      </c>
      <c r="D1524" s="72">
        <v>15</v>
      </c>
      <c r="E1524" s="73" t="s">
        <v>138</v>
      </c>
      <c r="F1524" s="74" t="s">
        <v>644</v>
      </c>
    </row>
    <row r="1525" spans="1:6" ht="15" customHeight="1" thickBot="1" x14ac:dyDescent="0.3">
      <c r="A1525" s="60" t="s">
        <v>137</v>
      </c>
      <c r="B1525" s="61"/>
      <c r="C1525" s="56" t="s">
        <v>17</v>
      </c>
      <c r="D1525" s="72" t="s">
        <v>642</v>
      </c>
      <c r="E1525" s="73" t="s">
        <v>258</v>
      </c>
      <c r="F1525" s="74" t="s">
        <v>643</v>
      </c>
    </row>
    <row r="1526" spans="1:6" ht="15" customHeight="1" thickBot="1" x14ac:dyDescent="0.3">
      <c r="A1526" s="60" t="s">
        <v>56</v>
      </c>
      <c r="B1526" s="61"/>
      <c r="C1526" s="56" t="s">
        <v>17</v>
      </c>
      <c r="D1526" s="76" t="s">
        <v>174</v>
      </c>
      <c r="E1526" s="76" t="s">
        <v>174</v>
      </c>
      <c r="F1526" s="74" t="s">
        <v>174</v>
      </c>
    </row>
    <row r="1527" spans="1:6" ht="15" customHeight="1" thickBot="1" x14ac:dyDescent="0.3">
      <c r="A1527" s="60" t="s">
        <v>60</v>
      </c>
      <c r="B1527" s="61"/>
      <c r="C1527" s="56" t="s">
        <v>17</v>
      </c>
      <c r="D1527" s="76" t="s">
        <v>641</v>
      </c>
      <c r="E1527" s="76" t="s">
        <v>138</v>
      </c>
      <c r="F1527" s="76" t="s">
        <v>170</v>
      </c>
    </row>
    <row r="1528" spans="1:6" ht="15" customHeight="1" thickBot="1" x14ac:dyDescent="0.3">
      <c r="A1528" s="60" t="s">
        <v>59</v>
      </c>
      <c r="B1528" s="61"/>
      <c r="C1528" s="56" t="s">
        <v>17</v>
      </c>
      <c r="D1528" s="76">
        <v>200</v>
      </c>
      <c r="E1528" s="76" t="s">
        <v>138</v>
      </c>
      <c r="F1528" s="74" t="s">
        <v>178</v>
      </c>
    </row>
    <row r="1529" spans="1:6" ht="15" customHeight="1" thickBot="1" x14ac:dyDescent="0.3">
      <c r="A1529" s="60" t="s">
        <v>62</v>
      </c>
      <c r="B1529" s="61"/>
      <c r="C1529" s="56" t="s">
        <v>17</v>
      </c>
      <c r="D1529" s="76">
        <v>150</v>
      </c>
      <c r="E1529" s="76" t="s">
        <v>138</v>
      </c>
      <c r="F1529" s="74" t="s">
        <v>638</v>
      </c>
    </row>
    <row r="1530" spans="1:6" ht="15" customHeight="1" thickBot="1" x14ac:dyDescent="0.3">
      <c r="A1530" s="60" t="s">
        <v>66</v>
      </c>
      <c r="B1530" s="61"/>
      <c r="C1530" s="56" t="s">
        <v>17</v>
      </c>
      <c r="D1530" s="76">
        <v>155</v>
      </c>
      <c r="E1530" s="76" t="s">
        <v>138</v>
      </c>
      <c r="F1530" s="74" t="s">
        <v>178</v>
      </c>
    </row>
    <row r="1531" spans="1:6" ht="15" customHeight="1" thickBot="1" x14ac:dyDescent="0.3">
      <c r="A1531" s="60" t="s">
        <v>68</v>
      </c>
      <c r="B1531" s="61"/>
      <c r="C1531" s="56" t="s">
        <v>17</v>
      </c>
      <c r="D1531" s="76">
        <v>110</v>
      </c>
      <c r="E1531" s="76" t="s">
        <v>138</v>
      </c>
      <c r="F1531" s="74" t="s">
        <v>178</v>
      </c>
    </row>
    <row r="1532" spans="1:6" ht="15" customHeight="1" thickBot="1" x14ac:dyDescent="0.3">
      <c r="A1532" s="60" t="s">
        <v>71</v>
      </c>
      <c r="B1532" s="61"/>
      <c r="C1532" s="56" t="s">
        <v>17</v>
      </c>
      <c r="D1532" s="76">
        <v>210</v>
      </c>
      <c r="E1532" s="76" t="s">
        <v>138</v>
      </c>
      <c r="F1532" s="74" t="s">
        <v>170</v>
      </c>
    </row>
    <row r="1533" spans="1:6" ht="15" customHeight="1" thickBot="1" x14ac:dyDescent="0.3">
      <c r="A1533" s="60" t="s">
        <v>73</v>
      </c>
      <c r="B1533" s="61"/>
      <c r="C1533" s="56" t="s">
        <v>17</v>
      </c>
      <c r="D1533" s="76" t="s">
        <v>639</v>
      </c>
      <c r="E1533" s="76" t="s">
        <v>138</v>
      </c>
      <c r="F1533" s="74" t="s">
        <v>640</v>
      </c>
    </row>
    <row r="1534" spans="1:6" ht="15" customHeight="1" thickBot="1" x14ac:dyDescent="0.3">
      <c r="A1534" s="60" t="s">
        <v>76</v>
      </c>
      <c r="B1534" s="61"/>
      <c r="C1534" s="56" t="s">
        <v>17</v>
      </c>
      <c r="D1534" s="76" t="s">
        <v>174</v>
      </c>
      <c r="E1534" s="76" t="s">
        <v>174</v>
      </c>
      <c r="F1534" s="74" t="s">
        <v>174</v>
      </c>
    </row>
    <row r="1535" spans="1:6" ht="15" customHeight="1" thickBot="1" x14ac:dyDescent="0.3">
      <c r="A1535" s="60" t="s">
        <v>79</v>
      </c>
      <c r="B1535" s="61"/>
      <c r="C1535" s="56" t="s">
        <v>17</v>
      </c>
      <c r="D1535" s="76">
        <v>90</v>
      </c>
      <c r="E1535" s="76" t="s">
        <v>138</v>
      </c>
      <c r="F1535" s="74" t="s">
        <v>636</v>
      </c>
    </row>
    <row r="1536" spans="1:6" ht="15" customHeight="1" thickBot="1" x14ac:dyDescent="0.3">
      <c r="A1536" s="60" t="s">
        <v>81</v>
      </c>
      <c r="B1536" s="61"/>
      <c r="C1536" s="56" t="s">
        <v>17</v>
      </c>
      <c r="D1536" s="76" t="s">
        <v>174</v>
      </c>
      <c r="E1536" s="76" t="s">
        <v>174</v>
      </c>
      <c r="F1536" s="74" t="s">
        <v>174</v>
      </c>
    </row>
    <row r="1537" spans="1:6" ht="15" customHeight="1" thickBot="1" x14ac:dyDescent="0.3">
      <c r="A1537" s="60" t="s">
        <v>83</v>
      </c>
      <c r="B1537" s="61"/>
      <c r="C1537" s="56" t="s">
        <v>17</v>
      </c>
      <c r="D1537" s="76" t="s">
        <v>174</v>
      </c>
      <c r="E1537" s="76" t="s">
        <v>174</v>
      </c>
      <c r="F1537" s="74" t="s">
        <v>174</v>
      </c>
    </row>
    <row r="1538" spans="1:6" ht="15" customHeight="1" thickBot="1" x14ac:dyDescent="0.3">
      <c r="A1538" s="65" t="s">
        <v>85</v>
      </c>
      <c r="B1538" s="66"/>
      <c r="C1538" s="56" t="s">
        <v>17</v>
      </c>
      <c r="D1538" s="76">
        <v>90</v>
      </c>
      <c r="E1538" s="76" t="s">
        <v>138</v>
      </c>
      <c r="F1538" s="74" t="s">
        <v>636</v>
      </c>
    </row>
    <row r="1539" spans="1:6" ht="15" customHeight="1" thickBot="1" x14ac:dyDescent="0.3">
      <c r="A1539" s="50" t="s">
        <v>130</v>
      </c>
      <c r="B1539" s="51" t="s">
        <v>563</v>
      </c>
      <c r="C1539" s="52" t="s">
        <v>131</v>
      </c>
      <c r="D1539" s="53" t="s">
        <v>132</v>
      </c>
      <c r="E1539" s="52" t="s">
        <v>133</v>
      </c>
      <c r="F1539" s="54" t="s">
        <v>134</v>
      </c>
    </row>
    <row r="1540" spans="1:6" ht="15" customHeight="1" thickBot="1" x14ac:dyDescent="0.3">
      <c r="A1540" s="55" t="s">
        <v>40</v>
      </c>
      <c r="B1540" s="56"/>
      <c r="C1540" s="56" t="s">
        <v>18</v>
      </c>
      <c r="D1540" s="69">
        <v>240</v>
      </c>
      <c r="E1540" s="77" t="s">
        <v>181</v>
      </c>
      <c r="F1540" s="80" t="s">
        <v>182</v>
      </c>
    </row>
    <row r="1541" spans="1:6" ht="15" customHeight="1" thickBot="1" x14ac:dyDescent="0.3">
      <c r="A1541" s="60" t="s">
        <v>41</v>
      </c>
      <c r="B1541" s="61"/>
      <c r="C1541" s="56" t="s">
        <v>18</v>
      </c>
      <c r="D1541" s="77">
        <v>15</v>
      </c>
      <c r="E1541" s="77" t="s">
        <v>181</v>
      </c>
      <c r="F1541" s="80" t="s">
        <v>651</v>
      </c>
    </row>
    <row r="1542" spans="1:6" ht="15" customHeight="1" thickBot="1" x14ac:dyDescent="0.3">
      <c r="A1542" s="60" t="s">
        <v>135</v>
      </c>
      <c r="B1542" s="61"/>
      <c r="C1542" s="56" t="s">
        <v>18</v>
      </c>
      <c r="D1542" s="85" t="s">
        <v>646</v>
      </c>
      <c r="E1542" s="79" t="s">
        <v>185</v>
      </c>
      <c r="F1542" s="80" t="s">
        <v>647</v>
      </c>
    </row>
    <row r="1543" spans="1:6" ht="15" customHeight="1" thickBot="1" x14ac:dyDescent="0.3">
      <c r="A1543" s="60" t="s">
        <v>136</v>
      </c>
      <c r="B1543" s="61"/>
      <c r="C1543" s="56" t="s">
        <v>18</v>
      </c>
      <c r="D1543" s="85">
        <v>15</v>
      </c>
      <c r="E1543" s="79" t="s">
        <v>181</v>
      </c>
      <c r="F1543" s="80" t="s">
        <v>652</v>
      </c>
    </row>
    <row r="1544" spans="1:6" ht="15" customHeight="1" thickBot="1" x14ac:dyDescent="0.3">
      <c r="A1544" s="60" t="s">
        <v>137</v>
      </c>
      <c r="B1544" s="61"/>
      <c r="C1544" s="56" t="s">
        <v>18</v>
      </c>
      <c r="D1544" s="85" t="s">
        <v>648</v>
      </c>
      <c r="E1544" s="79" t="s">
        <v>649</v>
      </c>
      <c r="F1544" s="80" t="s">
        <v>650</v>
      </c>
    </row>
    <row r="1545" spans="1:6" ht="15" customHeight="1" thickBot="1" x14ac:dyDescent="0.3">
      <c r="A1545" s="60" t="s">
        <v>56</v>
      </c>
      <c r="B1545" s="61"/>
      <c r="C1545" s="56" t="s">
        <v>18</v>
      </c>
      <c r="D1545" s="77">
        <v>480</v>
      </c>
      <c r="E1545" s="77" t="s">
        <v>181</v>
      </c>
      <c r="F1545" s="80" t="s">
        <v>170</v>
      </c>
    </row>
    <row r="1546" spans="1:6" ht="15" customHeight="1" thickBot="1" x14ac:dyDescent="0.3">
      <c r="A1546" s="60" t="s">
        <v>60</v>
      </c>
      <c r="B1546" s="61"/>
      <c r="C1546" s="56" t="s">
        <v>18</v>
      </c>
      <c r="D1546" s="77">
        <v>15</v>
      </c>
      <c r="E1546" s="77" t="s">
        <v>251</v>
      </c>
      <c r="F1546" s="77" t="s">
        <v>645</v>
      </c>
    </row>
    <row r="1547" spans="1:6" ht="15" customHeight="1" thickBot="1" x14ac:dyDescent="0.3">
      <c r="A1547" s="60" t="s">
        <v>59</v>
      </c>
      <c r="B1547" s="61"/>
      <c r="C1547" s="56" t="s">
        <v>18</v>
      </c>
      <c r="D1547" s="422">
        <v>240</v>
      </c>
      <c r="E1547" s="77" t="s">
        <v>181</v>
      </c>
      <c r="F1547" s="80" t="s">
        <v>182</v>
      </c>
    </row>
    <row r="1548" spans="1:6" ht="15" customHeight="1" thickBot="1" x14ac:dyDescent="0.3">
      <c r="A1548" s="60" t="s">
        <v>62</v>
      </c>
      <c r="B1548" s="61"/>
      <c r="C1548" s="56" t="s">
        <v>18</v>
      </c>
      <c r="D1548" s="422">
        <v>170</v>
      </c>
      <c r="E1548" s="77" t="s">
        <v>181</v>
      </c>
      <c r="F1548" s="80" t="s">
        <v>345</v>
      </c>
    </row>
    <row r="1549" spans="1:6" ht="15" customHeight="1" thickBot="1" x14ac:dyDescent="0.3">
      <c r="A1549" s="60" t="s">
        <v>66</v>
      </c>
      <c r="B1549" s="61"/>
      <c r="C1549" s="56" t="s">
        <v>18</v>
      </c>
      <c r="D1549" s="422">
        <v>200</v>
      </c>
      <c r="E1549" s="77" t="s">
        <v>181</v>
      </c>
      <c r="F1549" s="80" t="s">
        <v>182</v>
      </c>
    </row>
    <row r="1550" spans="1:6" ht="15" customHeight="1" thickBot="1" x14ac:dyDescent="0.3">
      <c r="A1550" s="60" t="s">
        <v>68</v>
      </c>
      <c r="B1550" s="61"/>
      <c r="C1550" s="56" t="s">
        <v>18</v>
      </c>
      <c r="D1550" s="422">
        <v>160</v>
      </c>
      <c r="E1550" s="77" t="s">
        <v>181</v>
      </c>
      <c r="F1550" s="80" t="s">
        <v>197</v>
      </c>
    </row>
    <row r="1551" spans="1:6" ht="15" customHeight="1" thickBot="1" x14ac:dyDescent="0.3">
      <c r="A1551" s="60" t="s">
        <v>71</v>
      </c>
      <c r="B1551" s="61"/>
      <c r="C1551" s="56" t="s">
        <v>18</v>
      </c>
      <c r="D1551" s="422">
        <v>60</v>
      </c>
      <c r="E1551" s="77" t="s">
        <v>181</v>
      </c>
      <c r="F1551" s="80" t="s">
        <v>346</v>
      </c>
    </row>
    <row r="1552" spans="1:6" ht="15" customHeight="1" thickBot="1" x14ac:dyDescent="0.3">
      <c r="A1552" s="60" t="s">
        <v>73</v>
      </c>
      <c r="B1552" s="61"/>
      <c r="C1552" s="56" t="s">
        <v>18</v>
      </c>
      <c r="D1552" s="422">
        <v>165</v>
      </c>
      <c r="E1552" s="77" t="s">
        <v>181</v>
      </c>
      <c r="F1552" s="80" t="s">
        <v>345</v>
      </c>
    </row>
    <row r="1553" spans="1:6" ht="15" customHeight="1" thickBot="1" x14ac:dyDescent="0.3">
      <c r="A1553" s="60" t="s">
        <v>76</v>
      </c>
      <c r="B1553" s="61"/>
      <c r="C1553" s="56" t="s">
        <v>18</v>
      </c>
      <c r="D1553" s="422">
        <v>40</v>
      </c>
      <c r="E1553" s="77" t="s">
        <v>181</v>
      </c>
      <c r="F1553" s="80" t="s">
        <v>169</v>
      </c>
    </row>
    <row r="1554" spans="1:6" ht="15" customHeight="1" thickBot="1" x14ac:dyDescent="0.3">
      <c r="A1554" s="60" t="s">
        <v>79</v>
      </c>
      <c r="B1554" s="61"/>
      <c r="C1554" s="56" t="s">
        <v>18</v>
      </c>
      <c r="D1554" s="422">
        <v>40</v>
      </c>
      <c r="E1554" s="77" t="s">
        <v>181</v>
      </c>
      <c r="F1554" s="80" t="s">
        <v>169</v>
      </c>
    </row>
    <row r="1555" spans="1:6" ht="15" customHeight="1" thickBot="1" x14ac:dyDescent="0.3">
      <c r="A1555" s="60" t="s">
        <v>81</v>
      </c>
      <c r="B1555" s="61"/>
      <c r="C1555" s="56" t="s">
        <v>18</v>
      </c>
      <c r="D1555" s="422">
        <v>480</v>
      </c>
      <c r="E1555" s="77" t="s">
        <v>181</v>
      </c>
      <c r="F1555" s="80" t="s">
        <v>170</v>
      </c>
    </row>
    <row r="1556" spans="1:6" ht="15" customHeight="1" thickBot="1" x14ac:dyDescent="0.3">
      <c r="A1556" s="60" t="s">
        <v>83</v>
      </c>
      <c r="B1556" s="61"/>
      <c r="C1556" s="56" t="s">
        <v>18</v>
      </c>
      <c r="D1556" s="422">
        <v>40</v>
      </c>
      <c r="E1556" s="77" t="s">
        <v>181</v>
      </c>
      <c r="F1556" s="80" t="s">
        <v>169</v>
      </c>
    </row>
    <row r="1557" spans="1:6" ht="15" customHeight="1" thickBot="1" x14ac:dyDescent="0.3">
      <c r="A1557" s="65" t="s">
        <v>85</v>
      </c>
      <c r="B1557" s="66"/>
      <c r="C1557" s="56" t="s">
        <v>18</v>
      </c>
      <c r="D1557" s="422">
        <v>40</v>
      </c>
      <c r="E1557" s="77" t="s">
        <v>181</v>
      </c>
      <c r="F1557" s="80" t="s">
        <v>169</v>
      </c>
    </row>
    <row r="1558" spans="1:6" ht="15" customHeight="1" thickBot="1" x14ac:dyDescent="0.3">
      <c r="A1558" s="50" t="s">
        <v>130</v>
      </c>
      <c r="B1558" s="51" t="s">
        <v>154</v>
      </c>
      <c r="C1558" s="52" t="s">
        <v>131</v>
      </c>
      <c r="D1558" s="53" t="s">
        <v>132</v>
      </c>
      <c r="E1558" s="52" t="s">
        <v>133</v>
      </c>
      <c r="F1558" s="54" t="s">
        <v>134</v>
      </c>
    </row>
    <row r="1559" spans="1:6" ht="15" customHeight="1" thickBot="1" x14ac:dyDescent="0.3">
      <c r="A1559" s="55" t="s">
        <v>40</v>
      </c>
      <c r="B1559" s="56"/>
      <c r="C1559" s="56" t="s">
        <v>19</v>
      </c>
      <c r="D1559" s="69">
        <v>210</v>
      </c>
      <c r="E1559" s="70" t="s">
        <v>138</v>
      </c>
      <c r="F1559" s="74" t="s">
        <v>204</v>
      </c>
    </row>
    <row r="1560" spans="1:6" ht="15" customHeight="1" thickBot="1" x14ac:dyDescent="0.3">
      <c r="A1560" s="60" t="s">
        <v>41</v>
      </c>
      <c r="B1560" s="61"/>
      <c r="C1560" s="56" t="s">
        <v>19</v>
      </c>
      <c r="D1560" s="76" t="s">
        <v>232</v>
      </c>
      <c r="E1560" s="76" t="s">
        <v>232</v>
      </c>
      <c r="F1560" s="76" t="s">
        <v>232</v>
      </c>
    </row>
    <row r="1561" spans="1:6" ht="15" customHeight="1" thickBot="1" x14ac:dyDescent="0.3">
      <c r="A1561" s="60" t="s">
        <v>135</v>
      </c>
      <c r="B1561" s="61"/>
      <c r="C1561" s="56" t="s">
        <v>19</v>
      </c>
      <c r="D1561" s="72">
        <v>45</v>
      </c>
      <c r="E1561" s="73" t="s">
        <v>138</v>
      </c>
      <c r="F1561" s="74" t="s">
        <v>171</v>
      </c>
    </row>
    <row r="1562" spans="1:6" ht="15" customHeight="1" thickBot="1" x14ac:dyDescent="0.3">
      <c r="A1562" s="60" t="s">
        <v>136</v>
      </c>
      <c r="B1562" s="61"/>
      <c r="C1562" s="56" t="s">
        <v>19</v>
      </c>
      <c r="D1562" s="72">
        <v>10</v>
      </c>
      <c r="E1562" s="73" t="s">
        <v>138</v>
      </c>
      <c r="F1562" s="74" t="s">
        <v>171</v>
      </c>
    </row>
    <row r="1563" spans="1:6" ht="15" customHeight="1" thickBot="1" x14ac:dyDescent="0.3">
      <c r="A1563" s="60" t="s">
        <v>137</v>
      </c>
      <c r="B1563" s="61"/>
      <c r="C1563" s="56" t="s">
        <v>19</v>
      </c>
      <c r="D1563" s="72">
        <v>65</v>
      </c>
      <c r="E1563" s="73" t="s">
        <v>138</v>
      </c>
      <c r="F1563" s="74" t="s">
        <v>653</v>
      </c>
    </row>
    <row r="1564" spans="1:6" ht="15" customHeight="1" thickBot="1" x14ac:dyDescent="0.3">
      <c r="A1564" s="60" t="s">
        <v>56</v>
      </c>
      <c r="B1564" s="61"/>
      <c r="C1564" s="56" t="s">
        <v>19</v>
      </c>
      <c r="D1564" s="76">
        <v>480</v>
      </c>
      <c r="E1564" s="73" t="s">
        <v>138</v>
      </c>
      <c r="F1564" s="74" t="s">
        <v>230</v>
      </c>
    </row>
    <row r="1565" spans="1:6" ht="15" customHeight="1" thickBot="1" x14ac:dyDescent="0.3">
      <c r="A1565" s="60" t="s">
        <v>60</v>
      </c>
      <c r="B1565" s="61"/>
      <c r="C1565" s="56" t="s">
        <v>19</v>
      </c>
      <c r="D1565" s="76" t="s">
        <v>232</v>
      </c>
      <c r="E1565" s="76" t="s">
        <v>232</v>
      </c>
      <c r="F1565" s="76" t="s">
        <v>232</v>
      </c>
    </row>
    <row r="1566" spans="1:6" ht="15" customHeight="1" thickBot="1" x14ac:dyDescent="0.3">
      <c r="A1566" s="60" t="s">
        <v>59</v>
      </c>
      <c r="B1566" s="61"/>
      <c r="C1566" s="56" t="s">
        <v>19</v>
      </c>
      <c r="D1566" s="76" t="s">
        <v>232</v>
      </c>
      <c r="E1566" s="76" t="s">
        <v>232</v>
      </c>
      <c r="F1566" s="76" t="s">
        <v>232</v>
      </c>
    </row>
    <row r="1567" spans="1:6" ht="15" customHeight="1" thickBot="1" x14ac:dyDescent="0.3">
      <c r="A1567" s="60" t="s">
        <v>62</v>
      </c>
      <c r="B1567" s="61"/>
      <c r="C1567" s="56" t="s">
        <v>19</v>
      </c>
      <c r="D1567" s="76">
        <v>120</v>
      </c>
      <c r="E1567" s="76"/>
      <c r="F1567" s="74" t="s">
        <v>204</v>
      </c>
    </row>
    <row r="1568" spans="1:6" ht="15" customHeight="1" thickBot="1" x14ac:dyDescent="0.3">
      <c r="A1568" s="60" t="s">
        <v>66</v>
      </c>
      <c r="B1568" s="61"/>
      <c r="C1568" s="56" t="s">
        <v>19</v>
      </c>
      <c r="D1568" s="76">
        <v>200</v>
      </c>
      <c r="E1568" s="76" t="s">
        <v>138</v>
      </c>
      <c r="F1568" s="74" t="s">
        <v>204</v>
      </c>
    </row>
    <row r="1569" spans="1:6" ht="15" customHeight="1" thickBot="1" x14ac:dyDescent="0.3">
      <c r="A1569" s="60" t="s">
        <v>68</v>
      </c>
      <c r="B1569" s="61"/>
      <c r="C1569" s="56" t="s">
        <v>19</v>
      </c>
      <c r="D1569" s="76">
        <v>160</v>
      </c>
      <c r="E1569" s="76" t="s">
        <v>138</v>
      </c>
      <c r="F1569" s="74" t="s">
        <v>204</v>
      </c>
    </row>
    <row r="1570" spans="1:6" ht="15" customHeight="1" thickBot="1" x14ac:dyDescent="0.3">
      <c r="A1570" s="60" t="s">
        <v>71</v>
      </c>
      <c r="B1570" s="61"/>
      <c r="C1570" s="56" t="s">
        <v>19</v>
      </c>
      <c r="D1570" s="76">
        <v>40</v>
      </c>
      <c r="E1570" s="76" t="s">
        <v>138</v>
      </c>
      <c r="F1570" s="74" t="s">
        <v>196</v>
      </c>
    </row>
    <row r="1571" spans="1:6" ht="15" customHeight="1" thickBot="1" x14ac:dyDescent="0.3">
      <c r="A1571" s="60" t="s">
        <v>73</v>
      </c>
      <c r="B1571" s="61"/>
      <c r="C1571" s="56" t="s">
        <v>19</v>
      </c>
      <c r="D1571" s="76">
        <v>100</v>
      </c>
      <c r="E1571" s="76" t="s">
        <v>138</v>
      </c>
      <c r="F1571" s="74" t="s">
        <v>204</v>
      </c>
    </row>
    <row r="1572" spans="1:6" ht="15" customHeight="1" thickBot="1" x14ac:dyDescent="0.3">
      <c r="A1572" s="60" t="s">
        <v>76</v>
      </c>
      <c r="B1572" s="61"/>
      <c r="C1572" s="56" t="s">
        <v>19</v>
      </c>
      <c r="D1572" s="76">
        <v>45</v>
      </c>
      <c r="E1572" s="76" t="s">
        <v>138</v>
      </c>
      <c r="F1572" s="74" t="s">
        <v>196</v>
      </c>
    </row>
    <row r="1573" spans="1:6" ht="15" customHeight="1" thickBot="1" x14ac:dyDescent="0.3">
      <c r="A1573" s="60" t="s">
        <v>79</v>
      </c>
      <c r="B1573" s="61"/>
      <c r="C1573" s="56" t="s">
        <v>19</v>
      </c>
      <c r="D1573" s="76">
        <v>40</v>
      </c>
      <c r="E1573" s="76" t="s">
        <v>138</v>
      </c>
      <c r="F1573" s="74" t="s">
        <v>196</v>
      </c>
    </row>
    <row r="1574" spans="1:6" ht="15" customHeight="1" thickBot="1" x14ac:dyDescent="0.3">
      <c r="A1574" s="60" t="s">
        <v>81</v>
      </c>
      <c r="B1574" s="61"/>
      <c r="C1574" s="56" t="s">
        <v>19</v>
      </c>
      <c r="D1574" s="76" t="s">
        <v>232</v>
      </c>
      <c r="E1574" s="76" t="s">
        <v>232</v>
      </c>
      <c r="F1574" s="76" t="s">
        <v>232</v>
      </c>
    </row>
    <row r="1575" spans="1:6" ht="15" customHeight="1" thickBot="1" x14ac:dyDescent="0.3">
      <c r="A1575" s="60" t="s">
        <v>83</v>
      </c>
      <c r="B1575" s="61"/>
      <c r="C1575" s="56" t="s">
        <v>19</v>
      </c>
      <c r="D1575" s="76" t="s">
        <v>232</v>
      </c>
      <c r="E1575" s="76" t="s">
        <v>232</v>
      </c>
      <c r="F1575" s="76" t="s">
        <v>232</v>
      </c>
    </row>
    <row r="1576" spans="1:6" ht="15" customHeight="1" thickBot="1" x14ac:dyDescent="0.3">
      <c r="A1576" s="65" t="s">
        <v>85</v>
      </c>
      <c r="B1576" s="66"/>
      <c r="C1576" s="56" t="s">
        <v>19</v>
      </c>
      <c r="D1576" s="76">
        <v>40</v>
      </c>
      <c r="E1576" s="76" t="s">
        <v>138</v>
      </c>
      <c r="F1576" s="74" t="s">
        <v>196</v>
      </c>
    </row>
    <row r="1577" spans="1:6" ht="15" customHeight="1" thickBot="1" x14ac:dyDescent="0.3">
      <c r="A1577" s="50" t="s">
        <v>130</v>
      </c>
      <c r="B1577" s="51" t="s">
        <v>155</v>
      </c>
      <c r="C1577" s="52" t="s">
        <v>131</v>
      </c>
      <c r="D1577" s="53" t="s">
        <v>132</v>
      </c>
      <c r="E1577" s="52" t="s">
        <v>133</v>
      </c>
      <c r="F1577" s="54" t="s">
        <v>134</v>
      </c>
    </row>
    <row r="1578" spans="1:6" ht="15" customHeight="1" thickBot="1" x14ac:dyDescent="0.3">
      <c r="A1578" s="55" t="s">
        <v>40</v>
      </c>
      <c r="B1578" s="56"/>
      <c r="C1578" s="56" t="s">
        <v>17</v>
      </c>
      <c r="D1578" s="69">
        <v>270</v>
      </c>
      <c r="E1578" s="70" t="s">
        <v>138</v>
      </c>
      <c r="F1578" s="71" t="s">
        <v>204</v>
      </c>
    </row>
    <row r="1579" spans="1:6" ht="15" customHeight="1" thickBot="1" x14ac:dyDescent="0.3">
      <c r="A1579" s="60" t="s">
        <v>41</v>
      </c>
      <c r="B1579" s="61"/>
      <c r="C1579" s="56" t="s">
        <v>17</v>
      </c>
      <c r="D1579" s="76">
        <v>0</v>
      </c>
      <c r="E1579" s="76" t="s">
        <v>232</v>
      </c>
      <c r="F1579" s="76" t="s">
        <v>232</v>
      </c>
    </row>
    <row r="1580" spans="1:6" ht="15" customHeight="1" thickBot="1" x14ac:dyDescent="0.3">
      <c r="A1580" s="60" t="s">
        <v>135</v>
      </c>
      <c r="B1580" s="61"/>
      <c r="C1580" s="56" t="s">
        <v>17</v>
      </c>
      <c r="D1580" s="72">
        <v>30</v>
      </c>
      <c r="E1580" s="73" t="s">
        <v>138</v>
      </c>
      <c r="F1580" s="74" t="s">
        <v>232</v>
      </c>
    </row>
    <row r="1581" spans="1:6" ht="15" customHeight="1" thickBot="1" x14ac:dyDescent="0.3">
      <c r="A1581" s="60" t="s">
        <v>136</v>
      </c>
      <c r="B1581" s="61"/>
      <c r="C1581" s="56" t="s">
        <v>17</v>
      </c>
      <c r="D1581" s="72">
        <v>40</v>
      </c>
      <c r="E1581" s="73" t="s">
        <v>138</v>
      </c>
      <c r="F1581" s="74" t="s">
        <v>657</v>
      </c>
    </row>
    <row r="1582" spans="1:6" ht="15" customHeight="1" thickBot="1" x14ac:dyDescent="0.3">
      <c r="A1582" s="60" t="s">
        <v>137</v>
      </c>
      <c r="B1582" s="61"/>
      <c r="C1582" s="56" t="s">
        <v>17</v>
      </c>
      <c r="D1582" s="72">
        <v>40</v>
      </c>
      <c r="E1582" s="73" t="s">
        <v>138</v>
      </c>
      <c r="F1582" s="74" t="s">
        <v>656</v>
      </c>
    </row>
    <row r="1583" spans="1:6" ht="15" customHeight="1" thickBot="1" x14ac:dyDescent="0.3">
      <c r="A1583" s="60" t="s">
        <v>56</v>
      </c>
      <c r="B1583" s="61"/>
      <c r="C1583" s="56" t="s">
        <v>17</v>
      </c>
      <c r="D1583" s="215">
        <v>410</v>
      </c>
      <c r="E1583" s="76" t="s">
        <v>138</v>
      </c>
      <c r="F1583" s="74" t="s">
        <v>230</v>
      </c>
    </row>
    <row r="1584" spans="1:6" ht="15" customHeight="1" thickBot="1" x14ac:dyDescent="0.3">
      <c r="A1584" s="60" t="s">
        <v>60</v>
      </c>
      <c r="B1584" s="61"/>
      <c r="C1584" s="56" t="s">
        <v>17</v>
      </c>
      <c r="D1584" s="215">
        <v>0</v>
      </c>
      <c r="E1584" s="76" t="s">
        <v>232</v>
      </c>
      <c r="F1584" s="76" t="s">
        <v>232</v>
      </c>
    </row>
    <row r="1585" spans="1:6" ht="15" customHeight="1" thickBot="1" x14ac:dyDescent="0.3">
      <c r="A1585" s="60" t="s">
        <v>59</v>
      </c>
      <c r="B1585" s="61"/>
      <c r="C1585" s="56" t="s">
        <v>17</v>
      </c>
      <c r="D1585" s="215">
        <v>110</v>
      </c>
      <c r="E1585" s="76" t="s">
        <v>138</v>
      </c>
      <c r="F1585" s="74" t="s">
        <v>204</v>
      </c>
    </row>
    <row r="1586" spans="1:6" ht="15" customHeight="1" thickBot="1" x14ac:dyDescent="0.3">
      <c r="A1586" s="60" t="s">
        <v>62</v>
      </c>
      <c r="B1586" s="61"/>
      <c r="C1586" s="56" t="s">
        <v>17</v>
      </c>
      <c r="D1586" s="215" t="s">
        <v>654</v>
      </c>
      <c r="E1586" s="76" t="s">
        <v>258</v>
      </c>
      <c r="F1586" s="74" t="s">
        <v>655</v>
      </c>
    </row>
    <row r="1587" spans="1:6" ht="15" customHeight="1" thickBot="1" x14ac:dyDescent="0.3">
      <c r="A1587" s="60" t="s">
        <v>66</v>
      </c>
      <c r="B1587" s="61"/>
      <c r="C1587" s="56" t="s">
        <v>17</v>
      </c>
      <c r="D1587" s="215">
        <v>145</v>
      </c>
      <c r="E1587" s="76" t="s">
        <v>138</v>
      </c>
      <c r="F1587" s="74" t="s">
        <v>204</v>
      </c>
    </row>
    <row r="1588" spans="1:6" ht="15" customHeight="1" thickBot="1" x14ac:dyDescent="0.3">
      <c r="A1588" s="60" t="s">
        <v>68</v>
      </c>
      <c r="B1588" s="61"/>
      <c r="C1588" s="56" t="s">
        <v>17</v>
      </c>
      <c r="D1588" s="215">
        <v>135</v>
      </c>
      <c r="E1588" s="76" t="s">
        <v>138</v>
      </c>
      <c r="F1588" s="74" t="s">
        <v>204</v>
      </c>
    </row>
    <row r="1589" spans="1:6" ht="15" customHeight="1" thickBot="1" x14ac:dyDescent="0.3">
      <c r="A1589" s="60" t="s">
        <v>71</v>
      </c>
      <c r="B1589" s="61"/>
      <c r="C1589" s="56" t="s">
        <v>17</v>
      </c>
      <c r="D1589" s="215">
        <v>60</v>
      </c>
      <c r="E1589" s="76" t="s">
        <v>138</v>
      </c>
      <c r="F1589" s="74" t="s">
        <v>204</v>
      </c>
    </row>
    <row r="1590" spans="1:6" ht="15" customHeight="1" thickBot="1" x14ac:dyDescent="0.3">
      <c r="A1590" s="60" t="s">
        <v>73</v>
      </c>
      <c r="B1590" s="61"/>
      <c r="C1590" s="56" t="s">
        <v>17</v>
      </c>
      <c r="D1590" s="215">
        <v>140</v>
      </c>
      <c r="E1590" s="76" t="s">
        <v>138</v>
      </c>
      <c r="F1590" s="74" t="s">
        <v>204</v>
      </c>
    </row>
    <row r="1591" spans="1:6" ht="15" customHeight="1" thickBot="1" x14ac:dyDescent="0.3">
      <c r="A1591" s="60" t="s">
        <v>76</v>
      </c>
      <c r="B1591" s="61"/>
      <c r="C1591" s="56" t="s">
        <v>17</v>
      </c>
      <c r="D1591" s="215">
        <v>0</v>
      </c>
      <c r="E1591" s="76" t="s">
        <v>232</v>
      </c>
      <c r="F1591" s="74" t="s">
        <v>232</v>
      </c>
    </row>
    <row r="1592" spans="1:6" ht="15" customHeight="1" thickBot="1" x14ac:dyDescent="0.3">
      <c r="A1592" s="60" t="s">
        <v>79</v>
      </c>
      <c r="B1592" s="61"/>
      <c r="C1592" s="56" t="s">
        <v>17</v>
      </c>
      <c r="D1592" s="215">
        <v>0</v>
      </c>
      <c r="E1592" s="76" t="s">
        <v>232</v>
      </c>
      <c r="F1592" s="74" t="s">
        <v>232</v>
      </c>
    </row>
    <row r="1593" spans="1:6" ht="15" customHeight="1" thickBot="1" x14ac:dyDescent="0.3">
      <c r="A1593" s="60" t="s">
        <v>81</v>
      </c>
      <c r="B1593" s="61"/>
      <c r="C1593" s="56" t="s">
        <v>17</v>
      </c>
      <c r="D1593" s="215">
        <v>0</v>
      </c>
      <c r="E1593" s="76" t="s">
        <v>232</v>
      </c>
      <c r="F1593" s="74" t="s">
        <v>232</v>
      </c>
    </row>
    <row r="1594" spans="1:6" ht="15" customHeight="1" thickBot="1" x14ac:dyDescent="0.3">
      <c r="A1594" s="60" t="s">
        <v>83</v>
      </c>
      <c r="B1594" s="61"/>
      <c r="C1594" s="56" t="s">
        <v>17</v>
      </c>
      <c r="D1594" s="215">
        <v>0</v>
      </c>
      <c r="E1594" s="76" t="s">
        <v>232</v>
      </c>
      <c r="F1594" s="74" t="s">
        <v>232</v>
      </c>
    </row>
    <row r="1595" spans="1:6" ht="15" customHeight="1" thickBot="1" x14ac:dyDescent="0.3">
      <c r="A1595" s="65" t="s">
        <v>85</v>
      </c>
      <c r="B1595" s="66"/>
      <c r="C1595" s="56" t="s">
        <v>17</v>
      </c>
      <c r="D1595" s="215">
        <v>0</v>
      </c>
      <c r="E1595" s="76" t="s">
        <v>232</v>
      </c>
      <c r="F1595" s="74" t="s">
        <v>232</v>
      </c>
    </row>
    <row r="1596" spans="1:6" ht="15" customHeight="1" thickBot="1" x14ac:dyDescent="0.3">
      <c r="A1596" s="50" t="s">
        <v>130</v>
      </c>
      <c r="B1596" s="51" t="s">
        <v>564</v>
      </c>
      <c r="C1596" s="52" t="s">
        <v>131</v>
      </c>
      <c r="D1596" s="53" t="s">
        <v>132</v>
      </c>
      <c r="E1596" s="52" t="s">
        <v>133</v>
      </c>
      <c r="F1596" s="54" t="s">
        <v>134</v>
      </c>
    </row>
    <row r="1597" spans="1:6" ht="15" customHeight="1" thickBot="1" x14ac:dyDescent="0.3">
      <c r="A1597" s="55" t="s">
        <v>40</v>
      </c>
      <c r="B1597" s="56"/>
      <c r="C1597" s="56" t="s">
        <v>18</v>
      </c>
      <c r="D1597" s="82">
        <v>280</v>
      </c>
      <c r="E1597" s="77" t="s">
        <v>181</v>
      </c>
      <c r="F1597" s="80" t="s">
        <v>658</v>
      </c>
    </row>
    <row r="1598" spans="1:6" ht="15" customHeight="1" thickBot="1" x14ac:dyDescent="0.3">
      <c r="A1598" s="60" t="s">
        <v>41</v>
      </c>
      <c r="B1598" s="61"/>
      <c r="C1598" s="56" t="s">
        <v>18</v>
      </c>
      <c r="D1598" s="77">
        <v>75</v>
      </c>
      <c r="E1598" s="77" t="s">
        <v>181</v>
      </c>
      <c r="F1598" s="77" t="s">
        <v>665</v>
      </c>
    </row>
    <row r="1599" spans="1:6" ht="15" customHeight="1" thickBot="1" x14ac:dyDescent="0.3">
      <c r="A1599" s="60" t="s">
        <v>135</v>
      </c>
      <c r="B1599" s="61"/>
      <c r="C1599" s="56" t="s">
        <v>18</v>
      </c>
      <c r="D1599" s="85" t="s">
        <v>662</v>
      </c>
      <c r="E1599" s="79" t="s">
        <v>303</v>
      </c>
      <c r="F1599" s="80" t="s">
        <v>663</v>
      </c>
    </row>
    <row r="1600" spans="1:6" ht="15" customHeight="1" thickBot="1" x14ac:dyDescent="0.3">
      <c r="A1600" s="60" t="s">
        <v>136</v>
      </c>
      <c r="B1600" s="61"/>
      <c r="C1600" s="56" t="s">
        <v>18</v>
      </c>
      <c r="D1600" s="85">
        <v>20</v>
      </c>
      <c r="E1600" s="79" t="s">
        <v>181</v>
      </c>
      <c r="F1600" s="80" t="s">
        <v>307</v>
      </c>
    </row>
    <row r="1601" spans="1:6" ht="15" customHeight="1" thickBot="1" x14ac:dyDescent="0.3">
      <c r="A1601" s="60" t="s">
        <v>137</v>
      </c>
      <c r="B1601" s="61"/>
      <c r="C1601" s="56" t="s">
        <v>18</v>
      </c>
      <c r="D1601" s="85">
        <v>165</v>
      </c>
      <c r="E1601" s="79" t="s">
        <v>181</v>
      </c>
      <c r="F1601" s="80" t="s">
        <v>664</v>
      </c>
    </row>
    <row r="1602" spans="1:6" ht="15" customHeight="1" thickBot="1" x14ac:dyDescent="0.3">
      <c r="A1602" s="60" t="s">
        <v>56</v>
      </c>
      <c r="B1602" s="61"/>
      <c r="C1602" s="56" t="s">
        <v>18</v>
      </c>
      <c r="D1602" s="77">
        <v>240</v>
      </c>
      <c r="E1602" s="77" t="s">
        <v>181</v>
      </c>
      <c r="F1602" s="80" t="s">
        <v>661</v>
      </c>
    </row>
    <row r="1603" spans="1:6" ht="15" customHeight="1" thickBot="1" x14ac:dyDescent="0.3">
      <c r="A1603" s="60" t="s">
        <v>60</v>
      </c>
      <c r="B1603" s="61"/>
      <c r="C1603" s="56" t="s">
        <v>18</v>
      </c>
      <c r="D1603" s="77">
        <v>60</v>
      </c>
      <c r="E1603" s="77" t="s">
        <v>288</v>
      </c>
      <c r="F1603" s="77" t="s">
        <v>660</v>
      </c>
    </row>
    <row r="1604" spans="1:6" ht="15" customHeight="1" thickBot="1" x14ac:dyDescent="0.3">
      <c r="A1604" s="60" t="s">
        <v>59</v>
      </c>
      <c r="B1604" s="61"/>
      <c r="C1604" s="56" t="s">
        <v>18</v>
      </c>
      <c r="D1604" s="422">
        <v>110</v>
      </c>
      <c r="E1604" s="77" t="s">
        <v>181</v>
      </c>
      <c r="F1604" s="80" t="s">
        <v>345</v>
      </c>
    </row>
    <row r="1605" spans="1:6" ht="15" customHeight="1" thickBot="1" x14ac:dyDescent="0.3">
      <c r="A1605" s="60" t="s">
        <v>62</v>
      </c>
      <c r="B1605" s="61"/>
      <c r="C1605" s="56" t="s">
        <v>18</v>
      </c>
      <c r="D1605" s="422">
        <v>105</v>
      </c>
      <c r="E1605" s="77" t="s">
        <v>181</v>
      </c>
      <c r="F1605" s="80" t="s">
        <v>659</v>
      </c>
    </row>
    <row r="1606" spans="1:6" ht="15" customHeight="1" thickBot="1" x14ac:dyDescent="0.3">
      <c r="A1606" s="60" t="s">
        <v>66</v>
      </c>
      <c r="B1606" s="61"/>
      <c r="C1606" s="56" t="s">
        <v>18</v>
      </c>
      <c r="D1606" s="422">
        <v>200</v>
      </c>
      <c r="E1606" s="77" t="s">
        <v>181</v>
      </c>
      <c r="F1606" s="80" t="s">
        <v>666</v>
      </c>
    </row>
    <row r="1607" spans="1:6" ht="15" customHeight="1" thickBot="1" x14ac:dyDescent="0.3">
      <c r="A1607" s="60" t="s">
        <v>68</v>
      </c>
      <c r="B1607" s="61"/>
      <c r="C1607" s="56" t="s">
        <v>18</v>
      </c>
      <c r="D1607" s="422">
        <v>140</v>
      </c>
      <c r="E1607" s="77" t="s">
        <v>181</v>
      </c>
      <c r="F1607" s="80" t="s">
        <v>666</v>
      </c>
    </row>
    <row r="1608" spans="1:6" ht="15" customHeight="1" thickBot="1" x14ac:dyDescent="0.3">
      <c r="A1608" s="60" t="s">
        <v>71</v>
      </c>
      <c r="B1608" s="61"/>
      <c r="C1608" s="56" t="s">
        <v>18</v>
      </c>
      <c r="D1608" s="422">
        <v>100</v>
      </c>
      <c r="E1608" s="77" t="s">
        <v>181</v>
      </c>
      <c r="F1608" s="80" t="s">
        <v>666</v>
      </c>
    </row>
    <row r="1609" spans="1:6" ht="15" customHeight="1" thickBot="1" x14ac:dyDescent="0.3">
      <c r="A1609" s="60" t="s">
        <v>73</v>
      </c>
      <c r="B1609" s="61"/>
      <c r="C1609" s="56" t="s">
        <v>18</v>
      </c>
      <c r="D1609" s="422">
        <v>120</v>
      </c>
      <c r="E1609" s="77" t="s">
        <v>181</v>
      </c>
      <c r="F1609" s="80" t="s">
        <v>666</v>
      </c>
    </row>
    <row r="1610" spans="1:6" ht="15" customHeight="1" thickBot="1" x14ac:dyDescent="0.3">
      <c r="A1610" s="60" t="s">
        <v>76</v>
      </c>
      <c r="B1610" s="61"/>
      <c r="C1610" s="56" t="s">
        <v>18</v>
      </c>
      <c r="D1610" s="422" t="s">
        <v>174</v>
      </c>
      <c r="E1610" s="422" t="s">
        <v>174</v>
      </c>
      <c r="F1610" s="422" t="s">
        <v>174</v>
      </c>
    </row>
    <row r="1611" spans="1:6" ht="15" customHeight="1" thickBot="1" x14ac:dyDescent="0.3">
      <c r="A1611" s="60" t="s">
        <v>79</v>
      </c>
      <c r="B1611" s="61"/>
      <c r="C1611" s="56" t="s">
        <v>18</v>
      </c>
      <c r="D1611" s="422">
        <v>40</v>
      </c>
      <c r="E1611" s="422" t="s">
        <v>181</v>
      </c>
      <c r="F1611" s="422" t="s">
        <v>169</v>
      </c>
    </row>
    <row r="1612" spans="1:6" ht="15" customHeight="1" thickBot="1" x14ac:dyDescent="0.3">
      <c r="A1612" s="60" t="s">
        <v>81</v>
      </c>
      <c r="B1612" s="61"/>
      <c r="C1612" s="56" t="s">
        <v>18</v>
      </c>
      <c r="D1612" s="422">
        <v>480</v>
      </c>
      <c r="E1612" s="77" t="s">
        <v>181</v>
      </c>
      <c r="F1612" s="80" t="s">
        <v>170</v>
      </c>
    </row>
    <row r="1613" spans="1:6" ht="15" customHeight="1" thickBot="1" x14ac:dyDescent="0.3">
      <c r="A1613" s="60" t="s">
        <v>83</v>
      </c>
      <c r="B1613" s="61"/>
      <c r="C1613" s="56" t="s">
        <v>18</v>
      </c>
      <c r="D1613" s="422">
        <v>40</v>
      </c>
      <c r="E1613" s="422" t="s">
        <v>181</v>
      </c>
      <c r="F1613" s="422" t="s">
        <v>169</v>
      </c>
    </row>
    <row r="1614" spans="1:6" ht="15" customHeight="1" thickBot="1" x14ac:dyDescent="0.3">
      <c r="A1614" s="65" t="s">
        <v>85</v>
      </c>
      <c r="B1614" s="66"/>
      <c r="C1614" s="56" t="s">
        <v>18</v>
      </c>
      <c r="D1614" s="422">
        <v>40</v>
      </c>
      <c r="E1614" s="422" t="s">
        <v>181</v>
      </c>
      <c r="F1614" s="422" t="s">
        <v>169</v>
      </c>
    </row>
    <row r="1615" spans="1:6" ht="15" customHeight="1" thickBot="1" x14ac:dyDescent="0.3">
      <c r="A1615" s="50" t="s">
        <v>130</v>
      </c>
      <c r="B1615" s="51" t="s">
        <v>564</v>
      </c>
      <c r="C1615" s="52" t="s">
        <v>131</v>
      </c>
      <c r="D1615" s="53" t="s">
        <v>132</v>
      </c>
      <c r="E1615" s="52" t="s">
        <v>133</v>
      </c>
      <c r="F1615" s="54" t="s">
        <v>134</v>
      </c>
    </row>
    <row r="1616" spans="1:6" ht="15" customHeight="1" thickBot="1" x14ac:dyDescent="0.3">
      <c r="A1616" s="55" t="s">
        <v>40</v>
      </c>
      <c r="B1616" s="56"/>
      <c r="C1616" s="56" t="s">
        <v>19</v>
      </c>
      <c r="D1616" s="69">
        <v>275</v>
      </c>
      <c r="E1616" s="70" t="s">
        <v>138</v>
      </c>
      <c r="F1616" s="71" t="s">
        <v>204</v>
      </c>
    </row>
    <row r="1617" spans="1:6" ht="15" customHeight="1" thickBot="1" x14ac:dyDescent="0.3">
      <c r="A1617" s="60" t="s">
        <v>41</v>
      </c>
      <c r="B1617" s="61"/>
      <c r="C1617" s="56" t="s">
        <v>19</v>
      </c>
      <c r="D1617" s="76">
        <v>350</v>
      </c>
      <c r="E1617" s="76" t="s">
        <v>138</v>
      </c>
      <c r="F1617" s="76" t="s">
        <v>230</v>
      </c>
    </row>
    <row r="1618" spans="1:6" ht="15" customHeight="1" thickBot="1" x14ac:dyDescent="0.3">
      <c r="A1618" s="60" t="s">
        <v>135</v>
      </c>
      <c r="B1618" s="61"/>
      <c r="C1618" s="56" t="s">
        <v>19</v>
      </c>
      <c r="D1618" s="72" t="s">
        <v>667</v>
      </c>
      <c r="E1618" s="73" t="s">
        <v>213</v>
      </c>
      <c r="F1618" s="74" t="s">
        <v>668</v>
      </c>
    </row>
    <row r="1619" spans="1:6" ht="15" customHeight="1" thickBot="1" x14ac:dyDescent="0.3">
      <c r="A1619" s="60" t="s">
        <v>136</v>
      </c>
      <c r="B1619" s="61"/>
      <c r="C1619" s="56" t="s">
        <v>19</v>
      </c>
      <c r="D1619" s="72">
        <v>16</v>
      </c>
      <c r="E1619" s="73" t="s">
        <v>138</v>
      </c>
      <c r="F1619" s="74" t="s">
        <v>171</v>
      </c>
    </row>
    <row r="1620" spans="1:6" ht="15" customHeight="1" thickBot="1" x14ac:dyDescent="0.3">
      <c r="A1620" s="60" t="s">
        <v>137</v>
      </c>
      <c r="B1620" s="61"/>
      <c r="C1620" s="56" t="s">
        <v>19</v>
      </c>
      <c r="D1620" s="72">
        <v>255</v>
      </c>
      <c r="E1620" s="73" t="s">
        <v>138</v>
      </c>
      <c r="F1620" s="74" t="s">
        <v>669</v>
      </c>
    </row>
    <row r="1621" spans="1:6" ht="15" customHeight="1" thickBot="1" x14ac:dyDescent="0.3">
      <c r="A1621" s="60" t="s">
        <v>56</v>
      </c>
      <c r="B1621" s="61"/>
      <c r="C1621" s="56" t="s">
        <v>19</v>
      </c>
      <c r="D1621" s="76">
        <v>480</v>
      </c>
      <c r="E1621" s="76" t="s">
        <v>138</v>
      </c>
      <c r="F1621" s="74" t="s">
        <v>230</v>
      </c>
    </row>
    <row r="1622" spans="1:6" ht="15" customHeight="1" thickBot="1" x14ac:dyDescent="0.3">
      <c r="A1622" s="60" t="s">
        <v>60</v>
      </c>
      <c r="B1622" s="61"/>
      <c r="C1622" s="56" t="s">
        <v>19</v>
      </c>
      <c r="D1622" s="76" t="s">
        <v>670</v>
      </c>
      <c r="E1622" s="76" t="s">
        <v>256</v>
      </c>
      <c r="F1622" s="76" t="s">
        <v>671</v>
      </c>
    </row>
    <row r="1623" spans="1:6" ht="15" customHeight="1" thickBot="1" x14ac:dyDescent="0.3">
      <c r="A1623" s="60" t="s">
        <v>59</v>
      </c>
      <c r="B1623" s="61"/>
      <c r="C1623" s="56" t="s">
        <v>19</v>
      </c>
      <c r="D1623" s="76">
        <v>180</v>
      </c>
      <c r="E1623" s="76" t="s">
        <v>138</v>
      </c>
      <c r="F1623" s="71" t="s">
        <v>204</v>
      </c>
    </row>
    <row r="1624" spans="1:6" ht="15" customHeight="1" thickBot="1" x14ac:dyDescent="0.3">
      <c r="A1624" s="60" t="s">
        <v>62</v>
      </c>
      <c r="B1624" s="61"/>
      <c r="C1624" s="56" t="s">
        <v>19</v>
      </c>
      <c r="D1624" s="76">
        <v>160</v>
      </c>
      <c r="E1624" s="76" t="s">
        <v>138</v>
      </c>
      <c r="F1624" s="71" t="s">
        <v>204</v>
      </c>
    </row>
    <row r="1625" spans="1:6" ht="15" customHeight="1" thickBot="1" x14ac:dyDescent="0.3">
      <c r="A1625" s="60" t="s">
        <v>66</v>
      </c>
      <c r="B1625" s="61"/>
      <c r="C1625" s="56" t="s">
        <v>19</v>
      </c>
      <c r="D1625" s="76">
        <v>120</v>
      </c>
      <c r="E1625" s="76" t="s">
        <v>138</v>
      </c>
      <c r="F1625" s="71" t="s">
        <v>204</v>
      </c>
    </row>
    <row r="1626" spans="1:6" ht="15" customHeight="1" thickBot="1" x14ac:dyDescent="0.3">
      <c r="A1626" s="60" t="s">
        <v>68</v>
      </c>
      <c r="B1626" s="61"/>
      <c r="C1626" s="56" t="s">
        <v>19</v>
      </c>
      <c r="D1626" s="76">
        <v>120</v>
      </c>
      <c r="E1626" s="76" t="s">
        <v>138</v>
      </c>
      <c r="F1626" s="71" t="s">
        <v>204</v>
      </c>
    </row>
    <row r="1627" spans="1:6" ht="15" customHeight="1" thickBot="1" x14ac:dyDescent="0.3">
      <c r="A1627" s="60" t="s">
        <v>71</v>
      </c>
      <c r="B1627" s="61"/>
      <c r="C1627" s="56" t="s">
        <v>19</v>
      </c>
      <c r="D1627" s="76">
        <v>240</v>
      </c>
      <c r="E1627" s="76" t="s">
        <v>138</v>
      </c>
      <c r="F1627" s="71" t="s">
        <v>204</v>
      </c>
    </row>
    <row r="1628" spans="1:6" ht="15" customHeight="1" thickBot="1" x14ac:dyDescent="0.3">
      <c r="A1628" s="60" t="s">
        <v>73</v>
      </c>
      <c r="B1628" s="61"/>
      <c r="C1628" s="56" t="s">
        <v>19</v>
      </c>
      <c r="D1628" s="76">
        <v>200</v>
      </c>
      <c r="E1628" s="76" t="s">
        <v>138</v>
      </c>
      <c r="F1628" s="71" t="s">
        <v>204</v>
      </c>
    </row>
    <row r="1629" spans="1:6" ht="15" customHeight="1" thickBot="1" x14ac:dyDescent="0.3">
      <c r="A1629" s="60" t="s">
        <v>76</v>
      </c>
      <c r="B1629" s="61"/>
      <c r="C1629" s="56" t="s">
        <v>19</v>
      </c>
      <c r="D1629" s="76">
        <v>60</v>
      </c>
      <c r="E1629" s="76" t="s">
        <v>138</v>
      </c>
      <c r="F1629" s="74" t="s">
        <v>196</v>
      </c>
    </row>
    <row r="1630" spans="1:6" ht="15" customHeight="1" thickBot="1" x14ac:dyDescent="0.3">
      <c r="A1630" s="60" t="s">
        <v>79</v>
      </c>
      <c r="B1630" s="61"/>
      <c r="C1630" s="56" t="s">
        <v>19</v>
      </c>
      <c r="D1630" s="76">
        <v>40</v>
      </c>
      <c r="E1630" s="76" t="s">
        <v>138</v>
      </c>
      <c r="F1630" s="74" t="s">
        <v>196</v>
      </c>
    </row>
    <row r="1631" spans="1:6" ht="15" customHeight="1" thickBot="1" x14ac:dyDescent="0.3">
      <c r="A1631" s="60" t="s">
        <v>81</v>
      </c>
      <c r="B1631" s="61"/>
      <c r="C1631" s="56" t="s">
        <v>19</v>
      </c>
      <c r="D1631" s="76">
        <v>40</v>
      </c>
      <c r="E1631" s="76" t="s">
        <v>138</v>
      </c>
      <c r="F1631" s="74" t="s">
        <v>196</v>
      </c>
    </row>
    <row r="1632" spans="1:6" ht="15" customHeight="1" thickBot="1" x14ac:dyDescent="0.3">
      <c r="A1632" s="60" t="s">
        <v>83</v>
      </c>
      <c r="B1632" s="61"/>
      <c r="C1632" s="56" t="s">
        <v>19</v>
      </c>
      <c r="D1632" s="76" t="s">
        <v>174</v>
      </c>
      <c r="E1632" s="76" t="s">
        <v>174</v>
      </c>
      <c r="F1632" s="76" t="s">
        <v>174</v>
      </c>
    </row>
    <row r="1633" spans="1:6" ht="15" customHeight="1" thickBot="1" x14ac:dyDescent="0.3">
      <c r="A1633" s="65" t="s">
        <v>85</v>
      </c>
      <c r="B1633" s="66"/>
      <c r="C1633" s="56" t="s">
        <v>19</v>
      </c>
      <c r="D1633" s="76">
        <v>40</v>
      </c>
      <c r="E1633" s="76" t="s">
        <v>138</v>
      </c>
      <c r="F1633" s="74" t="s">
        <v>196</v>
      </c>
    </row>
    <row r="1634" spans="1:6" ht="15" customHeight="1" thickBot="1" x14ac:dyDescent="0.3">
      <c r="A1634" s="50" t="s">
        <v>130</v>
      </c>
      <c r="B1634" s="51" t="s">
        <v>156</v>
      </c>
      <c r="C1634" s="52" t="s">
        <v>131</v>
      </c>
      <c r="D1634" s="53" t="s">
        <v>132</v>
      </c>
      <c r="E1634" s="52" t="s">
        <v>133</v>
      </c>
      <c r="F1634" s="54" t="s">
        <v>134</v>
      </c>
    </row>
    <row r="1635" spans="1:6" ht="15" customHeight="1" thickBot="1" x14ac:dyDescent="0.3">
      <c r="A1635" s="55" t="s">
        <v>40</v>
      </c>
      <c r="B1635" s="56"/>
      <c r="C1635" s="56" t="s">
        <v>17</v>
      </c>
      <c r="D1635" s="69">
        <v>230</v>
      </c>
      <c r="E1635" s="70" t="s">
        <v>138</v>
      </c>
      <c r="F1635" s="71" t="s">
        <v>178</v>
      </c>
    </row>
    <row r="1636" spans="1:6" ht="15" customHeight="1" thickBot="1" x14ac:dyDescent="0.3">
      <c r="A1636" s="60" t="s">
        <v>41</v>
      </c>
      <c r="B1636" s="61"/>
      <c r="C1636" s="56" t="s">
        <v>17</v>
      </c>
      <c r="D1636" s="76" t="s">
        <v>672</v>
      </c>
      <c r="E1636" s="76" t="s">
        <v>673</v>
      </c>
      <c r="F1636" s="76" t="s">
        <v>674</v>
      </c>
    </row>
    <row r="1637" spans="1:6" ht="15" customHeight="1" thickBot="1" x14ac:dyDescent="0.3">
      <c r="A1637" s="60" t="s">
        <v>135</v>
      </c>
      <c r="B1637" s="61"/>
      <c r="C1637" s="56" t="s">
        <v>17</v>
      </c>
      <c r="D1637" s="72">
        <v>100</v>
      </c>
      <c r="E1637" s="73" t="s">
        <v>682</v>
      </c>
      <c r="F1637" s="74" t="s">
        <v>683</v>
      </c>
    </row>
    <row r="1638" spans="1:6" ht="15" customHeight="1" thickBot="1" x14ac:dyDescent="0.3">
      <c r="A1638" s="60" t="s">
        <v>136</v>
      </c>
      <c r="B1638" s="61"/>
      <c r="C1638" s="56" t="s">
        <v>17</v>
      </c>
      <c r="D1638" s="72" t="s">
        <v>678</v>
      </c>
      <c r="E1638" s="73" t="s">
        <v>239</v>
      </c>
      <c r="F1638" s="74" t="s">
        <v>679</v>
      </c>
    </row>
    <row r="1639" spans="1:6" ht="15" customHeight="1" thickBot="1" x14ac:dyDescent="0.3">
      <c r="A1639" s="60" t="s">
        <v>137</v>
      </c>
      <c r="B1639" s="61"/>
      <c r="C1639" s="56" t="s">
        <v>17</v>
      </c>
      <c r="D1639" s="72" t="s">
        <v>680</v>
      </c>
      <c r="E1639" s="73" t="s">
        <v>262</v>
      </c>
      <c r="F1639" s="74" t="s">
        <v>681</v>
      </c>
    </row>
    <row r="1640" spans="1:6" ht="15" customHeight="1" thickBot="1" x14ac:dyDescent="0.3">
      <c r="A1640" s="60" t="s">
        <v>56</v>
      </c>
      <c r="B1640" s="61"/>
      <c r="C1640" s="56" t="s">
        <v>17</v>
      </c>
      <c r="D1640" s="76">
        <v>480</v>
      </c>
      <c r="E1640" s="76" t="s">
        <v>138</v>
      </c>
      <c r="F1640" s="74" t="s">
        <v>625</v>
      </c>
    </row>
    <row r="1641" spans="1:6" ht="15" customHeight="1" thickBot="1" x14ac:dyDescent="0.3">
      <c r="A1641" s="60" t="s">
        <v>60</v>
      </c>
      <c r="B1641" s="61"/>
      <c r="C1641" s="56" t="s">
        <v>17</v>
      </c>
      <c r="D1641" s="76" t="s">
        <v>675</v>
      </c>
      <c r="E1641" s="76" t="s">
        <v>256</v>
      </c>
      <c r="F1641" s="76" t="s">
        <v>676</v>
      </c>
    </row>
    <row r="1642" spans="1:6" ht="15" customHeight="1" thickBot="1" x14ac:dyDescent="0.3">
      <c r="A1642" s="60" t="s">
        <v>59</v>
      </c>
      <c r="B1642" s="61"/>
      <c r="C1642" s="56" t="s">
        <v>17</v>
      </c>
      <c r="D1642" s="76">
        <v>160</v>
      </c>
      <c r="E1642" s="76" t="s">
        <v>138</v>
      </c>
      <c r="F1642" s="74" t="s">
        <v>178</v>
      </c>
    </row>
    <row r="1643" spans="1:6" ht="15" customHeight="1" thickBot="1" x14ac:dyDescent="0.3">
      <c r="A1643" s="60" t="s">
        <v>62</v>
      </c>
      <c r="B1643" s="61"/>
      <c r="C1643" s="56" t="s">
        <v>17</v>
      </c>
      <c r="D1643" s="76">
        <v>155</v>
      </c>
      <c r="E1643" s="76" t="s">
        <v>138</v>
      </c>
      <c r="F1643" s="74" t="s">
        <v>178</v>
      </c>
    </row>
    <row r="1644" spans="1:6" ht="15" customHeight="1" thickBot="1" x14ac:dyDescent="0.3">
      <c r="A1644" s="60" t="s">
        <v>66</v>
      </c>
      <c r="B1644" s="61"/>
      <c r="C1644" s="56" t="s">
        <v>17</v>
      </c>
      <c r="D1644" s="76">
        <v>190</v>
      </c>
      <c r="E1644" s="76" t="s">
        <v>138</v>
      </c>
      <c r="F1644" s="74" t="s">
        <v>178</v>
      </c>
    </row>
    <row r="1645" spans="1:6" ht="15" customHeight="1" thickBot="1" x14ac:dyDescent="0.3">
      <c r="A1645" s="60" t="s">
        <v>68</v>
      </c>
      <c r="B1645" s="61"/>
      <c r="C1645" s="56" t="s">
        <v>17</v>
      </c>
      <c r="D1645" s="76">
        <v>80</v>
      </c>
      <c r="E1645" s="76" t="s">
        <v>138</v>
      </c>
      <c r="F1645" s="74" t="s">
        <v>178</v>
      </c>
    </row>
    <row r="1646" spans="1:6" ht="15" customHeight="1" thickBot="1" x14ac:dyDescent="0.3">
      <c r="A1646" s="60" t="s">
        <v>71</v>
      </c>
      <c r="B1646" s="61"/>
      <c r="C1646" s="56" t="s">
        <v>17</v>
      </c>
      <c r="D1646" s="76">
        <v>45</v>
      </c>
      <c r="E1646" s="76" t="s">
        <v>138</v>
      </c>
      <c r="F1646" s="74" t="s">
        <v>178</v>
      </c>
    </row>
    <row r="1647" spans="1:6" ht="15" customHeight="1" thickBot="1" x14ac:dyDescent="0.3">
      <c r="A1647" s="60" t="s">
        <v>73</v>
      </c>
      <c r="B1647" s="61"/>
      <c r="C1647" s="56" t="s">
        <v>17</v>
      </c>
      <c r="D1647" s="76">
        <v>150</v>
      </c>
      <c r="E1647" s="76" t="s">
        <v>138</v>
      </c>
      <c r="F1647" s="74" t="s">
        <v>178</v>
      </c>
    </row>
    <row r="1648" spans="1:6" ht="15" customHeight="1" thickBot="1" x14ac:dyDescent="0.3">
      <c r="A1648" s="60" t="s">
        <v>76</v>
      </c>
      <c r="B1648" s="61"/>
      <c r="C1648" s="56" t="s">
        <v>17</v>
      </c>
      <c r="D1648" s="76">
        <v>120</v>
      </c>
      <c r="E1648" s="76" t="s">
        <v>138</v>
      </c>
      <c r="F1648" s="74" t="s">
        <v>677</v>
      </c>
    </row>
    <row r="1649" spans="1:6" ht="15" customHeight="1" thickBot="1" x14ac:dyDescent="0.3">
      <c r="A1649" s="60" t="s">
        <v>79</v>
      </c>
      <c r="B1649" s="61"/>
      <c r="C1649" s="56" t="s">
        <v>17</v>
      </c>
      <c r="D1649" s="76" t="s">
        <v>174</v>
      </c>
      <c r="E1649" s="76" t="s">
        <v>174</v>
      </c>
      <c r="F1649" s="74" t="s">
        <v>174</v>
      </c>
    </row>
    <row r="1650" spans="1:6" ht="15" customHeight="1" thickBot="1" x14ac:dyDescent="0.3">
      <c r="A1650" s="60" t="s">
        <v>81</v>
      </c>
      <c r="B1650" s="61"/>
      <c r="C1650" s="56" t="s">
        <v>17</v>
      </c>
      <c r="D1650" s="76" t="s">
        <v>174</v>
      </c>
      <c r="E1650" s="76" t="s">
        <v>174</v>
      </c>
      <c r="F1650" s="74" t="s">
        <v>174</v>
      </c>
    </row>
    <row r="1651" spans="1:6" ht="15" customHeight="1" thickBot="1" x14ac:dyDescent="0.3">
      <c r="A1651" s="60" t="s">
        <v>83</v>
      </c>
      <c r="B1651" s="61"/>
      <c r="C1651" s="56" t="s">
        <v>17</v>
      </c>
      <c r="D1651" s="76" t="s">
        <v>174</v>
      </c>
      <c r="E1651" s="76" t="s">
        <v>174</v>
      </c>
      <c r="F1651" s="74" t="s">
        <v>174</v>
      </c>
    </row>
    <row r="1652" spans="1:6" ht="15" customHeight="1" thickBot="1" x14ac:dyDescent="0.3">
      <c r="A1652" s="65" t="s">
        <v>85</v>
      </c>
      <c r="B1652" s="66"/>
      <c r="C1652" s="56" t="s">
        <v>17</v>
      </c>
      <c r="D1652" s="76" t="s">
        <v>174</v>
      </c>
      <c r="E1652" s="76" t="s">
        <v>174</v>
      </c>
      <c r="F1652" s="74" t="s">
        <v>174</v>
      </c>
    </row>
    <row r="1653" spans="1:6" ht="15" customHeight="1" thickBot="1" x14ac:dyDescent="0.3">
      <c r="A1653" s="50" t="s">
        <v>130</v>
      </c>
      <c r="B1653" s="51" t="s">
        <v>565</v>
      </c>
      <c r="C1653" s="52" t="s">
        <v>131</v>
      </c>
      <c r="D1653" s="53" t="s">
        <v>132</v>
      </c>
      <c r="E1653" s="52" t="s">
        <v>133</v>
      </c>
      <c r="F1653" s="54" t="s">
        <v>134</v>
      </c>
    </row>
    <row r="1654" spans="1:6" ht="15" customHeight="1" thickBot="1" x14ac:dyDescent="0.3">
      <c r="A1654" s="55" t="s">
        <v>40</v>
      </c>
      <c r="B1654" s="56"/>
      <c r="C1654" s="56" t="s">
        <v>18</v>
      </c>
      <c r="D1654" s="82" t="s">
        <v>687</v>
      </c>
      <c r="E1654" s="83" t="s">
        <v>185</v>
      </c>
      <c r="F1654" s="80" t="s">
        <v>688</v>
      </c>
    </row>
    <row r="1655" spans="1:6" ht="15" customHeight="1" thickBot="1" x14ac:dyDescent="0.3">
      <c r="A1655" s="60" t="s">
        <v>41</v>
      </c>
      <c r="B1655" s="61"/>
      <c r="C1655" s="56" t="s">
        <v>18</v>
      </c>
      <c r="D1655" s="77">
        <v>20</v>
      </c>
      <c r="E1655" s="77" t="s">
        <v>251</v>
      </c>
      <c r="F1655" s="77" t="s">
        <v>684</v>
      </c>
    </row>
    <row r="1656" spans="1:6" ht="15" customHeight="1" thickBot="1" x14ac:dyDescent="0.3">
      <c r="A1656" s="60" t="s">
        <v>135</v>
      </c>
      <c r="B1656" s="61"/>
      <c r="C1656" s="56" t="s">
        <v>18</v>
      </c>
      <c r="D1656" s="85" t="s">
        <v>692</v>
      </c>
      <c r="E1656" s="79" t="s">
        <v>442</v>
      </c>
      <c r="F1656" s="80" t="s">
        <v>693</v>
      </c>
    </row>
    <row r="1657" spans="1:6" ht="15" customHeight="1" thickBot="1" x14ac:dyDescent="0.3">
      <c r="A1657" s="60" t="s">
        <v>136</v>
      </c>
      <c r="B1657" s="61"/>
      <c r="C1657" s="56" t="s">
        <v>18</v>
      </c>
      <c r="D1657" s="85">
        <v>53</v>
      </c>
      <c r="E1657" s="79" t="s">
        <v>181</v>
      </c>
      <c r="F1657" s="80" t="s">
        <v>689</v>
      </c>
    </row>
    <row r="1658" spans="1:6" ht="15" customHeight="1" thickBot="1" x14ac:dyDescent="0.3">
      <c r="A1658" s="60" t="s">
        <v>137</v>
      </c>
      <c r="B1658" s="61"/>
      <c r="C1658" s="56" t="s">
        <v>18</v>
      </c>
      <c r="D1658" s="85" t="s">
        <v>690</v>
      </c>
      <c r="E1658" s="79" t="s">
        <v>189</v>
      </c>
      <c r="F1658" s="80" t="s">
        <v>691</v>
      </c>
    </row>
    <row r="1659" spans="1:6" ht="15" customHeight="1" thickBot="1" x14ac:dyDescent="0.3">
      <c r="A1659" s="60" t="s">
        <v>56</v>
      </c>
      <c r="B1659" s="61"/>
      <c r="C1659" s="56" t="s">
        <v>18</v>
      </c>
      <c r="D1659" s="77">
        <v>480</v>
      </c>
      <c r="E1659" s="77" t="s">
        <v>181</v>
      </c>
      <c r="F1659" s="80" t="s">
        <v>170</v>
      </c>
    </row>
    <row r="1660" spans="1:6" ht="15" customHeight="1" thickBot="1" x14ac:dyDescent="0.3">
      <c r="A1660" s="60" t="s">
        <v>60</v>
      </c>
      <c r="B1660" s="61"/>
      <c r="C1660" s="56" t="s">
        <v>18</v>
      </c>
      <c r="D1660" s="77">
        <v>480</v>
      </c>
      <c r="E1660" s="77" t="s">
        <v>181</v>
      </c>
      <c r="F1660" s="77" t="s">
        <v>170</v>
      </c>
    </row>
    <row r="1661" spans="1:6" ht="15" customHeight="1" thickBot="1" x14ac:dyDescent="0.3">
      <c r="A1661" s="60" t="s">
        <v>59</v>
      </c>
      <c r="B1661" s="61"/>
      <c r="C1661" s="56" t="s">
        <v>18</v>
      </c>
      <c r="D1661" s="422">
        <v>170</v>
      </c>
      <c r="E1661" s="77" t="s">
        <v>181</v>
      </c>
      <c r="F1661" s="80" t="s">
        <v>182</v>
      </c>
    </row>
    <row r="1662" spans="1:6" ht="15" customHeight="1" thickBot="1" x14ac:dyDescent="0.3">
      <c r="A1662" s="60" t="s">
        <v>62</v>
      </c>
      <c r="B1662" s="61"/>
      <c r="C1662" s="56" t="s">
        <v>18</v>
      </c>
      <c r="D1662" s="422">
        <v>120</v>
      </c>
      <c r="E1662" s="77" t="s">
        <v>181</v>
      </c>
      <c r="F1662" s="80" t="s">
        <v>182</v>
      </c>
    </row>
    <row r="1663" spans="1:6" ht="15" customHeight="1" thickBot="1" x14ac:dyDescent="0.3">
      <c r="A1663" s="60" t="s">
        <v>66</v>
      </c>
      <c r="B1663" s="61"/>
      <c r="C1663" s="56" t="s">
        <v>18</v>
      </c>
      <c r="D1663" s="422">
        <v>160</v>
      </c>
      <c r="E1663" s="77" t="s">
        <v>181</v>
      </c>
      <c r="F1663" s="80" t="s">
        <v>686</v>
      </c>
    </row>
    <row r="1664" spans="1:6" ht="15" customHeight="1" thickBot="1" x14ac:dyDescent="0.3">
      <c r="A1664" s="60" t="s">
        <v>68</v>
      </c>
      <c r="B1664" s="61"/>
      <c r="C1664" s="56" t="s">
        <v>18</v>
      </c>
      <c r="D1664" s="422">
        <v>160</v>
      </c>
      <c r="E1664" s="77" t="s">
        <v>181</v>
      </c>
      <c r="F1664" s="80" t="s">
        <v>685</v>
      </c>
    </row>
    <row r="1665" spans="1:6" ht="15" customHeight="1" thickBot="1" x14ac:dyDescent="0.3">
      <c r="A1665" s="60" t="s">
        <v>71</v>
      </c>
      <c r="B1665" s="61"/>
      <c r="C1665" s="56" t="s">
        <v>18</v>
      </c>
      <c r="D1665" s="422">
        <v>40</v>
      </c>
      <c r="E1665" s="77" t="s">
        <v>181</v>
      </c>
      <c r="F1665" s="80" t="s">
        <v>169</v>
      </c>
    </row>
    <row r="1666" spans="1:6" ht="15" customHeight="1" thickBot="1" x14ac:dyDescent="0.3">
      <c r="A1666" s="60" t="s">
        <v>73</v>
      </c>
      <c r="B1666" s="61"/>
      <c r="C1666" s="56" t="s">
        <v>18</v>
      </c>
      <c r="D1666" s="422">
        <v>155</v>
      </c>
      <c r="E1666" s="77" t="s">
        <v>181</v>
      </c>
      <c r="F1666" s="80" t="s">
        <v>348</v>
      </c>
    </row>
    <row r="1667" spans="1:6" ht="15" customHeight="1" thickBot="1" x14ac:dyDescent="0.3">
      <c r="A1667" s="60" t="s">
        <v>76</v>
      </c>
      <c r="B1667" s="61"/>
      <c r="C1667" s="56" t="s">
        <v>18</v>
      </c>
      <c r="D1667" s="422">
        <v>60</v>
      </c>
      <c r="E1667" s="77" t="s">
        <v>181</v>
      </c>
      <c r="F1667" s="80" t="s">
        <v>169</v>
      </c>
    </row>
    <row r="1668" spans="1:6" ht="15" customHeight="1" thickBot="1" x14ac:dyDescent="0.3">
      <c r="A1668" s="60" t="s">
        <v>79</v>
      </c>
      <c r="B1668" s="61"/>
      <c r="C1668" s="56" t="s">
        <v>18</v>
      </c>
      <c r="D1668" s="422">
        <v>40</v>
      </c>
      <c r="E1668" s="77" t="s">
        <v>181</v>
      </c>
      <c r="F1668" s="80" t="s">
        <v>482</v>
      </c>
    </row>
    <row r="1669" spans="1:6" ht="15" customHeight="1" thickBot="1" x14ac:dyDescent="0.3">
      <c r="A1669" s="60" t="s">
        <v>81</v>
      </c>
      <c r="B1669" s="61"/>
      <c r="C1669" s="56" t="s">
        <v>18</v>
      </c>
      <c r="D1669" s="422">
        <v>90</v>
      </c>
      <c r="E1669" s="77" t="s">
        <v>181</v>
      </c>
      <c r="F1669" s="80" t="s">
        <v>637</v>
      </c>
    </row>
    <row r="1670" spans="1:6" ht="15" customHeight="1" thickBot="1" x14ac:dyDescent="0.3">
      <c r="A1670" s="60" t="s">
        <v>83</v>
      </c>
      <c r="B1670" s="61"/>
      <c r="C1670" s="56" t="s">
        <v>18</v>
      </c>
      <c r="D1670" s="422">
        <v>480</v>
      </c>
      <c r="E1670" s="77" t="s">
        <v>181</v>
      </c>
      <c r="F1670" s="80"/>
    </row>
    <row r="1671" spans="1:6" ht="15" customHeight="1" thickBot="1" x14ac:dyDescent="0.3">
      <c r="A1671" s="65" t="s">
        <v>85</v>
      </c>
      <c r="B1671" s="66"/>
      <c r="C1671" s="56" t="s">
        <v>18</v>
      </c>
      <c r="D1671" s="422">
        <v>40</v>
      </c>
      <c r="E1671" s="77" t="s">
        <v>181</v>
      </c>
      <c r="F1671" s="80" t="s">
        <v>169</v>
      </c>
    </row>
    <row r="1672" spans="1:6" ht="15" customHeight="1" thickBot="1" x14ac:dyDescent="0.3">
      <c r="A1672" s="50" t="s">
        <v>130</v>
      </c>
      <c r="B1672" s="51" t="s">
        <v>565</v>
      </c>
      <c r="C1672" s="52" t="s">
        <v>131</v>
      </c>
      <c r="D1672" s="53" t="s">
        <v>132</v>
      </c>
      <c r="E1672" s="52" t="s">
        <v>133</v>
      </c>
      <c r="F1672" s="54" t="s">
        <v>134</v>
      </c>
    </row>
    <row r="1673" spans="1:6" ht="15" customHeight="1" thickBot="1" x14ac:dyDescent="0.3">
      <c r="A1673" s="55" t="s">
        <v>40</v>
      </c>
      <c r="B1673" s="56"/>
      <c r="C1673" s="56" t="s">
        <v>19</v>
      </c>
      <c r="D1673" s="69">
        <v>245</v>
      </c>
      <c r="E1673" s="70" t="s">
        <v>138</v>
      </c>
      <c r="F1673" s="71" t="s">
        <v>204</v>
      </c>
    </row>
    <row r="1674" spans="1:6" ht="15" customHeight="1" thickBot="1" x14ac:dyDescent="0.3">
      <c r="A1674" s="60" t="s">
        <v>41</v>
      </c>
      <c r="B1674" s="61"/>
      <c r="C1674" s="56" t="s">
        <v>19</v>
      </c>
      <c r="D1674" s="76">
        <v>370</v>
      </c>
      <c r="E1674" s="76" t="s">
        <v>138</v>
      </c>
      <c r="F1674" s="76" t="s">
        <v>230</v>
      </c>
    </row>
    <row r="1675" spans="1:6" ht="15" customHeight="1" thickBot="1" x14ac:dyDescent="0.3">
      <c r="A1675" s="60" t="s">
        <v>135</v>
      </c>
      <c r="B1675" s="61"/>
      <c r="C1675" s="56" t="s">
        <v>19</v>
      </c>
      <c r="D1675" s="72" t="s">
        <v>694</v>
      </c>
      <c r="E1675" s="73" t="s">
        <v>227</v>
      </c>
      <c r="F1675" s="74" t="s">
        <v>695</v>
      </c>
    </row>
    <row r="1676" spans="1:6" ht="15" customHeight="1" thickBot="1" x14ac:dyDescent="0.3">
      <c r="A1676" s="60" t="s">
        <v>136</v>
      </c>
      <c r="B1676" s="61"/>
      <c r="C1676" s="56" t="s">
        <v>19</v>
      </c>
      <c r="D1676" s="72" t="s">
        <v>174</v>
      </c>
      <c r="E1676" s="73" t="s">
        <v>174</v>
      </c>
      <c r="F1676" s="74" t="s">
        <v>174</v>
      </c>
    </row>
    <row r="1677" spans="1:6" ht="15" customHeight="1" thickBot="1" x14ac:dyDescent="0.3">
      <c r="A1677" s="60" t="s">
        <v>137</v>
      </c>
      <c r="B1677" s="61"/>
      <c r="C1677" s="56" t="s">
        <v>19</v>
      </c>
      <c r="D1677" s="72">
        <v>240</v>
      </c>
      <c r="E1677" s="73" t="s">
        <v>138</v>
      </c>
      <c r="F1677" s="74" t="s">
        <v>586</v>
      </c>
    </row>
    <row r="1678" spans="1:6" ht="15" customHeight="1" thickBot="1" x14ac:dyDescent="0.3">
      <c r="A1678" s="60" t="s">
        <v>56</v>
      </c>
      <c r="B1678" s="61"/>
      <c r="C1678" s="56" t="s">
        <v>19</v>
      </c>
      <c r="D1678" s="76">
        <v>400</v>
      </c>
      <c r="E1678" s="76" t="s">
        <v>138</v>
      </c>
      <c r="F1678" s="74" t="s">
        <v>230</v>
      </c>
    </row>
    <row r="1679" spans="1:6" ht="15" customHeight="1" thickBot="1" x14ac:dyDescent="0.3">
      <c r="A1679" s="60" t="s">
        <v>60</v>
      </c>
      <c r="B1679" s="61"/>
      <c r="C1679" s="56" t="s">
        <v>19</v>
      </c>
      <c r="D1679" s="76">
        <v>915</v>
      </c>
      <c r="E1679" s="76" t="s">
        <v>138</v>
      </c>
      <c r="F1679" s="76" t="s">
        <v>230</v>
      </c>
    </row>
    <row r="1680" spans="1:6" ht="15" customHeight="1" thickBot="1" x14ac:dyDescent="0.3">
      <c r="A1680" s="60" t="s">
        <v>59</v>
      </c>
      <c r="B1680" s="61"/>
      <c r="C1680" s="56" t="s">
        <v>19</v>
      </c>
      <c r="D1680" s="76">
        <v>170</v>
      </c>
      <c r="E1680" s="76" t="s">
        <v>138</v>
      </c>
      <c r="F1680" s="71" t="s">
        <v>204</v>
      </c>
    </row>
    <row r="1681" spans="1:6" ht="15" customHeight="1" thickBot="1" x14ac:dyDescent="0.3">
      <c r="A1681" s="60" t="s">
        <v>62</v>
      </c>
      <c r="B1681" s="61"/>
      <c r="C1681" s="56" t="s">
        <v>19</v>
      </c>
      <c r="D1681" s="76">
        <v>160</v>
      </c>
      <c r="E1681" s="76" t="s">
        <v>138</v>
      </c>
      <c r="F1681" s="71" t="s">
        <v>204</v>
      </c>
    </row>
    <row r="1682" spans="1:6" ht="15" customHeight="1" thickBot="1" x14ac:dyDescent="0.3">
      <c r="A1682" s="60" t="s">
        <v>66</v>
      </c>
      <c r="B1682" s="61"/>
      <c r="C1682" s="56" t="s">
        <v>19</v>
      </c>
      <c r="D1682" s="76">
        <v>150</v>
      </c>
      <c r="E1682" s="76" t="s">
        <v>138</v>
      </c>
      <c r="F1682" s="71" t="s">
        <v>204</v>
      </c>
    </row>
    <row r="1683" spans="1:6" ht="15" customHeight="1" thickBot="1" x14ac:dyDescent="0.3">
      <c r="A1683" s="60" t="s">
        <v>68</v>
      </c>
      <c r="B1683" s="61"/>
      <c r="C1683" s="56" t="s">
        <v>19</v>
      </c>
      <c r="D1683" s="76">
        <v>160</v>
      </c>
      <c r="E1683" s="76" t="s">
        <v>138</v>
      </c>
      <c r="F1683" s="71" t="s">
        <v>204</v>
      </c>
    </row>
    <row r="1684" spans="1:6" ht="15" customHeight="1" thickBot="1" x14ac:dyDescent="0.3">
      <c r="A1684" s="60" t="s">
        <v>71</v>
      </c>
      <c r="B1684" s="61"/>
      <c r="C1684" s="56" t="s">
        <v>19</v>
      </c>
      <c r="D1684" s="76">
        <v>100</v>
      </c>
      <c r="E1684" s="76" t="s">
        <v>138</v>
      </c>
      <c r="F1684" s="71" t="s">
        <v>204</v>
      </c>
    </row>
    <row r="1685" spans="1:6" ht="15" customHeight="1" thickBot="1" x14ac:dyDescent="0.3">
      <c r="A1685" s="60" t="s">
        <v>73</v>
      </c>
      <c r="B1685" s="61"/>
      <c r="C1685" s="56" t="s">
        <v>19</v>
      </c>
      <c r="D1685" s="76">
        <v>200</v>
      </c>
      <c r="E1685" s="76" t="s">
        <v>138</v>
      </c>
      <c r="F1685" s="71" t="s">
        <v>204</v>
      </c>
    </row>
    <row r="1686" spans="1:6" ht="15" customHeight="1" thickBot="1" x14ac:dyDescent="0.3">
      <c r="A1686" s="60" t="s">
        <v>76</v>
      </c>
      <c r="B1686" s="61"/>
      <c r="C1686" s="56" t="s">
        <v>19</v>
      </c>
      <c r="D1686" s="76">
        <v>45</v>
      </c>
      <c r="E1686" s="76" t="s">
        <v>138</v>
      </c>
      <c r="F1686" s="74" t="s">
        <v>196</v>
      </c>
    </row>
    <row r="1687" spans="1:6" ht="15" customHeight="1" thickBot="1" x14ac:dyDescent="0.3">
      <c r="A1687" s="60" t="s">
        <v>79</v>
      </c>
      <c r="B1687" s="61"/>
      <c r="C1687" s="56" t="s">
        <v>19</v>
      </c>
      <c r="D1687" s="76">
        <v>40</v>
      </c>
      <c r="E1687" s="76" t="s">
        <v>138</v>
      </c>
      <c r="F1687" s="74" t="s">
        <v>196</v>
      </c>
    </row>
    <row r="1688" spans="1:6" ht="15" customHeight="1" thickBot="1" x14ac:dyDescent="0.3">
      <c r="A1688" s="60" t="s">
        <v>81</v>
      </c>
      <c r="B1688" s="61"/>
      <c r="C1688" s="56" t="s">
        <v>19</v>
      </c>
      <c r="D1688" s="72" t="s">
        <v>174</v>
      </c>
      <c r="E1688" s="72" t="s">
        <v>174</v>
      </c>
      <c r="F1688" s="72" t="s">
        <v>174</v>
      </c>
    </row>
    <row r="1689" spans="1:6" ht="15" customHeight="1" thickBot="1" x14ac:dyDescent="0.3">
      <c r="A1689" s="60" t="s">
        <v>83</v>
      </c>
      <c r="B1689" s="61"/>
      <c r="C1689" s="56" t="s">
        <v>19</v>
      </c>
      <c r="D1689" s="76">
        <v>40</v>
      </c>
      <c r="E1689" s="76" t="s">
        <v>138</v>
      </c>
      <c r="F1689" s="74" t="s">
        <v>196</v>
      </c>
    </row>
    <row r="1690" spans="1:6" ht="15" customHeight="1" thickBot="1" x14ac:dyDescent="0.3">
      <c r="A1690" s="65" t="s">
        <v>85</v>
      </c>
      <c r="B1690" s="66"/>
      <c r="C1690" s="56" t="s">
        <v>19</v>
      </c>
      <c r="D1690" s="76">
        <v>120</v>
      </c>
      <c r="E1690" s="76" t="s">
        <v>138</v>
      </c>
      <c r="F1690" s="74" t="s">
        <v>230</v>
      </c>
    </row>
    <row r="1691" spans="1:6" ht="15" customHeight="1" thickBot="1" x14ac:dyDescent="0.3">
      <c r="A1691" s="50" t="s">
        <v>130</v>
      </c>
      <c r="B1691" s="51" t="s">
        <v>718</v>
      </c>
      <c r="C1691" s="52" t="s">
        <v>131</v>
      </c>
      <c r="D1691" s="53" t="s">
        <v>132</v>
      </c>
      <c r="E1691" s="52" t="s">
        <v>133</v>
      </c>
      <c r="F1691" s="54" t="s">
        <v>134</v>
      </c>
    </row>
    <row r="1692" spans="1:6" ht="15" customHeight="1" thickBot="1" x14ac:dyDescent="0.3">
      <c r="A1692" s="55" t="s">
        <v>40</v>
      </c>
      <c r="B1692" s="56"/>
      <c r="C1692" s="56" t="s">
        <v>17</v>
      </c>
      <c r="D1692" s="69">
        <v>285</v>
      </c>
      <c r="E1692" s="70" t="s">
        <v>138</v>
      </c>
      <c r="F1692" s="71" t="s">
        <v>204</v>
      </c>
    </row>
    <row r="1693" spans="1:6" ht="15" customHeight="1" thickBot="1" x14ac:dyDescent="0.3">
      <c r="A1693" s="60" t="s">
        <v>41</v>
      </c>
      <c r="B1693" s="61"/>
      <c r="C1693" s="56" t="s">
        <v>17</v>
      </c>
      <c r="D1693" s="76" t="s">
        <v>700</v>
      </c>
      <c r="E1693" s="76" t="s">
        <v>213</v>
      </c>
      <c r="F1693" s="76" t="s">
        <v>697</v>
      </c>
    </row>
    <row r="1694" spans="1:6" ht="15" customHeight="1" thickBot="1" x14ac:dyDescent="0.3">
      <c r="A1694" s="60" t="s">
        <v>135</v>
      </c>
      <c r="B1694" s="61"/>
      <c r="C1694" s="56" t="s">
        <v>17</v>
      </c>
      <c r="D1694" s="72">
        <v>15</v>
      </c>
      <c r="E1694" s="73" t="s">
        <v>138</v>
      </c>
      <c r="F1694" s="74" t="s">
        <v>171</v>
      </c>
    </row>
    <row r="1695" spans="1:6" ht="15" customHeight="1" thickBot="1" x14ac:dyDescent="0.3">
      <c r="A1695" s="60" t="s">
        <v>136</v>
      </c>
      <c r="B1695" s="61"/>
      <c r="C1695" s="56" t="s">
        <v>17</v>
      </c>
      <c r="D1695" s="72">
        <v>75</v>
      </c>
      <c r="E1695" s="73" t="s">
        <v>288</v>
      </c>
      <c r="F1695" s="74" t="s">
        <v>698</v>
      </c>
    </row>
    <row r="1696" spans="1:6" ht="15" customHeight="1" thickBot="1" x14ac:dyDescent="0.3">
      <c r="A1696" s="60" t="s">
        <v>137</v>
      </c>
      <c r="B1696" s="61"/>
      <c r="C1696" s="56" t="s">
        <v>17</v>
      </c>
      <c r="D1696" s="72" t="s">
        <v>696</v>
      </c>
      <c r="E1696" s="73" t="s">
        <v>256</v>
      </c>
      <c r="F1696" s="74" t="s">
        <v>699</v>
      </c>
    </row>
    <row r="1697" spans="1:6" ht="15" customHeight="1" thickBot="1" x14ac:dyDescent="0.3">
      <c r="A1697" s="60" t="s">
        <v>56</v>
      </c>
      <c r="B1697" s="61"/>
      <c r="C1697" s="56" t="s">
        <v>17</v>
      </c>
      <c r="D1697" s="215">
        <v>0</v>
      </c>
      <c r="E1697" s="76" t="s">
        <v>232</v>
      </c>
      <c r="F1697" s="74" t="s">
        <v>232</v>
      </c>
    </row>
    <row r="1698" spans="1:6" ht="15" customHeight="1" thickBot="1" x14ac:dyDescent="0.3">
      <c r="A1698" s="60" t="s">
        <v>60</v>
      </c>
      <c r="B1698" s="61"/>
      <c r="C1698" s="56" t="s">
        <v>17</v>
      </c>
      <c r="D1698" s="215">
        <v>1278</v>
      </c>
      <c r="E1698" s="76" t="s">
        <v>138</v>
      </c>
      <c r="F1698" s="76" t="s">
        <v>230</v>
      </c>
    </row>
    <row r="1699" spans="1:6" ht="15" customHeight="1" thickBot="1" x14ac:dyDescent="0.3">
      <c r="A1699" s="60" t="s">
        <v>59</v>
      </c>
      <c r="B1699" s="61"/>
      <c r="C1699" s="56" t="s">
        <v>17</v>
      </c>
      <c r="D1699" s="215">
        <v>160</v>
      </c>
      <c r="E1699" s="76" t="s">
        <v>138</v>
      </c>
      <c r="F1699" s="74" t="s">
        <v>204</v>
      </c>
    </row>
    <row r="1700" spans="1:6" ht="15" customHeight="1" thickBot="1" x14ac:dyDescent="0.3">
      <c r="A1700" s="60" t="s">
        <v>62</v>
      </c>
      <c r="B1700" s="61"/>
      <c r="C1700" s="56" t="s">
        <v>17</v>
      </c>
      <c r="D1700" s="215">
        <v>195</v>
      </c>
      <c r="E1700" s="76" t="s">
        <v>138</v>
      </c>
      <c r="F1700" s="74" t="s">
        <v>204</v>
      </c>
    </row>
    <row r="1701" spans="1:6" ht="15" customHeight="1" thickBot="1" x14ac:dyDescent="0.3">
      <c r="A1701" s="60" t="s">
        <v>66</v>
      </c>
      <c r="B1701" s="61"/>
      <c r="C1701" s="56" t="s">
        <v>17</v>
      </c>
      <c r="D1701" s="215">
        <v>260</v>
      </c>
      <c r="E1701" s="76" t="s">
        <v>138</v>
      </c>
      <c r="F1701" s="74" t="s">
        <v>204</v>
      </c>
    </row>
    <row r="1702" spans="1:6" ht="15" customHeight="1" thickBot="1" x14ac:dyDescent="0.3">
      <c r="A1702" s="60" t="s">
        <v>68</v>
      </c>
      <c r="B1702" s="61"/>
      <c r="C1702" s="56" t="s">
        <v>17</v>
      </c>
      <c r="D1702" s="215">
        <v>120</v>
      </c>
      <c r="E1702" s="76" t="s">
        <v>138</v>
      </c>
      <c r="F1702" s="74" t="s">
        <v>204</v>
      </c>
    </row>
    <row r="1703" spans="1:6" ht="15" customHeight="1" thickBot="1" x14ac:dyDescent="0.3">
      <c r="A1703" s="60" t="s">
        <v>71</v>
      </c>
      <c r="B1703" s="61"/>
      <c r="C1703" s="56" t="s">
        <v>17</v>
      </c>
      <c r="D1703" s="215">
        <v>60</v>
      </c>
      <c r="E1703" s="76" t="s">
        <v>138</v>
      </c>
      <c r="F1703" s="74" t="s">
        <v>204</v>
      </c>
    </row>
    <row r="1704" spans="1:6" ht="15" customHeight="1" thickBot="1" x14ac:dyDescent="0.3">
      <c r="A1704" s="60" t="s">
        <v>73</v>
      </c>
      <c r="B1704" s="61"/>
      <c r="C1704" s="56" t="s">
        <v>17</v>
      </c>
      <c r="D1704" s="215">
        <v>120</v>
      </c>
      <c r="E1704" s="76" t="s">
        <v>138</v>
      </c>
      <c r="F1704" s="74" t="s">
        <v>204</v>
      </c>
    </row>
    <row r="1705" spans="1:6" ht="15" customHeight="1" thickBot="1" x14ac:dyDescent="0.3">
      <c r="A1705" s="60" t="s">
        <v>76</v>
      </c>
      <c r="B1705" s="61"/>
      <c r="C1705" s="56" t="s">
        <v>17</v>
      </c>
      <c r="D1705" s="215">
        <v>0</v>
      </c>
      <c r="E1705" s="76" t="s">
        <v>138</v>
      </c>
      <c r="F1705" s="74" t="s">
        <v>232</v>
      </c>
    </row>
    <row r="1706" spans="1:6" ht="15" customHeight="1" thickBot="1" x14ac:dyDescent="0.3">
      <c r="A1706" s="60" t="s">
        <v>79</v>
      </c>
      <c r="B1706" s="61"/>
      <c r="C1706" s="56" t="s">
        <v>17</v>
      </c>
      <c r="D1706" s="215">
        <v>0</v>
      </c>
      <c r="E1706" s="76" t="s">
        <v>138</v>
      </c>
      <c r="F1706" s="74" t="s">
        <v>232</v>
      </c>
    </row>
    <row r="1707" spans="1:6" ht="15" customHeight="1" thickBot="1" x14ac:dyDescent="0.3">
      <c r="A1707" s="60" t="s">
        <v>81</v>
      </c>
      <c r="B1707" s="61"/>
      <c r="C1707" s="56" t="s">
        <v>17</v>
      </c>
      <c r="D1707" s="215">
        <v>0</v>
      </c>
      <c r="E1707" s="76" t="s">
        <v>232</v>
      </c>
      <c r="F1707" s="74" t="s">
        <v>232</v>
      </c>
    </row>
    <row r="1708" spans="1:6" ht="15" customHeight="1" thickBot="1" x14ac:dyDescent="0.3">
      <c r="A1708" s="60" t="s">
        <v>83</v>
      </c>
      <c r="B1708" s="61"/>
      <c r="C1708" s="56" t="s">
        <v>17</v>
      </c>
      <c r="D1708" s="215">
        <v>0</v>
      </c>
      <c r="E1708" s="76" t="s">
        <v>232</v>
      </c>
      <c r="F1708" s="74" t="s">
        <v>232</v>
      </c>
    </row>
    <row r="1709" spans="1:6" ht="15" customHeight="1" thickBot="1" x14ac:dyDescent="0.3">
      <c r="A1709" s="65" t="s">
        <v>85</v>
      </c>
      <c r="B1709" s="66"/>
      <c r="C1709" s="56" t="s">
        <v>17</v>
      </c>
      <c r="D1709" s="215">
        <v>0</v>
      </c>
      <c r="E1709" s="76" t="s">
        <v>138</v>
      </c>
      <c r="F1709" s="74" t="s">
        <v>232</v>
      </c>
    </row>
    <row r="1710" spans="1:6" ht="15" customHeight="1" thickBot="1" x14ac:dyDescent="0.3">
      <c r="A1710" s="50" t="s">
        <v>130</v>
      </c>
      <c r="B1710" s="51" t="s">
        <v>718</v>
      </c>
      <c r="C1710" s="52" t="s">
        <v>131</v>
      </c>
      <c r="D1710" s="53" t="s">
        <v>132</v>
      </c>
      <c r="E1710" s="52" t="s">
        <v>133</v>
      </c>
      <c r="F1710" s="54" t="s">
        <v>134</v>
      </c>
    </row>
    <row r="1711" spans="1:6" ht="15" customHeight="1" thickBot="1" x14ac:dyDescent="0.3">
      <c r="A1711" s="55" t="s">
        <v>40</v>
      </c>
      <c r="B1711" s="56"/>
      <c r="C1711" s="56" t="s">
        <v>18</v>
      </c>
      <c r="D1711" s="69">
        <v>320</v>
      </c>
      <c r="E1711" s="70" t="s">
        <v>138</v>
      </c>
      <c r="F1711" s="71" t="s">
        <v>204</v>
      </c>
    </row>
    <row r="1712" spans="1:6" ht="15" customHeight="1" thickBot="1" x14ac:dyDescent="0.3">
      <c r="A1712" s="60" t="s">
        <v>41</v>
      </c>
      <c r="B1712" s="61"/>
      <c r="C1712" s="56" t="s">
        <v>18</v>
      </c>
      <c r="D1712" s="76">
        <v>0</v>
      </c>
      <c r="E1712" s="76" t="s">
        <v>232</v>
      </c>
      <c r="F1712" s="76" t="s">
        <v>232</v>
      </c>
    </row>
    <row r="1713" spans="1:6" ht="15" customHeight="1" thickBot="1" x14ac:dyDescent="0.3">
      <c r="A1713" s="60" t="s">
        <v>135</v>
      </c>
      <c r="B1713" s="61"/>
      <c r="C1713" s="56" t="s">
        <v>18</v>
      </c>
      <c r="D1713" s="72">
        <v>0</v>
      </c>
      <c r="E1713" s="73" t="s">
        <v>232</v>
      </c>
      <c r="F1713" s="74" t="s">
        <v>232</v>
      </c>
    </row>
    <row r="1714" spans="1:6" ht="15" customHeight="1" thickBot="1" x14ac:dyDescent="0.3">
      <c r="A1714" s="60" t="s">
        <v>136</v>
      </c>
      <c r="B1714" s="61"/>
      <c r="C1714" s="56" t="s">
        <v>18</v>
      </c>
      <c r="D1714" s="72">
        <v>0</v>
      </c>
      <c r="E1714" s="73" t="s">
        <v>232</v>
      </c>
      <c r="F1714" s="74" t="s">
        <v>232</v>
      </c>
    </row>
    <row r="1715" spans="1:6" ht="15" customHeight="1" thickBot="1" x14ac:dyDescent="0.3">
      <c r="A1715" s="60" t="s">
        <v>137</v>
      </c>
      <c r="B1715" s="61"/>
      <c r="C1715" s="56" t="s">
        <v>18</v>
      </c>
      <c r="D1715" s="72">
        <v>0</v>
      </c>
      <c r="E1715" s="73" t="s">
        <v>232</v>
      </c>
      <c r="F1715" s="74" t="s">
        <v>232</v>
      </c>
    </row>
    <row r="1716" spans="1:6" ht="15" customHeight="1" thickBot="1" x14ac:dyDescent="0.3">
      <c r="A1716" s="60" t="s">
        <v>56</v>
      </c>
      <c r="B1716" s="61"/>
      <c r="C1716" s="56" t="s">
        <v>18</v>
      </c>
      <c r="D1716" s="215">
        <v>0</v>
      </c>
      <c r="E1716" s="76" t="s">
        <v>232</v>
      </c>
      <c r="F1716" s="74" t="s">
        <v>232</v>
      </c>
    </row>
    <row r="1717" spans="1:6" ht="15" customHeight="1" thickBot="1" x14ac:dyDescent="0.3">
      <c r="A1717" s="60" t="s">
        <v>60</v>
      </c>
      <c r="B1717" s="61"/>
      <c r="C1717" s="56" t="s">
        <v>18</v>
      </c>
      <c r="D1717" s="215">
        <v>660</v>
      </c>
      <c r="E1717" s="76" t="s">
        <v>138</v>
      </c>
      <c r="F1717" s="76" t="s">
        <v>230</v>
      </c>
    </row>
    <row r="1718" spans="1:6" ht="15" customHeight="1" thickBot="1" x14ac:dyDescent="0.3">
      <c r="A1718" s="60" t="s">
        <v>59</v>
      </c>
      <c r="B1718" s="61"/>
      <c r="C1718" s="56" t="s">
        <v>18</v>
      </c>
      <c r="D1718" s="215">
        <v>120</v>
      </c>
      <c r="E1718" s="76" t="s">
        <v>138</v>
      </c>
      <c r="F1718" s="74" t="s">
        <v>204</v>
      </c>
    </row>
    <row r="1719" spans="1:6" ht="15" customHeight="1" thickBot="1" x14ac:dyDescent="0.3">
      <c r="A1719" s="60" t="s">
        <v>62</v>
      </c>
      <c r="B1719" s="61"/>
      <c r="C1719" s="56" t="s">
        <v>18</v>
      </c>
      <c r="D1719" s="215">
        <v>150</v>
      </c>
      <c r="E1719" s="76" t="s">
        <v>138</v>
      </c>
      <c r="F1719" s="74" t="s">
        <v>204</v>
      </c>
    </row>
    <row r="1720" spans="1:6" ht="15" customHeight="1" thickBot="1" x14ac:dyDescent="0.3">
      <c r="A1720" s="60" t="s">
        <v>66</v>
      </c>
      <c r="B1720" s="61"/>
      <c r="C1720" s="56" t="s">
        <v>18</v>
      </c>
      <c r="D1720" s="215">
        <v>170</v>
      </c>
      <c r="E1720" s="76" t="s">
        <v>138</v>
      </c>
      <c r="F1720" s="74" t="s">
        <v>204</v>
      </c>
    </row>
    <row r="1721" spans="1:6" ht="15" customHeight="1" thickBot="1" x14ac:dyDescent="0.3">
      <c r="A1721" s="60" t="s">
        <v>68</v>
      </c>
      <c r="B1721" s="61"/>
      <c r="C1721" s="56" t="s">
        <v>18</v>
      </c>
      <c r="D1721" s="215">
        <v>220</v>
      </c>
      <c r="E1721" s="76" t="s">
        <v>138</v>
      </c>
      <c r="F1721" s="74" t="s">
        <v>204</v>
      </c>
    </row>
    <row r="1722" spans="1:6" ht="15" customHeight="1" thickBot="1" x14ac:dyDescent="0.3">
      <c r="A1722" s="60" t="s">
        <v>71</v>
      </c>
      <c r="B1722" s="61"/>
      <c r="C1722" s="56" t="s">
        <v>18</v>
      </c>
      <c r="D1722" s="215">
        <v>30</v>
      </c>
      <c r="E1722" s="76" t="s">
        <v>138</v>
      </c>
      <c r="F1722" s="74" t="s">
        <v>196</v>
      </c>
    </row>
    <row r="1723" spans="1:6" ht="15" customHeight="1" thickBot="1" x14ac:dyDescent="0.3">
      <c r="A1723" s="60" t="s">
        <v>73</v>
      </c>
      <c r="B1723" s="61"/>
      <c r="C1723" s="56" t="s">
        <v>18</v>
      </c>
      <c r="D1723" s="215">
        <v>165</v>
      </c>
      <c r="E1723" s="76" t="s">
        <v>138</v>
      </c>
      <c r="F1723" s="74" t="s">
        <v>204</v>
      </c>
    </row>
    <row r="1724" spans="1:6" ht="15" customHeight="1" thickBot="1" x14ac:dyDescent="0.3">
      <c r="A1724" s="60" t="s">
        <v>76</v>
      </c>
      <c r="B1724" s="61"/>
      <c r="C1724" s="56" t="s">
        <v>18</v>
      </c>
      <c r="D1724" s="215">
        <v>0</v>
      </c>
      <c r="E1724" s="76" t="s">
        <v>232</v>
      </c>
      <c r="F1724" s="74" t="s">
        <v>232</v>
      </c>
    </row>
    <row r="1725" spans="1:6" ht="15" customHeight="1" thickBot="1" x14ac:dyDescent="0.3">
      <c r="A1725" s="60" t="s">
        <v>79</v>
      </c>
      <c r="B1725" s="61"/>
      <c r="C1725" s="56" t="s">
        <v>18</v>
      </c>
      <c r="D1725" s="215">
        <v>0</v>
      </c>
      <c r="E1725" s="76" t="s">
        <v>232</v>
      </c>
      <c r="F1725" s="74" t="s">
        <v>232</v>
      </c>
    </row>
    <row r="1726" spans="1:6" ht="15" customHeight="1" thickBot="1" x14ac:dyDescent="0.3">
      <c r="A1726" s="60" t="s">
        <v>81</v>
      </c>
      <c r="B1726" s="61"/>
      <c r="C1726" s="56" t="s">
        <v>18</v>
      </c>
      <c r="D1726" s="215">
        <v>0</v>
      </c>
      <c r="E1726" s="76" t="s">
        <v>232</v>
      </c>
      <c r="F1726" s="74" t="s">
        <v>232</v>
      </c>
    </row>
    <row r="1727" spans="1:6" ht="15" customHeight="1" thickBot="1" x14ac:dyDescent="0.3">
      <c r="A1727" s="60" t="s">
        <v>83</v>
      </c>
      <c r="B1727" s="61"/>
      <c r="C1727" s="56" t="s">
        <v>18</v>
      </c>
      <c r="D1727" s="215">
        <v>0</v>
      </c>
      <c r="E1727" s="76" t="s">
        <v>232</v>
      </c>
      <c r="F1727" s="74" t="s">
        <v>232</v>
      </c>
    </row>
    <row r="1728" spans="1:6" ht="15" customHeight="1" thickBot="1" x14ac:dyDescent="0.3">
      <c r="A1728" s="65" t="s">
        <v>85</v>
      </c>
      <c r="B1728" s="66"/>
      <c r="C1728" s="56" t="s">
        <v>18</v>
      </c>
      <c r="D1728" s="215">
        <v>0</v>
      </c>
      <c r="E1728" s="76" t="s">
        <v>232</v>
      </c>
      <c r="F1728" s="74" t="s">
        <v>232</v>
      </c>
    </row>
    <row r="1729" spans="1:6" ht="15" customHeight="1" thickBot="1" x14ac:dyDescent="0.3">
      <c r="A1729" s="50" t="s">
        <v>130</v>
      </c>
      <c r="B1729" s="51" t="s">
        <v>718</v>
      </c>
      <c r="C1729" s="52" t="s">
        <v>131</v>
      </c>
      <c r="D1729" s="53"/>
      <c r="E1729" s="52" t="s">
        <v>133</v>
      </c>
      <c r="F1729" s="54" t="s">
        <v>134</v>
      </c>
    </row>
    <row r="1730" spans="1:6" ht="15" customHeight="1" thickBot="1" x14ac:dyDescent="0.3">
      <c r="A1730" s="55" t="s">
        <v>40</v>
      </c>
      <c r="B1730" s="56"/>
      <c r="C1730" s="56" t="s">
        <v>19</v>
      </c>
      <c r="D1730" s="82" t="s">
        <v>712</v>
      </c>
      <c r="E1730" s="83" t="s">
        <v>389</v>
      </c>
      <c r="F1730" s="84" t="s">
        <v>713</v>
      </c>
    </row>
    <row r="1731" spans="1:6" ht="15" customHeight="1" thickBot="1" x14ac:dyDescent="0.3">
      <c r="A1731" s="60" t="s">
        <v>41</v>
      </c>
      <c r="B1731" s="61"/>
      <c r="C1731" s="56" t="s">
        <v>19</v>
      </c>
      <c r="D1731" s="77" t="s">
        <v>709</v>
      </c>
      <c r="E1731" s="77" t="s">
        <v>710</v>
      </c>
      <c r="F1731" s="77" t="s">
        <v>711</v>
      </c>
    </row>
    <row r="1732" spans="1:6" ht="15" customHeight="1" thickBot="1" x14ac:dyDescent="0.3">
      <c r="A1732" s="60" t="s">
        <v>135</v>
      </c>
      <c r="B1732" s="61"/>
      <c r="C1732" s="56" t="s">
        <v>19</v>
      </c>
      <c r="D1732" s="85" t="s">
        <v>706</v>
      </c>
      <c r="E1732" s="79" t="s">
        <v>707</v>
      </c>
      <c r="F1732" s="80" t="s">
        <v>708</v>
      </c>
    </row>
    <row r="1733" spans="1:6" ht="15" customHeight="1" thickBot="1" x14ac:dyDescent="0.3">
      <c r="A1733" s="60" t="s">
        <v>136</v>
      </c>
      <c r="B1733" s="61"/>
      <c r="C1733" s="56" t="s">
        <v>19</v>
      </c>
      <c r="D1733" s="85" t="s">
        <v>701</v>
      </c>
      <c r="E1733" s="79" t="s">
        <v>702</v>
      </c>
      <c r="F1733" s="80" t="s">
        <v>703</v>
      </c>
    </row>
    <row r="1734" spans="1:6" ht="15" customHeight="1" thickBot="1" x14ac:dyDescent="0.3">
      <c r="A1734" s="60" t="s">
        <v>137</v>
      </c>
      <c r="B1734" s="61"/>
      <c r="C1734" s="56" t="s">
        <v>19</v>
      </c>
      <c r="D1734" s="85" t="s">
        <v>704</v>
      </c>
      <c r="E1734" s="79" t="s">
        <v>389</v>
      </c>
      <c r="F1734" s="80" t="s">
        <v>705</v>
      </c>
    </row>
    <row r="1735" spans="1:6" ht="15" customHeight="1" thickBot="1" x14ac:dyDescent="0.3">
      <c r="A1735" s="60" t="s">
        <v>56</v>
      </c>
      <c r="B1735" s="61"/>
      <c r="C1735" s="56" t="s">
        <v>19</v>
      </c>
      <c r="D1735" s="77">
        <v>480</v>
      </c>
      <c r="E1735" s="77" t="s">
        <v>181</v>
      </c>
      <c r="F1735" s="80" t="s">
        <v>170</v>
      </c>
    </row>
    <row r="1736" spans="1:6" ht="15" customHeight="1" thickBot="1" x14ac:dyDescent="0.3">
      <c r="A1736" s="60" t="s">
        <v>60</v>
      </c>
      <c r="B1736" s="61"/>
      <c r="C1736" s="56" t="s">
        <v>19</v>
      </c>
      <c r="D1736" s="77" t="s">
        <v>174</v>
      </c>
      <c r="E1736" s="77" t="s">
        <v>174</v>
      </c>
      <c r="F1736" s="77" t="s">
        <v>174</v>
      </c>
    </row>
    <row r="1737" spans="1:6" ht="15" customHeight="1" thickBot="1" x14ac:dyDescent="0.3">
      <c r="A1737" s="60" t="s">
        <v>59</v>
      </c>
      <c r="B1737" s="61"/>
      <c r="C1737" s="56" t="s">
        <v>19</v>
      </c>
      <c r="D1737" s="422">
        <v>210</v>
      </c>
      <c r="E1737" s="77" t="s">
        <v>181</v>
      </c>
      <c r="F1737" s="80" t="s">
        <v>182</v>
      </c>
    </row>
    <row r="1738" spans="1:6" ht="15" customHeight="1" thickBot="1" x14ac:dyDescent="0.3">
      <c r="A1738" s="60" t="s">
        <v>62</v>
      </c>
      <c r="B1738" s="61"/>
      <c r="C1738" s="56" t="s">
        <v>19</v>
      </c>
      <c r="D1738" s="422">
        <v>195</v>
      </c>
      <c r="E1738" s="77" t="s">
        <v>181</v>
      </c>
      <c r="F1738" s="80" t="s">
        <v>182</v>
      </c>
    </row>
    <row r="1739" spans="1:6" ht="15" customHeight="1" thickBot="1" x14ac:dyDescent="0.3">
      <c r="A1739" s="60" t="s">
        <v>66</v>
      </c>
      <c r="B1739" s="61"/>
      <c r="C1739" s="56" t="s">
        <v>19</v>
      </c>
      <c r="D1739" s="422">
        <v>120</v>
      </c>
      <c r="E1739" s="77" t="s">
        <v>181</v>
      </c>
      <c r="F1739" s="80" t="s">
        <v>182</v>
      </c>
    </row>
    <row r="1740" spans="1:6" ht="15" customHeight="1" thickBot="1" x14ac:dyDescent="0.3">
      <c r="A1740" s="60" t="s">
        <v>68</v>
      </c>
      <c r="B1740" s="61"/>
      <c r="C1740" s="56" t="s">
        <v>19</v>
      </c>
      <c r="D1740" s="422">
        <v>100</v>
      </c>
      <c r="E1740" s="77" t="s">
        <v>181</v>
      </c>
      <c r="F1740" s="80" t="s">
        <v>182</v>
      </c>
    </row>
    <row r="1741" spans="1:6" ht="15" customHeight="1" thickBot="1" x14ac:dyDescent="0.3">
      <c r="A1741" s="60" t="s">
        <v>71</v>
      </c>
      <c r="B1741" s="61"/>
      <c r="C1741" s="56" t="s">
        <v>19</v>
      </c>
      <c r="D1741" s="422">
        <v>100</v>
      </c>
      <c r="E1741" s="77" t="s">
        <v>181</v>
      </c>
      <c r="F1741" s="80" t="s">
        <v>345</v>
      </c>
    </row>
    <row r="1742" spans="1:6" ht="15" customHeight="1" thickBot="1" x14ac:dyDescent="0.3">
      <c r="A1742" s="60" t="s">
        <v>73</v>
      </c>
      <c r="B1742" s="61"/>
      <c r="C1742" s="56" t="s">
        <v>19</v>
      </c>
      <c r="D1742" s="422">
        <v>150</v>
      </c>
      <c r="E1742" s="77" t="s">
        <v>181</v>
      </c>
      <c r="F1742" s="80" t="s">
        <v>182</v>
      </c>
    </row>
    <row r="1743" spans="1:6" ht="15" customHeight="1" thickBot="1" x14ac:dyDescent="0.3">
      <c r="A1743" s="60" t="s">
        <v>76</v>
      </c>
      <c r="B1743" s="61"/>
      <c r="C1743" s="56" t="s">
        <v>19</v>
      </c>
      <c r="D1743" s="422" t="s">
        <v>174</v>
      </c>
      <c r="E1743" s="422" t="s">
        <v>174</v>
      </c>
      <c r="F1743" s="422" t="s">
        <v>174</v>
      </c>
    </row>
    <row r="1744" spans="1:6" ht="15" customHeight="1" thickBot="1" x14ac:dyDescent="0.3">
      <c r="A1744" s="60" t="s">
        <v>79</v>
      </c>
      <c r="B1744" s="61"/>
      <c r="C1744" s="56" t="s">
        <v>19</v>
      </c>
      <c r="D1744" s="422">
        <v>360</v>
      </c>
      <c r="E1744" s="77" t="s">
        <v>181</v>
      </c>
      <c r="F1744" s="80" t="s">
        <v>170</v>
      </c>
    </row>
    <row r="1745" spans="1:6" ht="15" customHeight="1" thickBot="1" x14ac:dyDescent="0.3">
      <c r="A1745" s="60" t="s">
        <v>81</v>
      </c>
      <c r="B1745" s="61"/>
      <c r="C1745" s="56" t="s">
        <v>19</v>
      </c>
      <c r="D1745" s="422" t="s">
        <v>174</v>
      </c>
      <c r="E1745" s="422" t="s">
        <v>174</v>
      </c>
      <c r="F1745" s="422" t="s">
        <v>174</v>
      </c>
    </row>
    <row r="1746" spans="1:6" ht="15" customHeight="1" thickBot="1" x14ac:dyDescent="0.3">
      <c r="A1746" s="60" t="s">
        <v>83</v>
      </c>
      <c r="B1746" s="61"/>
      <c r="C1746" s="56" t="s">
        <v>19</v>
      </c>
      <c r="D1746" s="422">
        <v>30</v>
      </c>
      <c r="E1746" s="77" t="s">
        <v>181</v>
      </c>
      <c r="F1746" s="80" t="s">
        <v>169</v>
      </c>
    </row>
    <row r="1747" spans="1:6" ht="15" customHeight="1" thickBot="1" x14ac:dyDescent="0.3">
      <c r="A1747" s="65" t="s">
        <v>85</v>
      </c>
      <c r="B1747" s="66"/>
      <c r="C1747" s="56" t="s">
        <v>19</v>
      </c>
      <c r="D1747" s="422">
        <v>250</v>
      </c>
      <c r="E1747" s="77" t="s">
        <v>181</v>
      </c>
      <c r="F1747" s="80" t="s">
        <v>170</v>
      </c>
    </row>
    <row r="1748" spans="1:6" ht="15" customHeight="1" thickBot="1" x14ac:dyDescent="0.3">
      <c r="A1748" s="50" t="s">
        <v>130</v>
      </c>
      <c r="B1748" s="51" t="s">
        <v>719</v>
      </c>
      <c r="C1748" s="52" t="s">
        <v>131</v>
      </c>
      <c r="D1748" s="53" t="s">
        <v>132</v>
      </c>
      <c r="E1748" s="52" t="s">
        <v>133</v>
      </c>
      <c r="F1748" s="54" t="s">
        <v>134</v>
      </c>
    </row>
    <row r="1749" spans="1:6" ht="15" customHeight="1" thickBot="1" x14ac:dyDescent="0.3">
      <c r="A1749" s="55" t="s">
        <v>40</v>
      </c>
      <c r="B1749" s="56"/>
      <c r="C1749" s="56" t="s">
        <v>17</v>
      </c>
      <c r="D1749" s="69"/>
      <c r="E1749" s="70"/>
      <c r="F1749" s="71"/>
    </row>
    <row r="1750" spans="1:6" ht="15" customHeight="1" thickBot="1" x14ac:dyDescent="0.3">
      <c r="A1750" s="60" t="s">
        <v>41</v>
      </c>
      <c r="B1750" s="61"/>
      <c r="C1750" s="56" t="s">
        <v>17</v>
      </c>
      <c r="D1750" s="76"/>
      <c r="E1750" s="76"/>
      <c r="F1750" s="76"/>
    </row>
    <row r="1751" spans="1:6" ht="15" customHeight="1" thickBot="1" x14ac:dyDescent="0.3">
      <c r="A1751" s="60" t="s">
        <v>135</v>
      </c>
      <c r="B1751" s="61"/>
      <c r="C1751" s="56" t="s">
        <v>17</v>
      </c>
      <c r="D1751" s="72"/>
      <c r="E1751" s="73"/>
      <c r="F1751" s="74"/>
    </row>
    <row r="1752" spans="1:6" ht="15" customHeight="1" thickBot="1" x14ac:dyDescent="0.3">
      <c r="A1752" s="60" t="s">
        <v>136</v>
      </c>
      <c r="B1752" s="61"/>
      <c r="C1752" s="56" t="s">
        <v>17</v>
      </c>
      <c r="D1752" s="72"/>
      <c r="E1752" s="73"/>
      <c r="F1752" s="74"/>
    </row>
    <row r="1753" spans="1:6" ht="15" customHeight="1" thickBot="1" x14ac:dyDescent="0.3">
      <c r="A1753" s="60" t="s">
        <v>137</v>
      </c>
      <c r="B1753" s="61"/>
      <c r="C1753" s="56" t="s">
        <v>17</v>
      </c>
      <c r="D1753" s="72"/>
      <c r="E1753" s="73"/>
      <c r="F1753" s="74"/>
    </row>
    <row r="1754" spans="1:6" ht="15" customHeight="1" thickBot="1" x14ac:dyDescent="0.3">
      <c r="A1754" s="60" t="s">
        <v>56</v>
      </c>
      <c r="B1754" s="61"/>
      <c r="C1754" s="56" t="s">
        <v>17</v>
      </c>
      <c r="D1754" s="76"/>
      <c r="E1754" s="76"/>
      <c r="F1754" s="74"/>
    </row>
    <row r="1755" spans="1:6" ht="15" customHeight="1" thickBot="1" x14ac:dyDescent="0.3">
      <c r="A1755" s="60" t="s">
        <v>60</v>
      </c>
      <c r="B1755" s="61"/>
      <c r="C1755" s="56" t="s">
        <v>17</v>
      </c>
      <c r="D1755" s="76"/>
      <c r="E1755" s="76"/>
      <c r="F1755" s="76"/>
    </row>
    <row r="1756" spans="1:6" ht="15" customHeight="1" thickBot="1" x14ac:dyDescent="0.3">
      <c r="A1756" s="60" t="s">
        <v>59</v>
      </c>
      <c r="B1756" s="61"/>
      <c r="C1756" s="56" t="s">
        <v>17</v>
      </c>
      <c r="D1756" s="76"/>
      <c r="E1756" s="76"/>
      <c r="F1756" s="74"/>
    </row>
    <row r="1757" spans="1:6" ht="15" customHeight="1" thickBot="1" x14ac:dyDescent="0.3">
      <c r="A1757" s="60" t="s">
        <v>62</v>
      </c>
      <c r="B1757" s="61"/>
      <c r="C1757" s="56" t="s">
        <v>17</v>
      </c>
      <c r="D1757" s="76"/>
      <c r="E1757" s="76"/>
      <c r="F1757" s="74"/>
    </row>
    <row r="1758" spans="1:6" ht="15" customHeight="1" thickBot="1" x14ac:dyDescent="0.3">
      <c r="A1758" s="60" t="s">
        <v>66</v>
      </c>
      <c r="B1758" s="61"/>
      <c r="C1758" s="56" t="s">
        <v>17</v>
      </c>
      <c r="D1758" s="76"/>
      <c r="E1758" s="76"/>
      <c r="F1758" s="74"/>
    </row>
    <row r="1759" spans="1:6" ht="15" customHeight="1" thickBot="1" x14ac:dyDescent="0.3">
      <c r="A1759" s="60" t="s">
        <v>68</v>
      </c>
      <c r="B1759" s="61"/>
      <c r="C1759" s="56" t="s">
        <v>17</v>
      </c>
      <c r="D1759" s="76"/>
      <c r="E1759" s="76"/>
      <c r="F1759" s="74"/>
    </row>
    <row r="1760" spans="1:6" ht="15" customHeight="1" thickBot="1" x14ac:dyDescent="0.3">
      <c r="A1760" s="60" t="s">
        <v>71</v>
      </c>
      <c r="B1760" s="61"/>
      <c r="C1760" s="56" t="s">
        <v>17</v>
      </c>
      <c r="D1760" s="76"/>
      <c r="E1760" s="76"/>
      <c r="F1760" s="74"/>
    </row>
    <row r="1761" spans="1:6" ht="15" customHeight="1" thickBot="1" x14ac:dyDescent="0.3">
      <c r="A1761" s="60" t="s">
        <v>73</v>
      </c>
      <c r="B1761" s="61"/>
      <c r="C1761" s="56" t="s">
        <v>17</v>
      </c>
      <c r="D1761" s="76"/>
      <c r="E1761" s="76"/>
      <c r="F1761" s="74"/>
    </row>
    <row r="1762" spans="1:6" ht="15" customHeight="1" thickBot="1" x14ac:dyDescent="0.3">
      <c r="A1762" s="60" t="s">
        <v>76</v>
      </c>
      <c r="B1762" s="61"/>
      <c r="C1762" s="56" t="s">
        <v>17</v>
      </c>
      <c r="D1762" s="76"/>
      <c r="E1762" s="76"/>
      <c r="F1762" s="74"/>
    </row>
    <row r="1763" spans="1:6" ht="15" customHeight="1" thickBot="1" x14ac:dyDescent="0.3">
      <c r="A1763" s="60" t="s">
        <v>79</v>
      </c>
      <c r="B1763" s="61"/>
      <c r="C1763" s="56" t="s">
        <v>17</v>
      </c>
      <c r="D1763" s="76"/>
      <c r="E1763" s="76"/>
      <c r="F1763" s="74"/>
    </row>
    <row r="1764" spans="1:6" ht="15" customHeight="1" thickBot="1" x14ac:dyDescent="0.3">
      <c r="A1764" s="60" t="s">
        <v>81</v>
      </c>
      <c r="B1764" s="61"/>
      <c r="C1764" s="56" t="s">
        <v>17</v>
      </c>
      <c r="D1764" s="76"/>
      <c r="E1764" s="76"/>
      <c r="F1764" s="74"/>
    </row>
    <row r="1765" spans="1:6" ht="15" customHeight="1" thickBot="1" x14ac:dyDescent="0.3">
      <c r="A1765" s="60" t="s">
        <v>83</v>
      </c>
      <c r="B1765" s="61"/>
      <c r="C1765" s="56" t="s">
        <v>17</v>
      </c>
      <c r="D1765" s="76"/>
      <c r="E1765" s="76"/>
      <c r="F1765" s="74"/>
    </row>
    <row r="1766" spans="1:6" ht="15" customHeight="1" thickBot="1" x14ac:dyDescent="0.3">
      <c r="A1766" s="65" t="s">
        <v>85</v>
      </c>
      <c r="B1766" s="66"/>
      <c r="C1766" s="56" t="s">
        <v>17</v>
      </c>
      <c r="D1766" s="76"/>
      <c r="E1766" s="76"/>
      <c r="F1766" s="74"/>
    </row>
    <row r="1767" spans="1:6" ht="15" customHeight="1" thickBot="1" x14ac:dyDescent="0.3">
      <c r="A1767" s="50" t="s">
        <v>130</v>
      </c>
      <c r="B1767" s="51" t="s">
        <v>719</v>
      </c>
      <c r="C1767" s="52" t="s">
        <v>131</v>
      </c>
      <c r="D1767" s="53" t="s">
        <v>132</v>
      </c>
      <c r="E1767" s="52" t="s">
        <v>133</v>
      </c>
      <c r="F1767" s="54" t="s">
        <v>134</v>
      </c>
    </row>
    <row r="1768" spans="1:6" ht="15" customHeight="1" thickBot="1" x14ac:dyDescent="0.3">
      <c r="A1768" s="55" t="s">
        <v>40</v>
      </c>
      <c r="B1768" s="56"/>
      <c r="C1768" s="56" t="s">
        <v>18</v>
      </c>
      <c r="D1768" s="82"/>
      <c r="E1768" s="83"/>
      <c r="F1768" s="80"/>
    </row>
    <row r="1769" spans="1:6" ht="15" customHeight="1" thickBot="1" x14ac:dyDescent="0.3">
      <c r="A1769" s="60" t="s">
        <v>41</v>
      </c>
      <c r="B1769" s="61"/>
      <c r="C1769" s="56" t="s">
        <v>18</v>
      </c>
      <c r="D1769" s="77"/>
      <c r="E1769" s="77"/>
      <c r="F1769" s="77"/>
    </row>
    <row r="1770" spans="1:6" ht="15" customHeight="1" thickBot="1" x14ac:dyDescent="0.3">
      <c r="A1770" s="60" t="s">
        <v>135</v>
      </c>
      <c r="B1770" s="61"/>
      <c r="C1770" s="56" t="s">
        <v>18</v>
      </c>
      <c r="D1770" s="85"/>
      <c r="E1770" s="79"/>
      <c r="F1770" s="80"/>
    </row>
    <row r="1771" spans="1:6" ht="15" customHeight="1" thickBot="1" x14ac:dyDescent="0.3">
      <c r="A1771" s="60" t="s">
        <v>136</v>
      </c>
      <c r="B1771" s="61"/>
      <c r="C1771" s="56" t="s">
        <v>18</v>
      </c>
      <c r="D1771" s="85"/>
      <c r="E1771" s="79"/>
      <c r="F1771" s="80"/>
    </row>
    <row r="1772" spans="1:6" ht="15" customHeight="1" thickBot="1" x14ac:dyDescent="0.3">
      <c r="A1772" s="60" t="s">
        <v>137</v>
      </c>
      <c r="B1772" s="61"/>
      <c r="C1772" s="56" t="s">
        <v>18</v>
      </c>
      <c r="D1772" s="85"/>
      <c r="E1772" s="79"/>
      <c r="F1772" s="80"/>
    </row>
    <row r="1773" spans="1:6" ht="15" customHeight="1" thickBot="1" x14ac:dyDescent="0.3">
      <c r="A1773" s="60" t="s">
        <v>56</v>
      </c>
      <c r="B1773" s="61"/>
      <c r="C1773" s="56" t="s">
        <v>18</v>
      </c>
      <c r="D1773" s="77"/>
      <c r="E1773" s="77"/>
      <c r="F1773" s="80"/>
    </row>
    <row r="1774" spans="1:6" ht="15" customHeight="1" thickBot="1" x14ac:dyDescent="0.3">
      <c r="A1774" s="60" t="s">
        <v>60</v>
      </c>
      <c r="B1774" s="61"/>
      <c r="C1774" s="56" t="s">
        <v>18</v>
      </c>
      <c r="D1774" s="77"/>
      <c r="E1774" s="77"/>
      <c r="F1774" s="77"/>
    </row>
    <row r="1775" spans="1:6" ht="15" customHeight="1" thickBot="1" x14ac:dyDescent="0.3">
      <c r="A1775" s="60" t="s">
        <v>59</v>
      </c>
      <c r="B1775" s="61"/>
      <c r="C1775" s="56" t="s">
        <v>18</v>
      </c>
      <c r="D1775" s="77"/>
      <c r="E1775" s="77"/>
      <c r="F1775" s="80"/>
    </row>
    <row r="1776" spans="1:6" ht="15" customHeight="1" thickBot="1" x14ac:dyDescent="0.3">
      <c r="A1776" s="60" t="s">
        <v>62</v>
      </c>
      <c r="B1776" s="61"/>
      <c r="C1776" s="56" t="s">
        <v>18</v>
      </c>
      <c r="D1776" s="77"/>
      <c r="E1776" s="77"/>
      <c r="F1776" s="80"/>
    </row>
    <row r="1777" spans="1:6" ht="15" customHeight="1" thickBot="1" x14ac:dyDescent="0.3">
      <c r="A1777" s="60" t="s">
        <v>66</v>
      </c>
      <c r="B1777" s="61"/>
      <c r="C1777" s="56" t="s">
        <v>18</v>
      </c>
      <c r="D1777" s="77"/>
      <c r="E1777" s="77"/>
      <c r="F1777" s="80"/>
    </row>
    <row r="1778" spans="1:6" ht="15" customHeight="1" thickBot="1" x14ac:dyDescent="0.3">
      <c r="A1778" s="60" t="s">
        <v>68</v>
      </c>
      <c r="B1778" s="61"/>
      <c r="C1778" s="56" t="s">
        <v>18</v>
      </c>
      <c r="D1778" s="77"/>
      <c r="E1778" s="77"/>
      <c r="F1778" s="80"/>
    </row>
    <row r="1779" spans="1:6" ht="15" customHeight="1" thickBot="1" x14ac:dyDescent="0.3">
      <c r="A1779" s="60" t="s">
        <v>71</v>
      </c>
      <c r="B1779" s="61"/>
      <c r="C1779" s="56" t="s">
        <v>18</v>
      </c>
      <c r="D1779" s="77"/>
      <c r="E1779" s="77"/>
      <c r="F1779" s="80"/>
    </row>
    <row r="1780" spans="1:6" ht="15" customHeight="1" thickBot="1" x14ac:dyDescent="0.3">
      <c r="A1780" s="60" t="s">
        <v>73</v>
      </c>
      <c r="B1780" s="61"/>
      <c r="C1780" s="56" t="s">
        <v>18</v>
      </c>
      <c r="D1780" s="77"/>
      <c r="E1780" s="77"/>
      <c r="F1780" s="80"/>
    </row>
    <row r="1781" spans="1:6" ht="15" customHeight="1" thickBot="1" x14ac:dyDescent="0.3">
      <c r="A1781" s="60" t="s">
        <v>76</v>
      </c>
      <c r="B1781" s="61"/>
      <c r="C1781" s="56" t="s">
        <v>18</v>
      </c>
      <c r="D1781" s="77"/>
      <c r="E1781" s="77"/>
      <c r="F1781" s="80"/>
    </row>
    <row r="1782" spans="1:6" ht="15" customHeight="1" thickBot="1" x14ac:dyDescent="0.3">
      <c r="A1782" s="60" t="s">
        <v>79</v>
      </c>
      <c r="B1782" s="61"/>
      <c r="C1782" s="56" t="s">
        <v>18</v>
      </c>
      <c r="D1782" s="77"/>
      <c r="E1782" s="77"/>
      <c r="F1782" s="80"/>
    </row>
    <row r="1783" spans="1:6" ht="15" customHeight="1" thickBot="1" x14ac:dyDescent="0.3">
      <c r="A1783" s="60" t="s">
        <v>81</v>
      </c>
      <c r="B1783" s="61"/>
      <c r="C1783" s="56" t="s">
        <v>18</v>
      </c>
      <c r="D1783" s="77"/>
      <c r="E1783" s="77"/>
      <c r="F1783" s="80"/>
    </row>
    <row r="1784" spans="1:6" ht="15" customHeight="1" thickBot="1" x14ac:dyDescent="0.3">
      <c r="A1784" s="60" t="s">
        <v>83</v>
      </c>
      <c r="B1784" s="61"/>
      <c r="C1784" s="56" t="s">
        <v>18</v>
      </c>
      <c r="D1784" s="77"/>
      <c r="E1784" s="77"/>
      <c r="F1784" s="80"/>
    </row>
    <row r="1785" spans="1:6" ht="15" customHeight="1" thickBot="1" x14ac:dyDescent="0.3">
      <c r="A1785" s="65" t="s">
        <v>85</v>
      </c>
      <c r="B1785" s="66"/>
      <c r="C1785" s="56" t="s">
        <v>18</v>
      </c>
      <c r="D1785" s="77"/>
      <c r="E1785" s="77"/>
      <c r="F1785" s="77"/>
    </row>
    <row r="1786" spans="1:6" ht="15" customHeight="1" thickBot="1" x14ac:dyDescent="0.3">
      <c r="A1786" s="50" t="s">
        <v>130</v>
      </c>
      <c r="B1786" s="51" t="s">
        <v>719</v>
      </c>
      <c r="C1786" s="52" t="s">
        <v>131</v>
      </c>
      <c r="D1786" s="53" t="s">
        <v>132</v>
      </c>
      <c r="E1786" s="52" t="s">
        <v>133</v>
      </c>
      <c r="F1786" s="54" t="s">
        <v>134</v>
      </c>
    </row>
    <row r="1787" spans="1:6" ht="15" customHeight="1" thickBot="1" x14ac:dyDescent="0.3">
      <c r="A1787" s="55" t="s">
        <v>40</v>
      </c>
      <c r="B1787" s="56"/>
      <c r="C1787" s="56" t="s">
        <v>19</v>
      </c>
      <c r="D1787" s="69">
        <v>300</v>
      </c>
      <c r="E1787" s="70" t="s">
        <v>138</v>
      </c>
      <c r="F1787" s="71" t="s">
        <v>204</v>
      </c>
    </row>
    <row r="1788" spans="1:6" ht="15" customHeight="1" thickBot="1" x14ac:dyDescent="0.3">
      <c r="A1788" s="60" t="s">
        <v>41</v>
      </c>
      <c r="B1788" s="61"/>
      <c r="C1788" s="56" t="s">
        <v>19</v>
      </c>
      <c r="D1788" s="76">
        <v>35</v>
      </c>
      <c r="E1788" s="76" t="s">
        <v>138</v>
      </c>
      <c r="F1788" s="76" t="s">
        <v>196</v>
      </c>
    </row>
    <row r="1789" spans="1:6" ht="15" customHeight="1" thickBot="1" x14ac:dyDescent="0.3">
      <c r="A1789" s="60" t="s">
        <v>135</v>
      </c>
      <c r="B1789" s="61"/>
      <c r="C1789" s="56" t="s">
        <v>19</v>
      </c>
      <c r="D1789" s="72">
        <v>45</v>
      </c>
      <c r="E1789" s="73" t="s">
        <v>138</v>
      </c>
      <c r="F1789" s="74" t="s">
        <v>171</v>
      </c>
    </row>
    <row r="1790" spans="1:6" ht="15" customHeight="1" thickBot="1" x14ac:dyDescent="0.3">
      <c r="A1790" s="60" t="s">
        <v>136</v>
      </c>
      <c r="B1790" s="61"/>
      <c r="C1790" s="56" t="s">
        <v>19</v>
      </c>
      <c r="D1790" s="72" t="s">
        <v>715</v>
      </c>
      <c r="E1790" s="73" t="s">
        <v>227</v>
      </c>
      <c r="F1790" s="74" t="s">
        <v>716</v>
      </c>
    </row>
    <row r="1791" spans="1:6" ht="15" customHeight="1" thickBot="1" x14ac:dyDescent="0.3">
      <c r="A1791" s="60" t="s">
        <v>137</v>
      </c>
      <c r="B1791" s="61"/>
      <c r="C1791" s="56" t="s">
        <v>19</v>
      </c>
      <c r="D1791" s="72">
        <v>200</v>
      </c>
      <c r="E1791" s="73" t="s">
        <v>138</v>
      </c>
      <c r="F1791" s="74" t="s">
        <v>717</v>
      </c>
    </row>
    <row r="1792" spans="1:6" ht="15" customHeight="1" thickBot="1" x14ac:dyDescent="0.3">
      <c r="A1792" s="60" t="s">
        <v>56</v>
      </c>
      <c r="B1792" s="61"/>
      <c r="C1792" s="56" t="s">
        <v>19</v>
      </c>
      <c r="D1792" s="76">
        <v>480</v>
      </c>
      <c r="E1792" s="76" t="s">
        <v>138</v>
      </c>
      <c r="F1792" s="74" t="s">
        <v>230</v>
      </c>
    </row>
    <row r="1793" spans="1:6" ht="15" customHeight="1" thickBot="1" x14ac:dyDescent="0.3">
      <c r="A1793" s="60" t="s">
        <v>60</v>
      </c>
      <c r="B1793" s="61"/>
      <c r="C1793" s="56" t="s">
        <v>19</v>
      </c>
      <c r="D1793" s="76">
        <v>405</v>
      </c>
      <c r="E1793" s="76" t="s">
        <v>138</v>
      </c>
      <c r="F1793" s="76" t="s">
        <v>714</v>
      </c>
    </row>
    <row r="1794" spans="1:6" ht="15" customHeight="1" thickBot="1" x14ac:dyDescent="0.3">
      <c r="A1794" s="60" t="s">
        <v>59</v>
      </c>
      <c r="B1794" s="61"/>
      <c r="C1794" s="56" t="s">
        <v>19</v>
      </c>
      <c r="D1794" s="76">
        <v>160</v>
      </c>
      <c r="E1794" s="76" t="s">
        <v>138</v>
      </c>
      <c r="F1794" s="71" t="s">
        <v>204</v>
      </c>
    </row>
    <row r="1795" spans="1:6" ht="15" customHeight="1" thickBot="1" x14ac:dyDescent="0.3">
      <c r="A1795" s="60" t="s">
        <v>62</v>
      </c>
      <c r="B1795" s="61"/>
      <c r="C1795" s="56" t="s">
        <v>19</v>
      </c>
      <c r="D1795" s="76">
        <v>200</v>
      </c>
      <c r="E1795" s="76"/>
      <c r="F1795" s="71" t="s">
        <v>204</v>
      </c>
    </row>
    <row r="1796" spans="1:6" ht="15" customHeight="1" thickBot="1" x14ac:dyDescent="0.3">
      <c r="A1796" s="60" t="s">
        <v>66</v>
      </c>
      <c r="B1796" s="61"/>
      <c r="C1796" s="56" t="s">
        <v>19</v>
      </c>
      <c r="D1796" s="76">
        <v>190</v>
      </c>
      <c r="E1796" s="76" t="s">
        <v>138</v>
      </c>
      <c r="F1796" s="71" t="s">
        <v>204</v>
      </c>
    </row>
    <row r="1797" spans="1:6" ht="15" customHeight="1" thickBot="1" x14ac:dyDescent="0.3">
      <c r="A1797" s="60" t="s">
        <v>68</v>
      </c>
      <c r="B1797" s="61"/>
      <c r="C1797" s="56" t="s">
        <v>19</v>
      </c>
      <c r="D1797" s="76">
        <v>100</v>
      </c>
      <c r="E1797" s="76" t="s">
        <v>138</v>
      </c>
      <c r="F1797" s="71" t="s">
        <v>204</v>
      </c>
    </row>
    <row r="1798" spans="1:6" ht="15" customHeight="1" thickBot="1" x14ac:dyDescent="0.3">
      <c r="A1798" s="60" t="s">
        <v>71</v>
      </c>
      <c r="B1798" s="61"/>
      <c r="C1798" s="56" t="s">
        <v>19</v>
      </c>
      <c r="D1798" s="76">
        <v>40</v>
      </c>
      <c r="E1798" s="76" t="s">
        <v>138</v>
      </c>
      <c r="F1798" s="74" t="s">
        <v>196</v>
      </c>
    </row>
    <row r="1799" spans="1:6" ht="15" customHeight="1" thickBot="1" x14ac:dyDescent="0.3">
      <c r="A1799" s="60" t="s">
        <v>73</v>
      </c>
      <c r="B1799" s="61"/>
      <c r="C1799" s="56" t="s">
        <v>19</v>
      </c>
      <c r="D1799" s="76">
        <v>150</v>
      </c>
      <c r="E1799" s="76" t="s">
        <v>138</v>
      </c>
      <c r="F1799" s="74" t="s">
        <v>204</v>
      </c>
    </row>
    <row r="1800" spans="1:6" ht="15" customHeight="1" thickBot="1" x14ac:dyDescent="0.3">
      <c r="A1800" s="60" t="s">
        <v>76</v>
      </c>
      <c r="B1800" s="61"/>
      <c r="C1800" s="56" t="s">
        <v>19</v>
      </c>
      <c r="D1800" s="76">
        <v>240</v>
      </c>
      <c r="E1800" s="76" t="s">
        <v>138</v>
      </c>
      <c r="F1800" s="74" t="s">
        <v>230</v>
      </c>
    </row>
    <row r="1801" spans="1:6" ht="15" customHeight="1" thickBot="1" x14ac:dyDescent="0.3">
      <c r="A1801" s="60" t="s">
        <v>79</v>
      </c>
      <c r="B1801" s="61"/>
      <c r="C1801" s="56" t="s">
        <v>19</v>
      </c>
      <c r="D1801" s="76">
        <v>420</v>
      </c>
      <c r="E1801" s="76" t="s">
        <v>138</v>
      </c>
      <c r="F1801" s="74" t="s">
        <v>230</v>
      </c>
    </row>
    <row r="1802" spans="1:6" ht="15" customHeight="1" thickBot="1" x14ac:dyDescent="0.3">
      <c r="A1802" s="60" t="s">
        <v>81</v>
      </c>
      <c r="B1802" s="61"/>
      <c r="C1802" s="56" t="s">
        <v>19</v>
      </c>
      <c r="D1802" s="76" t="s">
        <v>174</v>
      </c>
      <c r="E1802" s="76" t="s">
        <v>174</v>
      </c>
      <c r="F1802" s="74" t="s">
        <v>174</v>
      </c>
    </row>
    <row r="1803" spans="1:6" ht="15" customHeight="1" thickBot="1" x14ac:dyDescent="0.3">
      <c r="A1803" s="60" t="s">
        <v>83</v>
      </c>
      <c r="B1803" s="61"/>
      <c r="C1803" s="56" t="s">
        <v>19</v>
      </c>
      <c r="D1803" s="76">
        <v>35</v>
      </c>
      <c r="E1803" s="76" t="s">
        <v>138</v>
      </c>
      <c r="F1803" s="74" t="s">
        <v>196</v>
      </c>
    </row>
    <row r="1804" spans="1:6" ht="15" customHeight="1" thickBot="1" x14ac:dyDescent="0.3">
      <c r="A1804" s="65" t="s">
        <v>85</v>
      </c>
      <c r="B1804" s="66"/>
      <c r="C1804" s="56" t="s">
        <v>19</v>
      </c>
      <c r="D1804" s="76">
        <v>330</v>
      </c>
      <c r="E1804" s="76" t="s">
        <v>138</v>
      </c>
      <c r="F1804" s="74" t="s">
        <v>230</v>
      </c>
    </row>
    <row r="1805" spans="1:6" ht="15" customHeight="1" thickBot="1" x14ac:dyDescent="0.3">
      <c r="A1805" s="50" t="s">
        <v>130</v>
      </c>
      <c r="B1805" s="51" t="s">
        <v>157</v>
      </c>
      <c r="C1805" s="52" t="s">
        <v>131</v>
      </c>
      <c r="D1805" s="53" t="s">
        <v>132</v>
      </c>
      <c r="E1805" s="52" t="s">
        <v>133</v>
      </c>
      <c r="F1805" s="54" t="s">
        <v>134</v>
      </c>
    </row>
    <row r="1806" spans="1:6" ht="15" customHeight="1" thickBot="1" x14ac:dyDescent="0.3">
      <c r="A1806" s="55" t="s">
        <v>40</v>
      </c>
      <c r="B1806" s="56"/>
      <c r="C1806" s="56" t="s">
        <v>17</v>
      </c>
      <c r="D1806" s="69"/>
      <c r="E1806" s="70"/>
      <c r="F1806" s="71"/>
    </row>
    <row r="1807" spans="1:6" ht="15" customHeight="1" thickBot="1" x14ac:dyDescent="0.3">
      <c r="A1807" s="60" t="s">
        <v>41</v>
      </c>
      <c r="B1807" s="61"/>
      <c r="C1807" s="56" t="s">
        <v>17</v>
      </c>
      <c r="D1807" s="76"/>
      <c r="E1807" s="76"/>
      <c r="F1807" s="76"/>
    </row>
    <row r="1808" spans="1:6" ht="15" customHeight="1" thickBot="1" x14ac:dyDescent="0.3">
      <c r="A1808" s="60" t="s">
        <v>135</v>
      </c>
      <c r="B1808" s="61"/>
      <c r="C1808" s="56" t="s">
        <v>17</v>
      </c>
      <c r="D1808" s="72"/>
      <c r="E1808" s="73"/>
      <c r="F1808" s="74"/>
    </row>
    <row r="1809" spans="1:6" ht="15" customHeight="1" thickBot="1" x14ac:dyDescent="0.3">
      <c r="A1809" s="60" t="s">
        <v>136</v>
      </c>
      <c r="B1809" s="61"/>
      <c r="C1809" s="56" t="s">
        <v>17</v>
      </c>
      <c r="D1809" s="72"/>
      <c r="E1809" s="73"/>
      <c r="F1809" s="74"/>
    </row>
    <row r="1810" spans="1:6" ht="15" customHeight="1" thickBot="1" x14ac:dyDescent="0.3">
      <c r="A1810" s="60" t="s">
        <v>137</v>
      </c>
      <c r="B1810" s="61"/>
      <c r="C1810" s="56" t="s">
        <v>17</v>
      </c>
      <c r="D1810" s="72"/>
      <c r="E1810" s="73"/>
      <c r="F1810" s="74"/>
    </row>
    <row r="1811" spans="1:6" ht="15" customHeight="1" thickBot="1" x14ac:dyDescent="0.3">
      <c r="A1811" s="60" t="s">
        <v>56</v>
      </c>
      <c r="B1811" s="61"/>
      <c r="C1811" s="56" t="s">
        <v>17</v>
      </c>
      <c r="D1811" s="76"/>
      <c r="E1811" s="76"/>
      <c r="F1811" s="74"/>
    </row>
    <row r="1812" spans="1:6" ht="15" customHeight="1" thickBot="1" x14ac:dyDescent="0.3">
      <c r="A1812" s="60" t="s">
        <v>60</v>
      </c>
      <c r="B1812" s="61"/>
      <c r="C1812" s="56" t="s">
        <v>17</v>
      </c>
      <c r="D1812" s="76"/>
      <c r="E1812" s="76"/>
      <c r="F1812" s="76"/>
    </row>
    <row r="1813" spans="1:6" ht="15" customHeight="1" thickBot="1" x14ac:dyDescent="0.3">
      <c r="A1813" s="60" t="s">
        <v>59</v>
      </c>
      <c r="B1813" s="61"/>
      <c r="C1813" s="56" t="s">
        <v>17</v>
      </c>
      <c r="D1813" s="76"/>
      <c r="E1813" s="76"/>
      <c r="F1813" s="74"/>
    </row>
    <row r="1814" spans="1:6" ht="15" customHeight="1" thickBot="1" x14ac:dyDescent="0.3">
      <c r="A1814" s="60" t="s">
        <v>62</v>
      </c>
      <c r="B1814" s="61"/>
      <c r="C1814" s="56" t="s">
        <v>17</v>
      </c>
      <c r="D1814" s="76"/>
      <c r="E1814" s="76"/>
      <c r="F1814" s="74"/>
    </row>
    <row r="1815" spans="1:6" ht="15" customHeight="1" thickBot="1" x14ac:dyDescent="0.3">
      <c r="A1815" s="60" t="s">
        <v>66</v>
      </c>
      <c r="B1815" s="61"/>
      <c r="C1815" s="56" t="s">
        <v>17</v>
      </c>
      <c r="D1815" s="76"/>
      <c r="E1815" s="76"/>
      <c r="F1815" s="74"/>
    </row>
    <row r="1816" spans="1:6" ht="15" customHeight="1" thickBot="1" x14ac:dyDescent="0.3">
      <c r="A1816" s="60" t="s">
        <v>68</v>
      </c>
      <c r="B1816" s="61"/>
      <c r="C1816" s="56" t="s">
        <v>17</v>
      </c>
      <c r="D1816" s="76"/>
      <c r="E1816" s="76"/>
      <c r="F1816" s="74"/>
    </row>
    <row r="1817" spans="1:6" ht="15" customHeight="1" thickBot="1" x14ac:dyDescent="0.3">
      <c r="A1817" s="60" t="s">
        <v>71</v>
      </c>
      <c r="B1817" s="61"/>
      <c r="C1817" s="56" t="s">
        <v>17</v>
      </c>
      <c r="D1817" s="76"/>
      <c r="E1817" s="76"/>
      <c r="F1817" s="74"/>
    </row>
    <row r="1818" spans="1:6" ht="15" customHeight="1" thickBot="1" x14ac:dyDescent="0.3">
      <c r="A1818" s="60" t="s">
        <v>73</v>
      </c>
      <c r="B1818" s="61"/>
      <c r="C1818" s="56" t="s">
        <v>17</v>
      </c>
      <c r="D1818" s="76"/>
      <c r="E1818" s="76"/>
      <c r="F1818" s="74"/>
    </row>
    <row r="1819" spans="1:6" ht="15" customHeight="1" thickBot="1" x14ac:dyDescent="0.3">
      <c r="A1819" s="60" t="s">
        <v>76</v>
      </c>
      <c r="B1819" s="61"/>
      <c r="C1819" s="56" t="s">
        <v>17</v>
      </c>
      <c r="D1819" s="76"/>
      <c r="E1819" s="76"/>
      <c r="F1819" s="74"/>
    </row>
    <row r="1820" spans="1:6" ht="15" customHeight="1" thickBot="1" x14ac:dyDescent="0.3">
      <c r="A1820" s="60" t="s">
        <v>79</v>
      </c>
      <c r="B1820" s="61"/>
      <c r="C1820" s="56" t="s">
        <v>17</v>
      </c>
      <c r="D1820" s="76"/>
      <c r="E1820" s="76"/>
      <c r="F1820" s="74"/>
    </row>
    <row r="1821" spans="1:6" ht="15" customHeight="1" thickBot="1" x14ac:dyDescent="0.3">
      <c r="A1821" s="60" t="s">
        <v>81</v>
      </c>
      <c r="B1821" s="61"/>
      <c r="C1821" s="56" t="s">
        <v>17</v>
      </c>
      <c r="D1821" s="76"/>
      <c r="E1821" s="76"/>
      <c r="F1821" s="74"/>
    </row>
    <row r="1822" spans="1:6" ht="15" customHeight="1" thickBot="1" x14ac:dyDescent="0.3">
      <c r="A1822" s="60" t="s">
        <v>83</v>
      </c>
      <c r="B1822" s="61"/>
      <c r="C1822" s="56" t="s">
        <v>17</v>
      </c>
      <c r="D1822" s="76"/>
      <c r="E1822" s="76"/>
      <c r="F1822" s="74"/>
    </row>
    <row r="1823" spans="1:6" ht="15" customHeight="1" thickBot="1" x14ac:dyDescent="0.3">
      <c r="A1823" s="65" t="s">
        <v>85</v>
      </c>
      <c r="B1823" s="66"/>
      <c r="C1823" s="56" t="s">
        <v>17</v>
      </c>
      <c r="D1823" s="76"/>
      <c r="E1823" s="76"/>
      <c r="F1823" s="74"/>
    </row>
    <row r="1824" spans="1:6" ht="15" customHeight="1" thickBot="1" x14ac:dyDescent="0.3">
      <c r="A1824" s="50" t="s">
        <v>130</v>
      </c>
      <c r="B1824" s="51" t="s">
        <v>720</v>
      </c>
      <c r="C1824" s="52" t="s">
        <v>131</v>
      </c>
      <c r="D1824" s="53" t="s">
        <v>132</v>
      </c>
      <c r="E1824" s="52" t="s">
        <v>133</v>
      </c>
      <c r="F1824" s="54" t="s">
        <v>134</v>
      </c>
    </row>
    <row r="1825" spans="1:6" ht="15" customHeight="1" thickBot="1" x14ac:dyDescent="0.3">
      <c r="A1825" s="55" t="s">
        <v>40</v>
      </c>
      <c r="B1825" s="56"/>
      <c r="C1825" s="56" t="s">
        <v>18</v>
      </c>
      <c r="D1825" s="82"/>
      <c r="E1825" s="83"/>
      <c r="F1825" s="80"/>
    </row>
    <row r="1826" spans="1:6" ht="15" customHeight="1" thickBot="1" x14ac:dyDescent="0.3">
      <c r="A1826" s="60" t="s">
        <v>41</v>
      </c>
      <c r="B1826" s="61"/>
      <c r="C1826" s="56" t="s">
        <v>18</v>
      </c>
      <c r="D1826" s="77"/>
      <c r="E1826" s="77"/>
      <c r="F1826" s="77"/>
    </row>
    <row r="1827" spans="1:6" ht="15" customHeight="1" thickBot="1" x14ac:dyDescent="0.3">
      <c r="A1827" s="60" t="s">
        <v>135</v>
      </c>
      <c r="B1827" s="61"/>
      <c r="C1827" s="56" t="s">
        <v>18</v>
      </c>
      <c r="D1827" s="85"/>
      <c r="E1827" s="79"/>
      <c r="F1827" s="80"/>
    </row>
    <row r="1828" spans="1:6" ht="15" customHeight="1" thickBot="1" x14ac:dyDescent="0.3">
      <c r="A1828" s="60" t="s">
        <v>136</v>
      </c>
      <c r="B1828" s="61"/>
      <c r="C1828" s="56" t="s">
        <v>18</v>
      </c>
      <c r="D1828" s="85"/>
      <c r="E1828" s="79"/>
      <c r="F1828" s="80"/>
    </row>
    <row r="1829" spans="1:6" ht="15" customHeight="1" thickBot="1" x14ac:dyDescent="0.3">
      <c r="A1829" s="60" t="s">
        <v>137</v>
      </c>
      <c r="B1829" s="61"/>
      <c r="C1829" s="56" t="s">
        <v>18</v>
      </c>
      <c r="D1829" s="85"/>
      <c r="E1829" s="79"/>
      <c r="F1829" s="80"/>
    </row>
    <row r="1830" spans="1:6" ht="15" customHeight="1" thickBot="1" x14ac:dyDescent="0.3">
      <c r="A1830" s="60" t="s">
        <v>56</v>
      </c>
      <c r="B1830" s="61"/>
      <c r="C1830" s="56" t="s">
        <v>18</v>
      </c>
      <c r="D1830" s="77"/>
      <c r="E1830" s="77"/>
      <c r="F1830" s="80"/>
    </row>
    <row r="1831" spans="1:6" ht="15" customHeight="1" thickBot="1" x14ac:dyDescent="0.3">
      <c r="A1831" s="60" t="s">
        <v>60</v>
      </c>
      <c r="B1831" s="61"/>
      <c r="C1831" s="56" t="s">
        <v>18</v>
      </c>
      <c r="D1831" s="77"/>
      <c r="E1831" s="77"/>
      <c r="F1831" s="77"/>
    </row>
    <row r="1832" spans="1:6" ht="15" customHeight="1" thickBot="1" x14ac:dyDescent="0.3">
      <c r="A1832" s="60" t="s">
        <v>59</v>
      </c>
      <c r="B1832" s="61"/>
      <c r="C1832" s="56" t="s">
        <v>18</v>
      </c>
      <c r="D1832" s="77"/>
      <c r="E1832" s="77"/>
      <c r="F1832" s="80"/>
    </row>
    <row r="1833" spans="1:6" ht="15" customHeight="1" thickBot="1" x14ac:dyDescent="0.3">
      <c r="A1833" s="60" t="s">
        <v>62</v>
      </c>
      <c r="B1833" s="61"/>
      <c r="C1833" s="56" t="s">
        <v>18</v>
      </c>
      <c r="D1833" s="77"/>
      <c r="E1833" s="77"/>
      <c r="F1833" s="80"/>
    </row>
    <row r="1834" spans="1:6" ht="15" customHeight="1" thickBot="1" x14ac:dyDescent="0.3">
      <c r="A1834" s="60" t="s">
        <v>66</v>
      </c>
      <c r="B1834" s="61"/>
      <c r="C1834" s="56" t="s">
        <v>18</v>
      </c>
      <c r="D1834" s="77"/>
      <c r="E1834" s="77"/>
      <c r="F1834" s="80"/>
    </row>
    <row r="1835" spans="1:6" ht="15" customHeight="1" thickBot="1" x14ac:dyDescent="0.3">
      <c r="A1835" s="60" t="s">
        <v>68</v>
      </c>
      <c r="B1835" s="61"/>
      <c r="C1835" s="56" t="s">
        <v>18</v>
      </c>
      <c r="D1835" s="77"/>
      <c r="E1835" s="77"/>
      <c r="F1835" s="80"/>
    </row>
    <row r="1836" spans="1:6" ht="15" customHeight="1" thickBot="1" x14ac:dyDescent="0.3">
      <c r="A1836" s="60" t="s">
        <v>71</v>
      </c>
      <c r="B1836" s="61"/>
      <c r="C1836" s="56" t="s">
        <v>18</v>
      </c>
      <c r="D1836" s="77"/>
      <c r="E1836" s="77"/>
      <c r="F1836" s="80"/>
    </row>
    <row r="1837" spans="1:6" ht="15" customHeight="1" thickBot="1" x14ac:dyDescent="0.3">
      <c r="A1837" s="60" t="s">
        <v>73</v>
      </c>
      <c r="B1837" s="61"/>
      <c r="C1837" s="56" t="s">
        <v>18</v>
      </c>
      <c r="D1837" s="77"/>
      <c r="E1837" s="77"/>
      <c r="F1837" s="80"/>
    </row>
    <row r="1838" spans="1:6" ht="15" customHeight="1" thickBot="1" x14ac:dyDescent="0.3">
      <c r="A1838" s="60" t="s">
        <v>76</v>
      </c>
      <c r="B1838" s="61"/>
      <c r="C1838" s="56" t="s">
        <v>18</v>
      </c>
      <c r="D1838" s="77"/>
      <c r="E1838" s="77"/>
      <c r="F1838" s="80"/>
    </row>
    <row r="1839" spans="1:6" ht="15" customHeight="1" thickBot="1" x14ac:dyDescent="0.3">
      <c r="A1839" s="60" t="s">
        <v>79</v>
      </c>
      <c r="B1839" s="61"/>
      <c r="C1839" s="56" t="s">
        <v>18</v>
      </c>
      <c r="D1839" s="77"/>
      <c r="E1839" s="77"/>
      <c r="F1839" s="80"/>
    </row>
    <row r="1840" spans="1:6" ht="15" customHeight="1" thickBot="1" x14ac:dyDescent="0.3">
      <c r="A1840" s="60" t="s">
        <v>81</v>
      </c>
      <c r="B1840" s="61"/>
      <c r="C1840" s="56" t="s">
        <v>18</v>
      </c>
      <c r="D1840" s="77"/>
      <c r="E1840" s="77"/>
      <c r="F1840" s="80"/>
    </row>
    <row r="1841" spans="1:6" ht="15" customHeight="1" thickBot="1" x14ac:dyDescent="0.3">
      <c r="A1841" s="60" t="s">
        <v>83</v>
      </c>
      <c r="B1841" s="61"/>
      <c r="C1841" s="56" t="s">
        <v>18</v>
      </c>
      <c r="D1841" s="77"/>
      <c r="E1841" s="77"/>
      <c r="F1841" s="80"/>
    </row>
    <row r="1842" spans="1:6" ht="15" customHeight="1" thickBot="1" x14ac:dyDescent="0.3">
      <c r="A1842" s="65" t="s">
        <v>85</v>
      </c>
      <c r="B1842" s="66"/>
      <c r="C1842" s="56" t="s">
        <v>18</v>
      </c>
      <c r="D1842" s="77"/>
      <c r="E1842" s="77"/>
      <c r="F1842" s="77"/>
    </row>
    <row r="1843" spans="1:6" ht="15" customHeight="1" thickBot="1" x14ac:dyDescent="0.3">
      <c r="A1843" s="50" t="s">
        <v>130</v>
      </c>
      <c r="B1843" s="51" t="s">
        <v>720</v>
      </c>
      <c r="C1843" s="52" t="s">
        <v>131</v>
      </c>
      <c r="D1843" s="53" t="s">
        <v>132</v>
      </c>
      <c r="E1843" s="52" t="s">
        <v>133</v>
      </c>
      <c r="F1843" s="54" t="s">
        <v>134</v>
      </c>
    </row>
    <row r="1844" spans="1:6" ht="15" customHeight="1" thickBot="1" x14ac:dyDescent="0.3">
      <c r="A1844" s="55" t="s">
        <v>40</v>
      </c>
      <c r="B1844" s="56"/>
      <c r="C1844" s="56" t="s">
        <v>19</v>
      </c>
      <c r="D1844" s="69" t="s">
        <v>726</v>
      </c>
      <c r="E1844" s="70" t="s">
        <v>138</v>
      </c>
      <c r="F1844" s="71" t="s">
        <v>369</v>
      </c>
    </row>
    <row r="1845" spans="1:6" ht="15" customHeight="1" thickBot="1" x14ac:dyDescent="0.3">
      <c r="A1845" s="60" t="s">
        <v>41</v>
      </c>
      <c r="B1845" s="61"/>
      <c r="C1845" s="56" t="s">
        <v>19</v>
      </c>
      <c r="D1845" s="76" t="s">
        <v>174</v>
      </c>
      <c r="E1845" s="76" t="s">
        <v>174</v>
      </c>
      <c r="F1845" s="76" t="s">
        <v>174</v>
      </c>
    </row>
    <row r="1846" spans="1:6" ht="15" customHeight="1" thickBot="1" x14ac:dyDescent="0.3">
      <c r="A1846" s="60" t="s">
        <v>135</v>
      </c>
      <c r="B1846" s="61"/>
      <c r="C1846" s="56" t="s">
        <v>19</v>
      </c>
      <c r="D1846" s="72" t="s">
        <v>577</v>
      </c>
      <c r="E1846" s="73" t="s">
        <v>226</v>
      </c>
      <c r="F1846" s="74" t="s">
        <v>721</v>
      </c>
    </row>
    <row r="1847" spans="1:6" ht="15" customHeight="1" thickBot="1" x14ac:dyDescent="0.3">
      <c r="A1847" s="60" t="s">
        <v>136</v>
      </c>
      <c r="B1847" s="61"/>
      <c r="C1847" s="56" t="s">
        <v>19</v>
      </c>
      <c r="D1847" s="72" t="s">
        <v>403</v>
      </c>
      <c r="E1847" s="73" t="s">
        <v>138</v>
      </c>
      <c r="F1847" s="74" t="s">
        <v>459</v>
      </c>
    </row>
    <row r="1848" spans="1:6" ht="15" customHeight="1" thickBot="1" x14ac:dyDescent="0.3">
      <c r="A1848" s="60" t="s">
        <v>137</v>
      </c>
      <c r="B1848" s="61"/>
      <c r="C1848" s="56" t="s">
        <v>19</v>
      </c>
      <c r="D1848" s="72" t="s">
        <v>727</v>
      </c>
      <c r="E1848" s="73" t="s">
        <v>138</v>
      </c>
      <c r="F1848" s="74" t="s">
        <v>669</v>
      </c>
    </row>
    <row r="1849" spans="1:6" ht="15" customHeight="1" thickBot="1" x14ac:dyDescent="0.3">
      <c r="A1849" s="60" t="s">
        <v>56</v>
      </c>
      <c r="B1849" s="61"/>
      <c r="C1849" s="56" t="s">
        <v>19</v>
      </c>
      <c r="D1849" s="76" t="s">
        <v>722</v>
      </c>
      <c r="E1849" s="76" t="s">
        <v>138</v>
      </c>
      <c r="F1849" s="74" t="s">
        <v>723</v>
      </c>
    </row>
    <row r="1850" spans="1:6" ht="15" customHeight="1" thickBot="1" x14ac:dyDescent="0.3">
      <c r="A1850" s="60" t="s">
        <v>60</v>
      </c>
      <c r="B1850" s="61"/>
      <c r="C1850" s="56" t="s">
        <v>19</v>
      </c>
      <c r="D1850" s="76" t="s">
        <v>316</v>
      </c>
      <c r="E1850" s="76" t="s">
        <v>256</v>
      </c>
      <c r="F1850" s="76" t="s">
        <v>725</v>
      </c>
    </row>
    <row r="1851" spans="1:6" ht="15" customHeight="1" thickBot="1" x14ac:dyDescent="0.3">
      <c r="A1851" s="60" t="s">
        <v>59</v>
      </c>
      <c r="B1851" s="61"/>
      <c r="C1851" s="56" t="s">
        <v>19</v>
      </c>
      <c r="D1851" s="76">
        <v>110</v>
      </c>
      <c r="E1851" s="76" t="s">
        <v>138</v>
      </c>
      <c r="F1851" s="74" t="s">
        <v>178</v>
      </c>
    </row>
    <row r="1852" spans="1:6" ht="15" customHeight="1" thickBot="1" x14ac:dyDescent="0.3">
      <c r="A1852" s="60" t="s">
        <v>62</v>
      </c>
      <c r="B1852" s="61"/>
      <c r="C1852" s="56" t="s">
        <v>19</v>
      </c>
      <c r="D1852" s="76">
        <v>160</v>
      </c>
      <c r="E1852" s="76" t="s">
        <v>138</v>
      </c>
      <c r="F1852" s="74" t="s">
        <v>178</v>
      </c>
    </row>
    <row r="1853" spans="1:6" ht="15" customHeight="1" thickBot="1" x14ac:dyDescent="0.3">
      <c r="A1853" s="60" t="s">
        <v>66</v>
      </c>
      <c r="B1853" s="61"/>
      <c r="C1853" s="56" t="s">
        <v>19</v>
      </c>
      <c r="D1853" s="76" t="s">
        <v>724</v>
      </c>
      <c r="E1853" s="76" t="s">
        <v>138</v>
      </c>
      <c r="F1853" s="74" t="s">
        <v>369</v>
      </c>
    </row>
    <row r="1854" spans="1:6" ht="15" customHeight="1" thickBot="1" x14ac:dyDescent="0.3">
      <c r="A1854" s="60" t="s">
        <v>68</v>
      </c>
      <c r="B1854" s="61"/>
      <c r="C1854" s="56" t="s">
        <v>19</v>
      </c>
      <c r="D1854" s="76">
        <v>140</v>
      </c>
      <c r="E1854" s="76" t="s">
        <v>138</v>
      </c>
      <c r="F1854" s="74" t="s">
        <v>178</v>
      </c>
    </row>
    <row r="1855" spans="1:6" ht="15" customHeight="1" thickBot="1" x14ac:dyDescent="0.3">
      <c r="A1855" s="60" t="s">
        <v>71</v>
      </c>
      <c r="B1855" s="61"/>
      <c r="C1855" s="56" t="s">
        <v>19</v>
      </c>
      <c r="D1855" s="76">
        <v>40</v>
      </c>
      <c r="E1855" s="76" t="s">
        <v>138</v>
      </c>
      <c r="F1855" s="74" t="s">
        <v>196</v>
      </c>
    </row>
    <row r="1856" spans="1:6" ht="15" customHeight="1" thickBot="1" x14ac:dyDescent="0.3">
      <c r="A1856" s="60" t="s">
        <v>73</v>
      </c>
      <c r="B1856" s="61"/>
      <c r="C1856" s="56" t="s">
        <v>19</v>
      </c>
      <c r="D1856" s="76">
        <v>120</v>
      </c>
      <c r="E1856" s="76" t="s">
        <v>138</v>
      </c>
      <c r="F1856" s="74" t="s">
        <v>196</v>
      </c>
    </row>
    <row r="1857" spans="1:6" ht="15" customHeight="1" thickBot="1" x14ac:dyDescent="0.3">
      <c r="A1857" s="60" t="s">
        <v>76</v>
      </c>
      <c r="B1857" s="61"/>
      <c r="C1857" s="56" t="s">
        <v>19</v>
      </c>
      <c r="D1857" s="76">
        <v>60</v>
      </c>
      <c r="E1857" s="76" t="s">
        <v>138</v>
      </c>
      <c r="F1857" s="74" t="s">
        <v>196</v>
      </c>
    </row>
    <row r="1858" spans="1:6" ht="15" customHeight="1" thickBot="1" x14ac:dyDescent="0.3">
      <c r="A1858" s="60" t="s">
        <v>79</v>
      </c>
      <c r="B1858" s="61"/>
      <c r="C1858" s="56" t="s">
        <v>19</v>
      </c>
      <c r="D1858" s="76">
        <v>40</v>
      </c>
      <c r="E1858" s="76" t="s">
        <v>138</v>
      </c>
      <c r="F1858" s="74" t="s">
        <v>196</v>
      </c>
    </row>
    <row r="1859" spans="1:6" ht="15" customHeight="1" thickBot="1" x14ac:dyDescent="0.3">
      <c r="A1859" s="60" t="s">
        <v>81</v>
      </c>
      <c r="B1859" s="61"/>
      <c r="C1859" s="56" t="s">
        <v>19</v>
      </c>
      <c r="D1859" s="76">
        <v>40</v>
      </c>
      <c r="E1859" s="76" t="s">
        <v>138</v>
      </c>
      <c r="F1859" s="74" t="s">
        <v>196</v>
      </c>
    </row>
    <row r="1860" spans="1:6" ht="15" customHeight="1" thickBot="1" x14ac:dyDescent="0.3">
      <c r="A1860" s="60" t="s">
        <v>83</v>
      </c>
      <c r="B1860" s="61"/>
      <c r="C1860" s="56" t="s">
        <v>19</v>
      </c>
      <c r="D1860" s="76">
        <v>35</v>
      </c>
      <c r="E1860" s="76" t="s">
        <v>138</v>
      </c>
      <c r="F1860" s="74" t="s">
        <v>196</v>
      </c>
    </row>
    <row r="1861" spans="1:6" ht="15" customHeight="1" thickBot="1" x14ac:dyDescent="0.3">
      <c r="A1861" s="65" t="s">
        <v>85</v>
      </c>
      <c r="B1861" s="66"/>
      <c r="C1861" s="56" t="s">
        <v>19</v>
      </c>
      <c r="D1861" s="76" t="s">
        <v>179</v>
      </c>
      <c r="E1861" s="76" t="s">
        <v>138</v>
      </c>
      <c r="F1861" s="74" t="s">
        <v>422</v>
      </c>
    </row>
  </sheetData>
  <pageMargins left="0.7" right="0.7" top="0.75" bottom="0.75" header="0.3" footer="0.3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DELAY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Subodh Chaudhary</dc:creator>
  <cp:keywords/>
  <dc:description/>
  <cp:lastModifiedBy>Anil Kumar</cp:lastModifiedBy>
  <cp:revision>1</cp:revision>
  <cp:lastPrinted>2026-05-20T11:41:47Z</cp:lastPrinted>
  <dcterms:created xsi:type="dcterms:W3CDTF">2006-09-16T00:00:00Z</dcterms:created>
  <dcterms:modified xsi:type="dcterms:W3CDTF">2026-06-02T10:47:45Z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2057-10.2.0.5965</vt:lpwstr>
  </property>
</Properties>
</file>